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1_9.bin" ContentType="application/vnd.openxmlformats-officedocument.oleObject"/>
  <Override PartName="/xl/embeddings/oleObject_1_10.bin" ContentType="application/vnd.openxmlformats-officedocument.oleObject"/>
  <Override PartName="/xl/embeddings/oleObject_1_11.bin" ContentType="application/vnd.openxmlformats-officedocument.oleObject"/>
  <Override PartName="/xl/embeddings/oleObject_1_12.bin" ContentType="application/vnd.openxmlformats-officedocument.oleObject"/>
  <Override PartName="/xl/embeddings/oleObject_1_13.bin" ContentType="application/vnd.openxmlformats-officedocument.oleObject"/>
  <Override PartName="/xl/embeddings/oleObject_1_14.bin" ContentType="application/vnd.openxmlformats-officedocument.oleObject"/>
  <Override PartName="/xl/embeddings/oleObject_1_15.bin" ContentType="application/vnd.openxmlformats-officedocument.oleObject"/>
  <Override PartName="/xl/embeddings/oleObject_1_16.bin" ContentType="application/vnd.openxmlformats-officedocument.oleObject"/>
  <Override PartName="/xl/embeddings/oleObject_1_17.bin" ContentType="application/vnd.openxmlformats-officedocument.oleObject"/>
  <Override PartName="/xl/embeddings/oleObject_1_18.bin" ContentType="application/vnd.openxmlformats-officedocument.oleObject"/>
  <Override PartName="/xl/embeddings/oleObject_1_19.bin" ContentType="application/vnd.openxmlformats-officedocument.oleObject"/>
  <Override PartName="/xl/embeddings/oleObject_1_20.bin" ContentType="application/vnd.openxmlformats-officedocument.oleObject"/>
  <Override PartName="/xl/embeddings/oleObject_1_21.bin" ContentType="application/vnd.openxmlformats-officedocument.oleObject"/>
  <Override PartName="/xl/embeddings/oleObject_1_22.bin" ContentType="application/vnd.openxmlformats-officedocument.oleObject"/>
  <Override PartName="/xl/embeddings/oleObject_1_23.bin" ContentType="application/vnd.openxmlformats-officedocument.oleObject"/>
  <Override PartName="/xl/embeddings/oleObject_1_24.bin" ContentType="application/vnd.openxmlformats-officedocument.oleObject"/>
  <Override PartName="/xl/embeddings/oleObject_1_25.bin" ContentType="application/vnd.openxmlformats-officedocument.oleObject"/>
  <Override PartName="/xl/embeddings/oleObject_1_26.bin" ContentType="application/vnd.openxmlformats-officedocument.oleObject"/>
  <Override PartName="/xl/embeddings/oleObject_1_27.bin" ContentType="application/vnd.openxmlformats-officedocument.oleObject"/>
  <Override PartName="/xl/embeddings/oleObject_1_28.bin" ContentType="application/vnd.openxmlformats-officedocument.oleObject"/>
  <Override PartName="/xl/embeddings/oleObject_1_29.bin" ContentType="application/vnd.openxmlformats-officedocument.oleObject"/>
  <Override PartName="/xl/embeddings/oleObject_1_30.bin" ContentType="application/vnd.openxmlformats-officedocument.oleObject"/>
  <Override PartName="/xl/embeddings/oleObject_1_31.bin" ContentType="application/vnd.openxmlformats-officedocument.oleObject"/>
  <Override PartName="/xl/embeddings/oleObject_1_32.bin" ContentType="application/vnd.openxmlformats-officedocument.oleObject"/>
  <Override PartName="/xl/embeddings/oleObject_1_33.bin" ContentType="application/vnd.openxmlformats-officedocument.oleObject"/>
  <Override PartName="/xl/embeddings/oleObject_1_34.bin" ContentType="application/vnd.openxmlformats-officedocument.oleObject"/>
  <Override PartName="/xl/embeddings/oleObject_1_35.bin" ContentType="application/vnd.openxmlformats-officedocument.oleObject"/>
  <Override PartName="/xl/embeddings/oleObject_1_36.bin" ContentType="application/vnd.openxmlformats-officedocument.oleObject"/>
  <Override PartName="/xl/embeddings/oleObject_1_37.bin" ContentType="application/vnd.openxmlformats-officedocument.oleObject"/>
  <Override PartName="/xl/embeddings/oleObject_1_38.bin" ContentType="application/vnd.openxmlformats-officedocument.oleObject"/>
  <Override PartName="/xl/embeddings/oleObject_1_39.bin" ContentType="application/vnd.openxmlformats-officedocument.oleObject"/>
  <Override PartName="/xl/embeddings/oleObject_1_40.bin" ContentType="application/vnd.openxmlformats-officedocument.oleObject"/>
  <Override PartName="/xl/embeddings/oleObject_1_41.bin" ContentType="application/vnd.openxmlformats-officedocument.oleObject"/>
  <Override PartName="/xl/embeddings/oleObject_1_42.bin" ContentType="application/vnd.openxmlformats-officedocument.oleObject"/>
  <Override PartName="/xl/embeddings/oleObject_1_4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670" windowHeight="7935" activeTab="0"/>
  </bookViews>
  <sheets>
    <sheet name="Volume measures" sheetId="1" r:id="rId1"/>
    <sheet name="Detailed calculations" sheetId="2" r:id="rId2"/>
  </sheets>
  <definedNames/>
  <calcPr fullCalcOnLoad="1"/>
</workbook>
</file>

<file path=xl/sharedStrings.xml><?xml version="1.0" encoding="utf-8"?>
<sst xmlns="http://schemas.openxmlformats.org/spreadsheetml/2006/main" count="435" uniqueCount="110">
  <si>
    <t>Year 1</t>
  </si>
  <si>
    <t>Year 2</t>
  </si>
  <si>
    <t>Year 3</t>
  </si>
  <si>
    <t>Year 4</t>
  </si>
  <si>
    <t>Year 5</t>
  </si>
  <si>
    <t>Year 6</t>
  </si>
  <si>
    <t>Year 7</t>
  </si>
  <si>
    <t>Year 8</t>
  </si>
  <si>
    <t>Year 9</t>
  </si>
  <si>
    <t>Year 10</t>
  </si>
  <si>
    <t>% change at prices of Year 1</t>
  </si>
  <si>
    <t>Volume measures at prices of Year 1</t>
  </si>
  <si>
    <t>Volume measures at prices of Year t-1</t>
  </si>
  <si>
    <t>Volume measures at prices of Year t+1</t>
  </si>
  <si>
    <t>Laspeyres volume index (Year 1 = 100)</t>
  </si>
  <si>
    <t>Volume measures at prices of Year 6</t>
  </si>
  <si>
    <t>Laspeyres volume index (Year 6 = 100)</t>
  </si>
  <si>
    <t>Volume measures at prices of Year 1 and Year 6 with Year 6 as reference year</t>
  </si>
  <si>
    <t xml:space="preserve">Table 1: Data on Products A, B, C, and D </t>
  </si>
  <si>
    <t>Product A</t>
  </si>
  <si>
    <t>Product B</t>
  </si>
  <si>
    <t>Product C</t>
  </si>
  <si>
    <t>Product D</t>
  </si>
  <si>
    <t>AB</t>
  </si>
  <si>
    <t>CD</t>
  </si>
  <si>
    <t>Total</t>
  </si>
  <si>
    <t>Price Indexes</t>
  </si>
  <si>
    <t>Table 2: Calculation of volume measures of GDP and Laspeyres volume indexes using Year 1 as base year and reference year</t>
  </si>
  <si>
    <t>Table 3: Periodic Rebasing - Calculation of volume measures of GDP and Laspeyres volume indexes using prices of Year 1 and Year 6 with linking at Year 6</t>
  </si>
  <si>
    <t>Table 4: Calculation of annually-chained Laspeyres volume measures of GDP and volume indexes at prices of Year t-1 with Year 6 at reference year</t>
  </si>
  <si>
    <t>Annually-chained Laspeyres volume indexes with Year 6 as reference year</t>
  </si>
  <si>
    <t>Annually-chained Laspeyres volume measures with Year 6 as reference year</t>
  </si>
  <si>
    <t>% change in annually-chained Laspeyres volume measures with Year 6 as reference year</t>
  </si>
  <si>
    <t>Table 5: Calculation of annually-chained Paasche volume measures of GDP and volume indexes at prices of Year t+1 with Year 6 at reference year</t>
  </si>
  <si>
    <t>Annually-chained Paasche volume indexes with Year 6 as reference year</t>
  </si>
  <si>
    <t>Annually-chained Paasche volume measures with Year 6 as reference year</t>
  </si>
  <si>
    <t>% change in annually-chained Paasche volume measures with Year 6 as reference year</t>
  </si>
  <si>
    <t>Annually-chained Fisher volume indexes with Year 6 as reference year</t>
  </si>
  <si>
    <t>Laspeyres volume indexes (unchained)</t>
  </si>
  <si>
    <t>Paasche volume indexes (unchained)</t>
  </si>
  <si>
    <t xml:space="preserve">Fisher volume indexes (unchained) </t>
  </si>
  <si>
    <t>Annually-chained Fisher volume measures with Year 6 as reference year</t>
  </si>
  <si>
    <t>Description</t>
  </si>
  <si>
    <t>Numerator</t>
  </si>
  <si>
    <t>Denominator</t>
  </si>
  <si>
    <t>Line number</t>
  </si>
  <si>
    <t>Contribution to real GDP growth (% points)</t>
  </si>
  <si>
    <t>100*(Numerator/Denominator)</t>
  </si>
  <si>
    <t>Calculating contributions to real growth of annually-chained Fisher volume measures of GDP</t>
  </si>
  <si>
    <t>Real GDP growth</t>
  </si>
  <si>
    <t>Sum of contributions</t>
  </si>
  <si>
    <t>Table 6: Calculation of annually-chained Fisher volume measures of GDP and volume indexes with Year 6 at reference year</t>
  </si>
  <si>
    <t>% change in annually-chained Fisher volume measures with Year 6 as reference year</t>
  </si>
  <si>
    <t>Assume an economy has 4 products, A, B, C, and D.</t>
  </si>
  <si>
    <t>These 4 products are most detailed products available. Series AB is the sub-total of A and B. Series CD is the sub-total of C and D.</t>
  </si>
  <si>
    <t>Current prices</t>
  </si>
  <si>
    <t>For each product, calculate volume measure by deflating current-price value by price index for each year.</t>
  </si>
  <si>
    <t xml:space="preserve">Currently, GDP statisticians calculate volume measures of entire GDP series using Year 1 as base year.  Year 1 is also the reference year. </t>
  </si>
  <si>
    <t xml:space="preserve">GDP statisticians decide to do rebasing as present base year has become outdated. They decide on Year 6 as the new base year. </t>
  </si>
  <si>
    <t>They also decide to calculate volume measures of GDP from Year 6 using Year 6 as base year and volume measures of GDP from Years 1 to 6 using Year 1 as base year</t>
  </si>
  <si>
    <t>Sum up deflated values of the products to obtain volume measures of sub-totals and GDP.</t>
  </si>
  <si>
    <t>% change at prices of Year 1 and Year 6</t>
  </si>
  <si>
    <t>Real growth rates of A, B, C, and D are the same as those in Table 2 because they are the most detailed products available.</t>
  </si>
  <si>
    <t>Calculate volume measures for each product, sub-total, and GDP before Year 6 by using their real growth rates at prices of Year 1 to extrapolate backwards their current-price values for Year 6 (linking).</t>
  </si>
  <si>
    <t>Real growth for sub-totals and GDP from Years 2 to 6 are the same as those in Table 2</t>
  </si>
  <si>
    <t>Real GDP growth rates from Year 7 are lower than those in Table 2.</t>
  </si>
  <si>
    <t>But, volume measures of sub-totals and GDP are non-additive from Years 1-5 due to the linking of components and GDP independently.</t>
  </si>
  <si>
    <t>GDP statisticians decide to calculate annually-chained Laspeyres volume indexes and measures of GDP. It decides to use Year 6 as the reference year of the series.</t>
  </si>
  <si>
    <t>GDP statisticians will need to explain why volume measures of GDP are non-additive in their methodological notes and metadata.</t>
  </si>
  <si>
    <t>Data at current prices are perfectly additive for each year.</t>
  </si>
  <si>
    <t>For each product, calculate volume measures from Year 7 onwards at price of Year 6 by extrapolating the current-price value for Year 6 using the real growth rates in Table 2.</t>
  </si>
  <si>
    <t>Sum up resultant volume measures from Year 7 onwards to obtain the volume measures of sub-totals and GDP at prices of Year 6.</t>
  </si>
  <si>
    <t>Sum up resultant volume measures to obtain volume measures of sub-totals and GDP at prices of previous year (t-1).</t>
  </si>
  <si>
    <t>For each product, calculate volume measure for Year t at price of previous year (t-1) by using its real growth rate for Year t in Table 2 to extrapolate its current-price value for Year t-1.</t>
  </si>
  <si>
    <t xml:space="preserve">Calculate Laspeyres volume index for each item with Year 6 as reference year by extrapolating forwards and backwards the Year 6 index using the real growth rates for the item. </t>
  </si>
  <si>
    <t>Calculate the unchained Laspeyres volume index for each item by taking the ratio of the volume measure for Year t at the price of Year t-1 to the current-price value for Year t-1.</t>
  </si>
  <si>
    <t xml:space="preserve">Calculate annually-chained Laspeyres volume index for each item with Year 6 as reference year by extrapolating forwards and backwards the Year 6 index using the unchained Laspeyres volume index for the item. </t>
  </si>
  <si>
    <t xml:space="preserve">Calculate annually-chained Laspeyres volume measure for each item with Year 6 as reference year by extrapolating forwards and backwards the Year 6 value using the unchained Laspeyres volume index for the item. </t>
  </si>
  <si>
    <t>The real growth rates for the volume measures of the products, sub-totals, and GDP are presented at the bottom of the table.</t>
  </si>
  <si>
    <t xml:space="preserve">But, volume measures of sub-totals and GDP are non-additive for all years except Years 6 and 7. </t>
  </si>
  <si>
    <t>Real GDP growth rates from Year 3 are mostly lower than those in Table 2.</t>
  </si>
  <si>
    <t>GDP statisticians decide to calculate annually-chained Fisher volume indexes and measures of GDP. It decides to use Year 6 as the reference year of the series.</t>
  </si>
  <si>
    <t>It will need to calculate Paasche volume indexes as an intermediate step.</t>
  </si>
  <si>
    <t>For each product, calculate volume measure for Year t at price of following year (t+1) by using the reciprocal of its real growth rate for Year t+1 in Table 2 to extrapolate its current-price value for Year t+1.</t>
  </si>
  <si>
    <t>Calculate the unchained Paasche volume index for each item by taking the ratio of the current-price value for Year t+1 to the volume measure for Year t at the price of Year t+1.</t>
  </si>
  <si>
    <t xml:space="preserve">Calculate annually-chained Paasche volume index for each item with Year 6 as reference year by extrapolating forwards and backwards the Year 6 index using the unchained Paasche volume index for the item. </t>
  </si>
  <si>
    <t xml:space="preserve">Calculate annually-chained Paasche volume measure for each item with Year 6 as reference year by extrapolating forwards and backwards the Year 6 value using the unchained Paasche volume index for the item. </t>
  </si>
  <si>
    <t>Calculate the unchained Fisher volume index for each item by taking the geometric mean of the unchained Laspeyres and Paasche volume indexes.</t>
  </si>
  <si>
    <t xml:space="preserve">Calculate annually-chained Fisher volume index for each item with Year 6 as reference year by extrapolating forwards and backwards the Year 6 index using the unchained Fisher volume index for the item. </t>
  </si>
  <si>
    <t xml:space="preserve">Calculate annually-chained Fisher volume measure for each item with Year 6 as reference year by extrapolating forwards and backwards the Year 6 value using the unchained Fisher volume index for the item. </t>
  </si>
  <si>
    <t>The real growth rates for the volume measures of the products, sub-totals, and GDP are presented in the table.</t>
  </si>
  <si>
    <t xml:space="preserve">Real GDP growth rates are lower than those in Table 2 and between those in Tables 4 and 5. </t>
  </si>
  <si>
    <t xml:space="preserve">But, volume measures of sub-totals and GDP are non-additive for all years except Year 6. </t>
  </si>
  <si>
    <t>Change in current-price GDP between years t and t-1</t>
  </si>
  <si>
    <t>Current-price GDP in year t</t>
  </si>
  <si>
    <t>Item</t>
  </si>
  <si>
    <t>Sum up resultant volume measures to obtain volume measures of sub-totals and GDP at prices of following year (t+1).</t>
  </si>
  <si>
    <t>To ensure additivity, GDP statisticians can calculate contributions to real GDP growth of each product using the formula in the PowerPoint slides (see bottom of table). The detailed calculations are in the "Detailed calculations" worksheet. As can be observed, the independently-calculated contributions sum up to real GDP growth.</t>
  </si>
  <si>
    <t>To ensure additivity, GDP statisticians can calculate contributions to real GDP growth of each product using the formula in the PowerPoint slides (see bottom of table). As can be observed, the independently-calculated contributions sum up to real GDP growth.</t>
  </si>
  <si>
    <t>Contributions to growth in annually-chained Laspeyres volume measures of GDP with Year 6 as reference year (% points)</t>
  </si>
  <si>
    <t>Contributions to growth in annually-chained Fisher volume measures of GDP with Year 6 as reference year (% points)</t>
  </si>
  <si>
    <t>GDP statisticians have data at current prices and price indexes for the 4 products. This is the typical situation GDP statisticians face.</t>
  </si>
  <si>
    <t>Calculate Laspeyres volume index for each item with Year 1 as reference year by extrapolating from the Year 1 index the real growth rates for the item.</t>
  </si>
  <si>
    <r>
      <t xml:space="preserve">Current-price value of item </t>
    </r>
    <r>
      <rPr>
        <i/>
        <sz val="9"/>
        <rFont val="Times New Roman"/>
        <family val="1"/>
      </rPr>
      <t>i</t>
    </r>
    <r>
      <rPr>
        <sz val="9"/>
        <rFont val="Times New Roman"/>
        <family val="0"/>
      </rPr>
      <t xml:space="preserve"> in year t</t>
    </r>
  </si>
  <si>
    <r>
      <t xml:space="preserve">Change in price of item </t>
    </r>
    <r>
      <rPr>
        <i/>
        <sz val="9"/>
        <rFont val="Times New Roman"/>
        <family val="1"/>
      </rPr>
      <t>i</t>
    </r>
    <r>
      <rPr>
        <sz val="9"/>
        <rFont val="Times New Roman"/>
        <family val="0"/>
      </rPr>
      <t xml:space="preserve"> between years t and t-1</t>
    </r>
  </si>
  <si>
    <r>
      <t xml:space="preserve">Current-price value of item </t>
    </r>
    <r>
      <rPr>
        <i/>
        <sz val="9"/>
        <rFont val="Times New Roman"/>
        <family val="1"/>
      </rPr>
      <t>i</t>
    </r>
    <r>
      <rPr>
        <sz val="9"/>
        <rFont val="Times New Roman"/>
        <family val="0"/>
      </rPr>
      <t xml:space="preserve"> in year t-1</t>
    </r>
  </si>
  <si>
    <r>
      <t xml:space="preserve">Reciprocal of change in price of item </t>
    </r>
    <r>
      <rPr>
        <i/>
        <sz val="9"/>
        <rFont val="Times New Roman"/>
        <family val="1"/>
      </rPr>
      <t>i</t>
    </r>
    <r>
      <rPr>
        <sz val="9"/>
        <rFont val="Times New Roman"/>
        <family val="0"/>
      </rPr>
      <t xml:space="preserve"> between years t and t-1</t>
    </r>
  </si>
  <si>
    <t>Sum of product of each item at current price in year t-1 by reciprocal of the change in its price between years t and t-1</t>
  </si>
  <si>
    <t>Fisher volume index for GDP (unchained) between years t and t-1</t>
  </si>
  <si>
    <t>Example on rebasing and linking of national accounts using hypothetical dataset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</si>
</sst>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0.0\|"/>
    <numFmt numFmtId="176" formatCode="0.0\ \|"/>
    <numFmt numFmtId="177" formatCode="0.00000"/>
    <numFmt numFmtId="178" formatCode="0.000000"/>
    <numFmt numFmtId="179" formatCode="0.0000000"/>
    <numFmt numFmtId="180" formatCode="#,##0.0"/>
    <numFmt numFmtId="181" formatCode="0.00000000"/>
    <numFmt numFmtId="182" formatCode="&quot;Yes&quot;;&quot;Yes&quot;;&quot;No&quot;"/>
    <numFmt numFmtId="183" formatCode="&quot;True&quot;;&quot;True&quot;;&quot;False&quot;"/>
    <numFmt numFmtId="184" formatCode="&quot;On&quot;;&quot;On&quot;;&quot;Off&quot;"/>
    <numFmt numFmtId="185" formatCode="[$€-2]\ #,##0.00_);[Red]\([$€-2]\ #,##0.00\)"/>
  </numFmts>
  <fonts count="23">
    <font>
      <sz val="9"/>
      <name val="Times New Roman"/>
      <family val="0"/>
    </font>
    <font>
      <sz val="8"/>
      <name val="Times New Roman"/>
      <family val="0"/>
    </font>
    <font>
      <u val="single"/>
      <sz val="9"/>
      <color indexed="12"/>
      <name val="Times New Roman"/>
      <family val="0"/>
    </font>
    <font>
      <u val="single"/>
      <sz val="9"/>
      <color indexed="36"/>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Times New Roman"/>
      <family val="1"/>
    </font>
    <font>
      <i/>
      <sz val="9"/>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6">
    <xf numFmtId="0" fontId="0" fillId="0" borderId="0" xfId="0" applyAlignment="1">
      <alignment/>
    </xf>
    <xf numFmtId="0" fontId="21" fillId="0" borderId="0" xfId="0" applyFont="1" applyAlignment="1">
      <alignment/>
    </xf>
    <xf numFmtId="0" fontId="21" fillId="0" borderId="0" xfId="0" applyFont="1" applyAlignment="1">
      <alignment vertical="top"/>
    </xf>
    <xf numFmtId="0" fontId="0" fillId="0" borderId="0" xfId="0" applyAlignment="1">
      <alignment vertical="top"/>
    </xf>
    <xf numFmtId="0" fontId="0" fillId="0" borderId="10" xfId="0" applyBorder="1" applyAlignment="1">
      <alignment vertical="top"/>
    </xf>
    <xf numFmtId="0" fontId="0" fillId="0" borderId="10" xfId="0" applyBorder="1" applyAlignment="1">
      <alignment vertical="top" wrapText="1"/>
    </xf>
    <xf numFmtId="0" fontId="21" fillId="0" borderId="10" xfId="0" applyFont="1" applyBorder="1" applyAlignment="1">
      <alignment vertical="top" wrapText="1"/>
    </xf>
    <xf numFmtId="0" fontId="21" fillId="0" borderId="10" xfId="0" applyFont="1" applyBorder="1" applyAlignment="1">
      <alignment vertical="top"/>
    </xf>
    <xf numFmtId="172" fontId="21" fillId="0" borderId="10" xfId="0" applyNumberFormat="1" applyFont="1" applyBorder="1" applyAlignment="1">
      <alignment vertical="top"/>
    </xf>
    <xf numFmtId="172" fontId="0" fillId="0" borderId="10" xfId="0" applyNumberFormat="1" applyBorder="1" applyAlignment="1">
      <alignment vertical="top"/>
    </xf>
    <xf numFmtId="172" fontId="0" fillId="0" borderId="0" xfId="0" applyNumberFormat="1" applyAlignment="1">
      <alignment vertical="top"/>
    </xf>
    <xf numFmtId="172" fontId="0" fillId="0" borderId="10" xfId="0" applyNumberFormat="1" applyFont="1" applyBorder="1" applyAlignment="1">
      <alignment vertical="top"/>
    </xf>
    <xf numFmtId="0" fontId="0" fillId="0" borderId="0" xfId="0" applyFont="1" applyAlignment="1">
      <alignment/>
    </xf>
    <xf numFmtId="0" fontId="0" fillId="0" borderId="10" xfId="0" applyFont="1" applyBorder="1" applyAlignment="1">
      <alignment/>
    </xf>
    <xf numFmtId="172" fontId="0" fillId="0" borderId="10" xfId="0" applyNumberFormat="1" applyFont="1" applyBorder="1" applyAlignment="1">
      <alignment/>
    </xf>
    <xf numFmtId="0" fontId="0" fillId="0" borderId="0" xfId="0" applyFont="1" applyBorder="1" applyAlignment="1">
      <alignment/>
    </xf>
    <xf numFmtId="172" fontId="0" fillId="0" borderId="0" xfId="0" applyNumberFormat="1" applyFont="1" applyBorder="1" applyAlignment="1">
      <alignment/>
    </xf>
    <xf numFmtId="0" fontId="0" fillId="0" borderId="0" xfId="0" applyFont="1" applyFill="1" applyBorder="1" applyAlignment="1">
      <alignment/>
    </xf>
    <xf numFmtId="0" fontId="0" fillId="0" borderId="0" xfId="0" applyFont="1" applyBorder="1" applyAlignment="1">
      <alignment horizontal="left" wrapText="1"/>
    </xf>
    <xf numFmtId="173" fontId="0" fillId="0" borderId="0" xfId="0" applyNumberFormat="1" applyFont="1" applyBorder="1" applyAlignment="1">
      <alignment/>
    </xf>
    <xf numFmtId="0" fontId="0" fillId="0" borderId="10" xfId="0" applyFont="1" applyBorder="1" applyAlignment="1">
      <alignment wrapText="1"/>
    </xf>
    <xf numFmtId="0" fontId="21" fillId="0" borderId="11" xfId="0" applyFont="1" applyBorder="1" applyAlignment="1">
      <alignment/>
    </xf>
    <xf numFmtId="0" fontId="0" fillId="0" borderId="11" xfId="0" applyFont="1" applyBorder="1" applyAlignment="1">
      <alignment/>
    </xf>
    <xf numFmtId="0" fontId="0" fillId="0" borderId="10" xfId="0" applyFont="1" applyBorder="1" applyAlignment="1">
      <alignment vertical="top" wrapText="1"/>
    </xf>
    <xf numFmtId="173" fontId="0" fillId="0" borderId="0" xfId="0" applyNumberFormat="1" applyFont="1" applyAlignment="1">
      <alignment/>
    </xf>
    <xf numFmtId="173" fontId="21" fillId="0" borderId="0" xfId="0" applyNumberFormat="1" applyFont="1" applyAlignment="1">
      <alignment/>
    </xf>
    <xf numFmtId="172" fontId="0" fillId="0" borderId="0" xfId="0" applyNumberFormat="1" applyFont="1" applyBorder="1" applyAlignment="1">
      <alignment horizontal="left" indent="4"/>
    </xf>
    <xf numFmtId="172" fontId="0" fillId="0" borderId="0" xfId="0" applyNumberFormat="1" applyFont="1" applyBorder="1" applyAlignment="1">
      <alignment horizontal="left" indent="3"/>
    </xf>
    <xf numFmtId="0" fontId="0" fillId="0" borderId="0" xfId="0" applyFont="1" applyFill="1" applyAlignment="1">
      <alignment/>
    </xf>
    <xf numFmtId="0" fontId="0" fillId="0" borderId="0" xfId="0" applyFont="1" applyBorder="1" applyAlignment="1">
      <alignment wrapText="1"/>
    </xf>
    <xf numFmtId="0" fontId="0" fillId="0" borderId="0" xfId="0" applyFont="1" applyBorder="1" applyAlignment="1">
      <alignment horizontal="left"/>
    </xf>
    <xf numFmtId="0" fontId="0" fillId="0" borderId="10" xfId="0" applyFont="1" applyFill="1" applyBorder="1" applyAlignment="1">
      <alignment/>
    </xf>
    <xf numFmtId="0" fontId="0" fillId="0" borderId="0" xfId="0" applyFont="1" applyFill="1" applyBorder="1" applyAlignment="1">
      <alignment horizontal="left" wrapText="1"/>
    </xf>
    <xf numFmtId="0" fontId="0" fillId="0" borderId="11" xfId="0" applyFont="1" applyFill="1" applyBorder="1" applyAlignment="1">
      <alignment/>
    </xf>
    <xf numFmtId="0" fontId="0" fillId="0" borderId="0" xfId="0" applyFont="1" applyBorder="1" applyAlignment="1">
      <alignment horizontal="left" wrapText="1"/>
    </xf>
    <xf numFmtId="0" fontId="21" fillId="0" borderId="11"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6.emf" /><Relationship Id="rId4" Type="http://schemas.openxmlformats.org/officeDocument/2006/relationships/image" Target="../media/image7.wmf" /><Relationship Id="rId5" Type="http://schemas.openxmlformats.org/officeDocument/2006/relationships/image" Target="../media/image1.emf" /><Relationship Id="rId6" Type="http://schemas.openxmlformats.org/officeDocument/2006/relationships/image" Target="../media/image5.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3.emf" /><Relationship Id="rId11" Type="http://schemas.openxmlformats.org/officeDocument/2006/relationships/image" Target="../media/image11.emf" /><Relationship Id="rId12" Type="http://schemas.openxmlformats.org/officeDocument/2006/relationships/image" Target="../media/image2.emf" /><Relationship Id="rId13" Type="http://schemas.openxmlformats.org/officeDocument/2006/relationships/image" Target="../media/image4.emf" /><Relationship Id="rId14" Type="http://schemas.openxmlformats.org/officeDocument/2006/relationships/image" Target="../media/image6.emf" /><Relationship Id="rId15" Type="http://schemas.openxmlformats.org/officeDocument/2006/relationships/image" Target="../media/image7.wmf" /><Relationship Id="rId16" Type="http://schemas.openxmlformats.org/officeDocument/2006/relationships/image" Target="../media/image1.emf" /><Relationship Id="rId17" Type="http://schemas.openxmlformats.org/officeDocument/2006/relationships/image" Target="../media/image5.emf" /><Relationship Id="rId18" Type="http://schemas.openxmlformats.org/officeDocument/2006/relationships/image" Target="../media/image8.emf" /><Relationship Id="rId19" Type="http://schemas.openxmlformats.org/officeDocument/2006/relationships/image" Target="../media/image9.emf" /><Relationship Id="rId20" Type="http://schemas.openxmlformats.org/officeDocument/2006/relationships/image" Target="../media/image10.emf" /><Relationship Id="rId21" Type="http://schemas.openxmlformats.org/officeDocument/2006/relationships/image" Target="../media/image3.emf" /><Relationship Id="rId22" Type="http://schemas.openxmlformats.org/officeDocument/2006/relationships/image" Target="../media/image11.emf" /><Relationship Id="rId23" Type="http://schemas.openxmlformats.org/officeDocument/2006/relationships/image" Target="../media/image2.emf" /><Relationship Id="rId24" Type="http://schemas.openxmlformats.org/officeDocument/2006/relationships/image" Target="../media/image4.emf" /><Relationship Id="rId25" Type="http://schemas.openxmlformats.org/officeDocument/2006/relationships/image" Target="../media/image6.emf" /><Relationship Id="rId26" Type="http://schemas.openxmlformats.org/officeDocument/2006/relationships/image" Target="../media/image7.wmf" /><Relationship Id="rId27" Type="http://schemas.openxmlformats.org/officeDocument/2006/relationships/image" Target="../media/image1.emf" /><Relationship Id="rId28" Type="http://schemas.openxmlformats.org/officeDocument/2006/relationships/image" Target="../media/image5.emf" /><Relationship Id="rId29" Type="http://schemas.openxmlformats.org/officeDocument/2006/relationships/image" Target="../media/image8.emf" /><Relationship Id="rId30" Type="http://schemas.openxmlformats.org/officeDocument/2006/relationships/image" Target="../media/image9.emf" /><Relationship Id="rId31" Type="http://schemas.openxmlformats.org/officeDocument/2006/relationships/image" Target="../media/image10.emf" /><Relationship Id="rId32" Type="http://schemas.openxmlformats.org/officeDocument/2006/relationships/image" Target="../media/image3.emf" /><Relationship Id="rId33" Type="http://schemas.openxmlformats.org/officeDocument/2006/relationships/image" Target="../media/image11.emf" /><Relationship Id="rId34" Type="http://schemas.openxmlformats.org/officeDocument/2006/relationships/image" Target="../media/image2.emf" /><Relationship Id="rId35" Type="http://schemas.openxmlformats.org/officeDocument/2006/relationships/image" Target="../media/image4.emf" /><Relationship Id="rId36" Type="http://schemas.openxmlformats.org/officeDocument/2006/relationships/image" Target="../media/image6.emf" /><Relationship Id="rId37" Type="http://schemas.openxmlformats.org/officeDocument/2006/relationships/image" Target="../media/image7.wmf" /><Relationship Id="rId38" Type="http://schemas.openxmlformats.org/officeDocument/2006/relationships/image" Target="../media/image1.emf" /><Relationship Id="rId39" Type="http://schemas.openxmlformats.org/officeDocument/2006/relationships/image" Target="../media/image5.emf" /><Relationship Id="rId40" Type="http://schemas.openxmlformats.org/officeDocument/2006/relationships/image" Target="../media/image8.emf" /><Relationship Id="rId41" Type="http://schemas.openxmlformats.org/officeDocument/2006/relationships/image" Target="../media/image9.emf" /><Relationship Id="rId42" Type="http://schemas.openxmlformats.org/officeDocument/2006/relationships/image" Target="../media/image10.emf" /><Relationship Id="rId43" Type="http://schemas.openxmlformats.org/officeDocument/2006/relationships/image" Target="../media/image3.emf" /><Relationship Id="rId44" Type="http://schemas.openxmlformats.org/officeDocument/2006/relationships/image" Target="../media/image1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oleObject" Target="../embeddings/oleObject_1_8.bin" /><Relationship Id="rId10" Type="http://schemas.openxmlformats.org/officeDocument/2006/relationships/oleObject" Target="../embeddings/oleObject_1_9.bin" /><Relationship Id="rId11" Type="http://schemas.openxmlformats.org/officeDocument/2006/relationships/oleObject" Target="../embeddings/oleObject_1_10.bin" /><Relationship Id="rId12" Type="http://schemas.openxmlformats.org/officeDocument/2006/relationships/oleObject" Target="../embeddings/oleObject_1_11.bin" /><Relationship Id="rId13" Type="http://schemas.openxmlformats.org/officeDocument/2006/relationships/oleObject" Target="../embeddings/oleObject_1_12.bin" /><Relationship Id="rId14" Type="http://schemas.openxmlformats.org/officeDocument/2006/relationships/oleObject" Target="../embeddings/oleObject_1_13.bin" /><Relationship Id="rId15" Type="http://schemas.openxmlformats.org/officeDocument/2006/relationships/oleObject" Target="../embeddings/oleObject_1_14.bin" /><Relationship Id="rId16" Type="http://schemas.openxmlformats.org/officeDocument/2006/relationships/oleObject" Target="../embeddings/oleObject_1_15.bin" /><Relationship Id="rId17" Type="http://schemas.openxmlformats.org/officeDocument/2006/relationships/oleObject" Target="../embeddings/oleObject_1_16.bin" /><Relationship Id="rId18" Type="http://schemas.openxmlformats.org/officeDocument/2006/relationships/oleObject" Target="../embeddings/oleObject_1_17.bin" /><Relationship Id="rId19" Type="http://schemas.openxmlformats.org/officeDocument/2006/relationships/oleObject" Target="../embeddings/oleObject_1_18.bin" /><Relationship Id="rId20" Type="http://schemas.openxmlformats.org/officeDocument/2006/relationships/oleObject" Target="../embeddings/oleObject_1_19.bin" /><Relationship Id="rId21" Type="http://schemas.openxmlformats.org/officeDocument/2006/relationships/oleObject" Target="../embeddings/oleObject_1_20.bin" /><Relationship Id="rId22" Type="http://schemas.openxmlformats.org/officeDocument/2006/relationships/oleObject" Target="../embeddings/oleObject_1_21.bin" /><Relationship Id="rId23" Type="http://schemas.openxmlformats.org/officeDocument/2006/relationships/oleObject" Target="../embeddings/oleObject_1_22.bin" /><Relationship Id="rId24" Type="http://schemas.openxmlformats.org/officeDocument/2006/relationships/oleObject" Target="../embeddings/oleObject_1_23.bin" /><Relationship Id="rId25" Type="http://schemas.openxmlformats.org/officeDocument/2006/relationships/oleObject" Target="../embeddings/oleObject_1_24.bin" /><Relationship Id="rId26" Type="http://schemas.openxmlformats.org/officeDocument/2006/relationships/oleObject" Target="../embeddings/oleObject_1_25.bin" /><Relationship Id="rId27" Type="http://schemas.openxmlformats.org/officeDocument/2006/relationships/oleObject" Target="../embeddings/oleObject_1_26.bin" /><Relationship Id="rId28" Type="http://schemas.openxmlformats.org/officeDocument/2006/relationships/oleObject" Target="../embeddings/oleObject_1_27.bin" /><Relationship Id="rId29" Type="http://schemas.openxmlformats.org/officeDocument/2006/relationships/oleObject" Target="../embeddings/oleObject_1_28.bin" /><Relationship Id="rId30" Type="http://schemas.openxmlformats.org/officeDocument/2006/relationships/oleObject" Target="../embeddings/oleObject_1_29.bin" /><Relationship Id="rId31" Type="http://schemas.openxmlformats.org/officeDocument/2006/relationships/oleObject" Target="../embeddings/oleObject_1_30.bin" /><Relationship Id="rId32" Type="http://schemas.openxmlformats.org/officeDocument/2006/relationships/oleObject" Target="../embeddings/oleObject_1_31.bin" /><Relationship Id="rId33" Type="http://schemas.openxmlformats.org/officeDocument/2006/relationships/oleObject" Target="../embeddings/oleObject_1_32.bin" /><Relationship Id="rId34" Type="http://schemas.openxmlformats.org/officeDocument/2006/relationships/oleObject" Target="../embeddings/oleObject_1_33.bin" /><Relationship Id="rId35" Type="http://schemas.openxmlformats.org/officeDocument/2006/relationships/oleObject" Target="../embeddings/oleObject_1_34.bin" /><Relationship Id="rId36" Type="http://schemas.openxmlformats.org/officeDocument/2006/relationships/oleObject" Target="../embeddings/oleObject_1_35.bin" /><Relationship Id="rId37" Type="http://schemas.openxmlformats.org/officeDocument/2006/relationships/oleObject" Target="../embeddings/oleObject_1_36.bin" /><Relationship Id="rId38" Type="http://schemas.openxmlformats.org/officeDocument/2006/relationships/oleObject" Target="../embeddings/oleObject_1_37.bin" /><Relationship Id="rId39" Type="http://schemas.openxmlformats.org/officeDocument/2006/relationships/oleObject" Target="../embeddings/oleObject_1_38.bin" /><Relationship Id="rId40" Type="http://schemas.openxmlformats.org/officeDocument/2006/relationships/oleObject" Target="../embeddings/oleObject_1_39.bin" /><Relationship Id="rId41" Type="http://schemas.openxmlformats.org/officeDocument/2006/relationships/oleObject" Target="../embeddings/oleObject_1_40.bin" /><Relationship Id="rId42" Type="http://schemas.openxmlformats.org/officeDocument/2006/relationships/oleObject" Target="../embeddings/oleObject_1_41.bin" /><Relationship Id="rId43" Type="http://schemas.openxmlformats.org/officeDocument/2006/relationships/oleObject" Target="../embeddings/oleObject_1_42.bin" /><Relationship Id="rId44" Type="http://schemas.openxmlformats.org/officeDocument/2006/relationships/oleObject" Target="../embeddings/oleObject_1_43.bin" /><Relationship Id="rId45" Type="http://schemas.openxmlformats.org/officeDocument/2006/relationships/vmlDrawing" Target="../drawings/vmlDrawing1.vml" /><Relationship Id="rId4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63"/>
  <sheetViews>
    <sheetView showGridLines="0" tabSelected="1" workbookViewId="0" topLeftCell="A1">
      <pane xSplit="1" ySplit="4" topLeftCell="B5" activePane="bottomRight" state="frozen"/>
      <selection pane="topLeft" activeCell="A1" sqref="A1"/>
      <selection pane="topRight" activeCell="B1" sqref="B1"/>
      <selection pane="bottomLeft" activeCell="A5" sqref="A5"/>
      <selection pane="bottomRight" activeCell="C164" sqref="C164"/>
    </sheetView>
  </sheetViews>
  <sheetFormatPr defaultColWidth="51" defaultRowHeight="12"/>
  <cols>
    <col min="1" max="1" width="36.66015625" style="12" customWidth="1"/>
    <col min="2" max="2" width="13.66015625" style="28" customWidth="1"/>
    <col min="3" max="12" width="12.33203125" style="12" customWidth="1"/>
    <col min="13" max="13" width="16.83203125" style="12" customWidth="1"/>
    <col min="14" max="16384" width="51" style="12" customWidth="1"/>
  </cols>
  <sheetData>
    <row r="1" ht="12">
      <c r="A1" s="1" t="s">
        <v>109</v>
      </c>
    </row>
    <row r="3" ht="12">
      <c r="A3" s="1" t="s">
        <v>18</v>
      </c>
    </row>
    <row r="4" spans="1:12" ht="12">
      <c r="A4" s="13"/>
      <c r="B4" s="31"/>
      <c r="C4" s="13" t="s">
        <v>0</v>
      </c>
      <c r="D4" s="13" t="s">
        <v>1</v>
      </c>
      <c r="E4" s="13" t="s">
        <v>2</v>
      </c>
      <c r="F4" s="13" t="s">
        <v>3</v>
      </c>
      <c r="G4" s="13" t="s">
        <v>4</v>
      </c>
      <c r="H4" s="13" t="s">
        <v>5</v>
      </c>
      <c r="I4" s="13" t="s">
        <v>6</v>
      </c>
      <c r="J4" s="13" t="s">
        <v>7</v>
      </c>
      <c r="K4" s="13" t="s">
        <v>8</v>
      </c>
      <c r="L4" s="13" t="s">
        <v>9</v>
      </c>
    </row>
    <row r="5" spans="1:12" ht="12">
      <c r="A5" s="13" t="s">
        <v>55</v>
      </c>
      <c r="B5" s="31" t="s">
        <v>19</v>
      </c>
      <c r="C5" s="14">
        <v>80</v>
      </c>
      <c r="D5" s="14">
        <v>90</v>
      </c>
      <c r="E5" s="14">
        <v>72</v>
      </c>
      <c r="F5" s="14">
        <v>48</v>
      </c>
      <c r="G5" s="14">
        <v>40</v>
      </c>
      <c r="H5" s="14">
        <v>36</v>
      </c>
      <c r="I5" s="14">
        <v>33</v>
      </c>
      <c r="J5" s="14">
        <v>27</v>
      </c>
      <c r="K5" s="14">
        <v>23</v>
      </c>
      <c r="L5" s="14">
        <v>18</v>
      </c>
    </row>
    <row r="6" spans="1:12" ht="12">
      <c r="A6" s="13"/>
      <c r="B6" s="31" t="s">
        <v>20</v>
      </c>
      <c r="C6" s="14">
        <v>180</v>
      </c>
      <c r="D6" s="14">
        <v>210</v>
      </c>
      <c r="E6" s="14">
        <v>240</v>
      </c>
      <c r="F6" s="14">
        <v>255</v>
      </c>
      <c r="G6" s="14">
        <v>270</v>
      </c>
      <c r="H6" s="14">
        <v>282</v>
      </c>
      <c r="I6" s="14">
        <v>290</v>
      </c>
      <c r="J6" s="14">
        <v>298</v>
      </c>
      <c r="K6" s="14">
        <v>303</v>
      </c>
      <c r="L6" s="14">
        <v>312</v>
      </c>
    </row>
    <row r="7" spans="1:12" ht="12">
      <c r="A7" s="13"/>
      <c r="B7" s="31" t="s">
        <v>21</v>
      </c>
      <c r="C7" s="14">
        <v>250</v>
      </c>
      <c r="D7" s="14">
        <v>450</v>
      </c>
      <c r="E7" s="14">
        <v>455</v>
      </c>
      <c r="F7" s="14">
        <v>504</v>
      </c>
      <c r="G7" s="14">
        <v>530</v>
      </c>
      <c r="H7" s="14">
        <v>570</v>
      </c>
      <c r="I7" s="14">
        <v>582</v>
      </c>
      <c r="J7" s="14">
        <v>621</v>
      </c>
      <c r="K7" s="14">
        <v>640</v>
      </c>
      <c r="L7" s="14">
        <v>675</v>
      </c>
    </row>
    <row r="8" spans="1:12" ht="12">
      <c r="A8" s="13"/>
      <c r="B8" s="31" t="s">
        <v>22</v>
      </c>
      <c r="C8" s="14">
        <v>100</v>
      </c>
      <c r="D8" s="14">
        <v>150</v>
      </c>
      <c r="E8" s="14">
        <v>150</v>
      </c>
      <c r="F8" s="14">
        <v>135</v>
      </c>
      <c r="G8" s="14">
        <v>152</v>
      </c>
      <c r="H8" s="14">
        <v>154</v>
      </c>
      <c r="I8" s="14">
        <v>139</v>
      </c>
      <c r="J8" s="14">
        <v>149</v>
      </c>
      <c r="K8" s="14">
        <v>150</v>
      </c>
      <c r="L8" s="14">
        <v>140</v>
      </c>
    </row>
    <row r="9" spans="1:12" ht="12">
      <c r="A9" s="13"/>
      <c r="B9" s="31" t="s">
        <v>23</v>
      </c>
      <c r="C9" s="14">
        <f>C5+C6</f>
        <v>260</v>
      </c>
      <c r="D9" s="14">
        <f>D5+D6</f>
        <v>300</v>
      </c>
      <c r="E9" s="14">
        <f>E5+E6</f>
        <v>312</v>
      </c>
      <c r="F9" s="14">
        <f>F5+F6</f>
        <v>303</v>
      </c>
      <c r="G9" s="14">
        <f aca="true" t="shared" si="0" ref="G9:L9">G5+G6</f>
        <v>310</v>
      </c>
      <c r="H9" s="14">
        <f t="shared" si="0"/>
        <v>318</v>
      </c>
      <c r="I9" s="14">
        <f t="shared" si="0"/>
        <v>323</v>
      </c>
      <c r="J9" s="14">
        <f t="shared" si="0"/>
        <v>325</v>
      </c>
      <c r="K9" s="14">
        <f t="shared" si="0"/>
        <v>326</v>
      </c>
      <c r="L9" s="14">
        <f t="shared" si="0"/>
        <v>330</v>
      </c>
    </row>
    <row r="10" spans="1:12" ht="12">
      <c r="A10" s="13"/>
      <c r="B10" s="31" t="s">
        <v>24</v>
      </c>
      <c r="C10" s="14">
        <f>C7+C8</f>
        <v>350</v>
      </c>
      <c r="D10" s="14">
        <f>D7+D8</f>
        <v>600</v>
      </c>
      <c r="E10" s="14">
        <f>E7+E8</f>
        <v>605</v>
      </c>
      <c r="F10" s="14">
        <f>F7+F8</f>
        <v>639</v>
      </c>
      <c r="G10" s="14">
        <f aca="true" t="shared" si="1" ref="G10:L10">G7+G8</f>
        <v>682</v>
      </c>
      <c r="H10" s="14">
        <f t="shared" si="1"/>
        <v>724</v>
      </c>
      <c r="I10" s="14">
        <f t="shared" si="1"/>
        <v>721</v>
      </c>
      <c r="J10" s="14">
        <f t="shared" si="1"/>
        <v>770</v>
      </c>
      <c r="K10" s="14">
        <f t="shared" si="1"/>
        <v>790</v>
      </c>
      <c r="L10" s="14">
        <f t="shared" si="1"/>
        <v>815</v>
      </c>
    </row>
    <row r="11" spans="1:12" ht="12">
      <c r="A11" s="13"/>
      <c r="B11" s="31" t="s">
        <v>25</v>
      </c>
      <c r="C11" s="14">
        <f aca="true" t="shared" si="2" ref="C11:L11">SUM(C5:C8)</f>
        <v>610</v>
      </c>
      <c r="D11" s="14">
        <f t="shared" si="2"/>
        <v>900</v>
      </c>
      <c r="E11" s="14">
        <f t="shared" si="2"/>
        <v>917</v>
      </c>
      <c r="F11" s="14">
        <f t="shared" si="2"/>
        <v>942</v>
      </c>
      <c r="G11" s="14">
        <f t="shared" si="2"/>
        <v>992</v>
      </c>
      <c r="H11" s="14">
        <f t="shared" si="2"/>
        <v>1042</v>
      </c>
      <c r="I11" s="14">
        <f t="shared" si="2"/>
        <v>1044</v>
      </c>
      <c r="J11" s="14">
        <f t="shared" si="2"/>
        <v>1095</v>
      </c>
      <c r="K11" s="14">
        <f t="shared" si="2"/>
        <v>1116</v>
      </c>
      <c r="L11" s="14">
        <f t="shared" si="2"/>
        <v>1145</v>
      </c>
    </row>
    <row r="12" spans="1:12" ht="12">
      <c r="A12" s="13"/>
      <c r="B12" s="31"/>
      <c r="C12" s="13"/>
      <c r="D12" s="13"/>
      <c r="E12" s="13"/>
      <c r="F12" s="13"/>
      <c r="G12" s="13"/>
      <c r="H12" s="13"/>
      <c r="I12" s="13"/>
      <c r="J12" s="13"/>
      <c r="K12" s="13"/>
      <c r="L12" s="13"/>
    </row>
    <row r="13" spans="1:12" ht="12">
      <c r="A13" s="13" t="s">
        <v>26</v>
      </c>
      <c r="B13" s="31" t="s">
        <v>19</v>
      </c>
      <c r="C13" s="14">
        <v>100</v>
      </c>
      <c r="D13" s="14">
        <v>75</v>
      </c>
      <c r="E13" s="14">
        <v>50</v>
      </c>
      <c r="F13" s="14">
        <v>25</v>
      </c>
      <c r="G13" s="14">
        <v>19</v>
      </c>
      <c r="H13" s="14">
        <v>15</v>
      </c>
      <c r="I13" s="14">
        <v>11</v>
      </c>
      <c r="J13" s="14">
        <v>8</v>
      </c>
      <c r="K13" s="14">
        <v>5</v>
      </c>
      <c r="L13" s="14">
        <v>3</v>
      </c>
    </row>
    <row r="14" spans="1:12" ht="12">
      <c r="A14" s="13"/>
      <c r="B14" s="31" t="s">
        <v>20</v>
      </c>
      <c r="C14" s="14">
        <v>100</v>
      </c>
      <c r="D14" s="14">
        <v>116.7</v>
      </c>
      <c r="E14" s="14">
        <v>125</v>
      </c>
      <c r="F14" s="14">
        <v>125</v>
      </c>
      <c r="G14" s="14">
        <v>125</v>
      </c>
      <c r="H14" s="14">
        <v>127</v>
      </c>
      <c r="I14" s="14">
        <v>132</v>
      </c>
      <c r="J14" s="14">
        <v>137</v>
      </c>
      <c r="K14" s="14">
        <v>139</v>
      </c>
      <c r="L14" s="14">
        <v>142</v>
      </c>
    </row>
    <row r="15" spans="1:12" ht="12">
      <c r="A15" s="13"/>
      <c r="B15" s="31" t="s">
        <v>21</v>
      </c>
      <c r="C15" s="14">
        <v>100</v>
      </c>
      <c r="D15" s="14">
        <v>150</v>
      </c>
      <c r="E15" s="14">
        <v>130</v>
      </c>
      <c r="F15" s="14">
        <v>140</v>
      </c>
      <c r="G15" s="14">
        <v>135</v>
      </c>
      <c r="H15" s="14">
        <v>139</v>
      </c>
      <c r="I15" s="14">
        <v>137</v>
      </c>
      <c r="J15" s="14">
        <v>139</v>
      </c>
      <c r="K15" s="14">
        <v>136</v>
      </c>
      <c r="L15" s="14">
        <v>140</v>
      </c>
    </row>
    <row r="16" spans="1:12" ht="12">
      <c r="A16" s="13"/>
      <c r="B16" s="31" t="s">
        <v>22</v>
      </c>
      <c r="C16" s="14">
        <v>100</v>
      </c>
      <c r="D16" s="14">
        <v>120</v>
      </c>
      <c r="E16" s="14">
        <v>120</v>
      </c>
      <c r="F16" s="14">
        <v>100</v>
      </c>
      <c r="G16" s="14">
        <v>125</v>
      </c>
      <c r="H16" s="14">
        <v>126</v>
      </c>
      <c r="I16" s="14">
        <v>118</v>
      </c>
      <c r="J16" s="14">
        <v>123</v>
      </c>
      <c r="K16" s="14">
        <v>123</v>
      </c>
      <c r="L16" s="14">
        <v>119</v>
      </c>
    </row>
    <row r="17" spans="1:12" ht="12">
      <c r="A17" s="15"/>
      <c r="B17" s="17"/>
      <c r="C17" s="16"/>
      <c r="D17" s="16"/>
      <c r="E17" s="16"/>
      <c r="F17" s="16"/>
      <c r="G17" s="16"/>
      <c r="H17" s="16"/>
      <c r="I17" s="16"/>
      <c r="J17" s="16"/>
      <c r="K17" s="16"/>
      <c r="L17" s="16"/>
    </row>
    <row r="18" spans="1:12" ht="12">
      <c r="A18" s="15" t="s">
        <v>53</v>
      </c>
      <c r="B18" s="17"/>
      <c r="C18" s="16"/>
      <c r="D18" s="16"/>
      <c r="E18" s="16"/>
      <c r="F18" s="16"/>
      <c r="G18" s="16"/>
      <c r="H18" s="16"/>
      <c r="I18" s="16"/>
      <c r="J18" s="16"/>
      <c r="K18" s="16"/>
      <c r="L18" s="16"/>
    </row>
    <row r="19" spans="1:12" ht="12">
      <c r="A19" s="15" t="s">
        <v>54</v>
      </c>
      <c r="B19" s="17"/>
      <c r="C19" s="16"/>
      <c r="D19" s="16"/>
      <c r="E19" s="16"/>
      <c r="F19" s="16"/>
      <c r="G19" s="16"/>
      <c r="H19" s="16"/>
      <c r="I19" s="16"/>
      <c r="J19" s="16"/>
      <c r="K19" s="16"/>
      <c r="L19" s="16"/>
    </row>
    <row r="20" spans="1:12" ht="12">
      <c r="A20" s="15" t="s">
        <v>101</v>
      </c>
      <c r="B20" s="17"/>
      <c r="C20" s="16"/>
      <c r="D20" s="16"/>
      <c r="E20" s="16"/>
      <c r="F20" s="16"/>
      <c r="G20" s="16"/>
      <c r="H20" s="16"/>
      <c r="I20" s="16"/>
      <c r="J20" s="16"/>
      <c r="K20" s="16"/>
      <c r="L20" s="16"/>
    </row>
    <row r="21" spans="1:12" ht="12">
      <c r="A21" s="15" t="s">
        <v>69</v>
      </c>
      <c r="B21" s="17"/>
      <c r="C21" s="16"/>
      <c r="D21" s="16"/>
      <c r="E21" s="16"/>
      <c r="F21" s="16"/>
      <c r="G21" s="16"/>
      <c r="H21" s="16"/>
      <c r="I21" s="16"/>
      <c r="J21" s="16"/>
      <c r="K21" s="16"/>
      <c r="L21" s="16"/>
    </row>
    <row r="23" ht="12">
      <c r="A23" s="1" t="s">
        <v>27</v>
      </c>
    </row>
    <row r="24" spans="1:12" ht="12">
      <c r="A24" s="13"/>
      <c r="B24" s="31"/>
      <c r="C24" s="13" t="s">
        <v>0</v>
      </c>
      <c r="D24" s="13" t="s">
        <v>1</v>
      </c>
      <c r="E24" s="13" t="s">
        <v>2</v>
      </c>
      <c r="F24" s="13" t="s">
        <v>3</v>
      </c>
      <c r="G24" s="13" t="s">
        <v>4</v>
      </c>
      <c r="H24" s="13" t="s">
        <v>5</v>
      </c>
      <c r="I24" s="13" t="s">
        <v>6</v>
      </c>
      <c r="J24" s="13" t="s">
        <v>7</v>
      </c>
      <c r="K24" s="13" t="s">
        <v>8</v>
      </c>
      <c r="L24" s="13" t="s">
        <v>9</v>
      </c>
    </row>
    <row r="25" spans="1:12" ht="12">
      <c r="A25" s="13" t="s">
        <v>11</v>
      </c>
      <c r="B25" s="31" t="s">
        <v>19</v>
      </c>
      <c r="C25" s="14">
        <f aca="true" t="shared" si="3" ref="C25:F26">C5/C13*100</f>
        <v>80</v>
      </c>
      <c r="D25" s="14">
        <f t="shared" si="3"/>
        <v>120</v>
      </c>
      <c r="E25" s="14">
        <f t="shared" si="3"/>
        <v>144</v>
      </c>
      <c r="F25" s="14">
        <f t="shared" si="3"/>
        <v>192</v>
      </c>
      <c r="G25" s="14">
        <f aca="true" t="shared" si="4" ref="G25:L25">G5/G13*100</f>
        <v>210.52631578947367</v>
      </c>
      <c r="H25" s="14">
        <f t="shared" si="4"/>
        <v>240</v>
      </c>
      <c r="I25" s="14">
        <f t="shared" si="4"/>
        <v>300</v>
      </c>
      <c r="J25" s="14">
        <f t="shared" si="4"/>
        <v>337.5</v>
      </c>
      <c r="K25" s="14">
        <f t="shared" si="4"/>
        <v>459.99999999999994</v>
      </c>
      <c r="L25" s="14">
        <f t="shared" si="4"/>
        <v>600</v>
      </c>
    </row>
    <row r="26" spans="1:12" ht="12">
      <c r="A26" s="13"/>
      <c r="B26" s="31" t="s">
        <v>20</v>
      </c>
      <c r="C26" s="14">
        <f t="shared" si="3"/>
        <v>180</v>
      </c>
      <c r="D26" s="14">
        <f t="shared" si="3"/>
        <v>179.94858611825194</v>
      </c>
      <c r="E26" s="14">
        <f t="shared" si="3"/>
        <v>192</v>
      </c>
      <c r="F26" s="14">
        <f t="shared" si="3"/>
        <v>204</v>
      </c>
      <c r="G26" s="14">
        <f aca="true" t="shared" si="5" ref="G26:L26">G6/G14*100</f>
        <v>216</v>
      </c>
      <c r="H26" s="14">
        <f t="shared" si="5"/>
        <v>222.0472440944882</v>
      </c>
      <c r="I26" s="14">
        <f t="shared" si="5"/>
        <v>219.6969696969697</v>
      </c>
      <c r="J26" s="14">
        <f t="shared" si="5"/>
        <v>217.51824817518246</v>
      </c>
      <c r="K26" s="14">
        <f t="shared" si="5"/>
        <v>217.9856115107914</v>
      </c>
      <c r="L26" s="14">
        <f t="shared" si="5"/>
        <v>219.71830985915494</v>
      </c>
    </row>
    <row r="27" spans="1:12" ht="12">
      <c r="A27" s="13"/>
      <c r="B27" s="31" t="s">
        <v>21</v>
      </c>
      <c r="C27" s="14">
        <f aca="true" t="shared" si="6" ref="C27:E28">C7/C15*100</f>
        <v>250</v>
      </c>
      <c r="D27" s="14">
        <f t="shared" si="6"/>
        <v>300</v>
      </c>
      <c r="E27" s="14">
        <f t="shared" si="6"/>
        <v>350</v>
      </c>
      <c r="F27" s="14">
        <f aca="true" t="shared" si="7" ref="F27:L27">F7/F15*100</f>
        <v>360</v>
      </c>
      <c r="G27" s="14">
        <f t="shared" si="7"/>
        <v>392.5925925925926</v>
      </c>
      <c r="H27" s="14">
        <f t="shared" si="7"/>
        <v>410.0719424460432</v>
      </c>
      <c r="I27" s="14">
        <f t="shared" si="7"/>
        <v>424.81751824817525</v>
      </c>
      <c r="J27" s="14">
        <f t="shared" si="7"/>
        <v>446.76258992805754</v>
      </c>
      <c r="K27" s="14">
        <f t="shared" si="7"/>
        <v>470.5882352941177</v>
      </c>
      <c r="L27" s="14">
        <f t="shared" si="7"/>
        <v>482.1428571428571</v>
      </c>
    </row>
    <row r="28" spans="1:12" ht="12">
      <c r="A28" s="13"/>
      <c r="B28" s="31" t="s">
        <v>22</v>
      </c>
      <c r="C28" s="14">
        <f t="shared" si="6"/>
        <v>100</v>
      </c>
      <c r="D28" s="14">
        <f t="shared" si="6"/>
        <v>125</v>
      </c>
      <c r="E28" s="14">
        <f t="shared" si="6"/>
        <v>125</v>
      </c>
      <c r="F28" s="14">
        <f aca="true" t="shared" si="8" ref="F28:L28">F8/F16*100</f>
        <v>135</v>
      </c>
      <c r="G28" s="14">
        <f t="shared" si="8"/>
        <v>121.6</v>
      </c>
      <c r="H28" s="14">
        <f t="shared" si="8"/>
        <v>122.22222222222223</v>
      </c>
      <c r="I28" s="14">
        <f t="shared" si="8"/>
        <v>117.79661016949152</v>
      </c>
      <c r="J28" s="14">
        <f t="shared" si="8"/>
        <v>121.13821138211382</v>
      </c>
      <c r="K28" s="14">
        <f t="shared" si="8"/>
        <v>121.95121951219512</v>
      </c>
      <c r="L28" s="14">
        <f t="shared" si="8"/>
        <v>117.64705882352942</v>
      </c>
    </row>
    <row r="29" spans="1:12" ht="12">
      <c r="A29" s="13"/>
      <c r="B29" s="31" t="s">
        <v>23</v>
      </c>
      <c r="C29" s="14">
        <f>C25+C26</f>
        <v>260</v>
      </c>
      <c r="D29" s="14">
        <f>D25+D26</f>
        <v>299.9485861182519</v>
      </c>
      <c r="E29" s="14">
        <f>E25+E26</f>
        <v>336</v>
      </c>
      <c r="F29" s="14">
        <f>F25+F26</f>
        <v>396</v>
      </c>
      <c r="G29" s="14">
        <f aca="true" t="shared" si="9" ref="G29:L29">G25+G26</f>
        <v>426.52631578947364</v>
      </c>
      <c r="H29" s="14">
        <f t="shared" si="9"/>
        <v>462.0472440944882</v>
      </c>
      <c r="I29" s="14">
        <f t="shared" si="9"/>
        <v>519.6969696969697</v>
      </c>
      <c r="J29" s="14">
        <f t="shared" si="9"/>
        <v>555.0182481751824</v>
      </c>
      <c r="K29" s="14">
        <f t="shared" si="9"/>
        <v>677.9856115107914</v>
      </c>
      <c r="L29" s="14">
        <f t="shared" si="9"/>
        <v>819.7183098591549</v>
      </c>
    </row>
    <row r="30" spans="1:12" ht="12">
      <c r="A30" s="13"/>
      <c r="B30" s="31" t="s">
        <v>24</v>
      </c>
      <c r="C30" s="14">
        <f>C27+C28</f>
        <v>350</v>
      </c>
      <c r="D30" s="14">
        <f>D27+D28</f>
        <v>425</v>
      </c>
      <c r="E30" s="14">
        <f>E27+E28</f>
        <v>475</v>
      </c>
      <c r="F30" s="14">
        <f>F27+F28</f>
        <v>495</v>
      </c>
      <c r="G30" s="14">
        <f aca="true" t="shared" si="10" ref="G30:L30">G27+G28</f>
        <v>514.1925925925926</v>
      </c>
      <c r="H30" s="14">
        <f t="shared" si="10"/>
        <v>532.2941646682655</v>
      </c>
      <c r="I30" s="14">
        <f t="shared" si="10"/>
        <v>542.6141284176667</v>
      </c>
      <c r="J30" s="14">
        <f t="shared" si="10"/>
        <v>567.9008013101713</v>
      </c>
      <c r="K30" s="14">
        <f t="shared" si="10"/>
        <v>592.5394548063128</v>
      </c>
      <c r="L30" s="14">
        <f t="shared" si="10"/>
        <v>599.7899159663865</v>
      </c>
    </row>
    <row r="31" spans="1:12" ht="12">
      <c r="A31" s="13"/>
      <c r="B31" s="31" t="s">
        <v>25</v>
      </c>
      <c r="C31" s="14">
        <f>SUM(C25:C28)</f>
        <v>610</v>
      </c>
      <c r="D31" s="14">
        <f>SUM(D25:D28)</f>
        <v>724.9485861182519</v>
      </c>
      <c r="E31" s="14">
        <f>SUM(E25:E28)</f>
        <v>811</v>
      </c>
      <c r="F31" s="14">
        <f>SUM(F25:F28)</f>
        <v>891</v>
      </c>
      <c r="G31" s="14">
        <f aca="true" t="shared" si="11" ref="G31:L31">SUM(G25:G28)</f>
        <v>940.7189083820663</v>
      </c>
      <c r="H31" s="14">
        <f t="shared" si="11"/>
        <v>994.3414087627536</v>
      </c>
      <c r="I31" s="14">
        <f t="shared" si="11"/>
        <v>1062.3110981146365</v>
      </c>
      <c r="J31" s="14">
        <f t="shared" si="11"/>
        <v>1122.9190494853538</v>
      </c>
      <c r="K31" s="14">
        <f t="shared" si="11"/>
        <v>1270.5250663171041</v>
      </c>
      <c r="L31" s="14">
        <f t="shared" si="11"/>
        <v>1419.5082258255416</v>
      </c>
    </row>
    <row r="32" spans="1:12" ht="12">
      <c r="A32" s="13" t="s">
        <v>14</v>
      </c>
      <c r="B32" s="31" t="s">
        <v>19</v>
      </c>
      <c r="C32" s="14">
        <v>100</v>
      </c>
      <c r="D32" s="14">
        <f>D25/C25*C32</f>
        <v>150</v>
      </c>
      <c r="E32" s="14">
        <f>E25/D25*D32</f>
        <v>180</v>
      </c>
      <c r="F32" s="14">
        <f>F25/E25*E32</f>
        <v>240</v>
      </c>
      <c r="G32" s="14">
        <f aca="true" t="shared" si="12" ref="G32:L32">G25/F25*F32</f>
        <v>263.1578947368421</v>
      </c>
      <c r="H32" s="14">
        <f t="shared" si="12"/>
        <v>300</v>
      </c>
      <c r="I32" s="14">
        <f t="shared" si="12"/>
        <v>375</v>
      </c>
      <c r="J32" s="14">
        <f t="shared" si="12"/>
        <v>421.875</v>
      </c>
      <c r="K32" s="14">
        <f t="shared" si="12"/>
        <v>574.9999999999999</v>
      </c>
      <c r="L32" s="14">
        <f t="shared" si="12"/>
        <v>750</v>
      </c>
    </row>
    <row r="33" spans="1:12" ht="12">
      <c r="A33" s="13"/>
      <c r="B33" s="31" t="s">
        <v>20</v>
      </c>
      <c r="C33" s="14">
        <v>100</v>
      </c>
      <c r="D33" s="14">
        <f>D26/C26*C33</f>
        <v>99.97143673236218</v>
      </c>
      <c r="E33" s="14">
        <f aca="true" t="shared" si="13" ref="E33:L36">E26/D26*D33</f>
        <v>106.66666666666666</v>
      </c>
      <c r="F33" s="14">
        <f t="shared" si="13"/>
        <v>113.33333333333333</v>
      </c>
      <c r="G33" s="14">
        <f t="shared" si="13"/>
        <v>120</v>
      </c>
      <c r="H33" s="14">
        <f t="shared" si="13"/>
        <v>123.35958005249344</v>
      </c>
      <c r="I33" s="14">
        <f t="shared" si="13"/>
        <v>122.05387205387204</v>
      </c>
      <c r="J33" s="14">
        <f t="shared" si="13"/>
        <v>120.84347120843469</v>
      </c>
      <c r="K33" s="14">
        <f t="shared" si="13"/>
        <v>121.10311750599521</v>
      </c>
      <c r="L33" s="14">
        <f t="shared" si="13"/>
        <v>122.06572769953053</v>
      </c>
    </row>
    <row r="34" spans="1:12" ht="12">
      <c r="A34" s="13"/>
      <c r="B34" s="31" t="s">
        <v>21</v>
      </c>
      <c r="C34" s="14">
        <v>100</v>
      </c>
      <c r="D34" s="14">
        <f>D27/C27*C34</f>
        <v>120</v>
      </c>
      <c r="E34" s="14">
        <f>E27/D27*D34</f>
        <v>140</v>
      </c>
      <c r="F34" s="14">
        <f t="shared" si="13"/>
        <v>144</v>
      </c>
      <c r="G34" s="14">
        <f t="shared" si="13"/>
        <v>157.03703703703704</v>
      </c>
      <c r="H34" s="14">
        <f t="shared" si="13"/>
        <v>164.02877697841726</v>
      </c>
      <c r="I34" s="14">
        <f t="shared" si="13"/>
        <v>169.9270072992701</v>
      </c>
      <c r="J34" s="14">
        <f t="shared" si="13"/>
        <v>178.705035971223</v>
      </c>
      <c r="K34" s="14">
        <f t="shared" si="13"/>
        <v>188.23529411764704</v>
      </c>
      <c r="L34" s="14">
        <f t="shared" si="13"/>
        <v>192.85714285714283</v>
      </c>
    </row>
    <row r="35" spans="1:12" ht="12">
      <c r="A35" s="13"/>
      <c r="B35" s="31" t="s">
        <v>22</v>
      </c>
      <c r="C35" s="14">
        <v>100</v>
      </c>
      <c r="D35" s="14">
        <f>D28/C28*C35</f>
        <v>125</v>
      </c>
      <c r="E35" s="14">
        <f t="shared" si="13"/>
        <v>125</v>
      </c>
      <c r="F35" s="14">
        <f t="shared" si="13"/>
        <v>135</v>
      </c>
      <c r="G35" s="14">
        <f t="shared" si="13"/>
        <v>121.6</v>
      </c>
      <c r="H35" s="14">
        <f t="shared" si="13"/>
        <v>122.22222222222223</v>
      </c>
      <c r="I35" s="14">
        <f t="shared" si="13"/>
        <v>117.79661016949152</v>
      </c>
      <c r="J35" s="14">
        <f t="shared" si="13"/>
        <v>121.13821138211382</v>
      </c>
      <c r="K35" s="14">
        <f t="shared" si="13"/>
        <v>121.95121951219514</v>
      </c>
      <c r="L35" s="14">
        <f t="shared" si="13"/>
        <v>117.64705882352943</v>
      </c>
    </row>
    <row r="36" spans="1:12" ht="12">
      <c r="A36" s="13"/>
      <c r="B36" s="31" t="s">
        <v>23</v>
      </c>
      <c r="C36" s="14">
        <v>100</v>
      </c>
      <c r="D36" s="14">
        <f>D29/C29*C36</f>
        <v>115.36484081471228</v>
      </c>
      <c r="E36" s="14">
        <f t="shared" si="13"/>
        <v>129.23076923076923</v>
      </c>
      <c r="F36" s="14">
        <f t="shared" si="13"/>
        <v>152.30769230769232</v>
      </c>
      <c r="G36" s="14">
        <f t="shared" si="13"/>
        <v>164.04858299595142</v>
      </c>
      <c r="H36" s="14">
        <f t="shared" si="13"/>
        <v>177.71047849788008</v>
      </c>
      <c r="I36" s="14">
        <f t="shared" si="13"/>
        <v>199.8834498834499</v>
      </c>
      <c r="J36" s="14">
        <f t="shared" si="13"/>
        <v>213.4685569904548</v>
      </c>
      <c r="K36" s="14">
        <f t="shared" si="13"/>
        <v>260.7636967349198</v>
      </c>
      <c r="L36" s="14">
        <f t="shared" si="13"/>
        <v>315.2762730227519</v>
      </c>
    </row>
    <row r="37" spans="1:12" ht="12">
      <c r="A37" s="13"/>
      <c r="B37" s="31" t="s">
        <v>24</v>
      </c>
      <c r="C37" s="14">
        <v>100</v>
      </c>
      <c r="D37" s="14">
        <f aca="true" t="shared" si="14" ref="D37:L37">D30/C30*C37</f>
        <v>121.42857142857142</v>
      </c>
      <c r="E37" s="14">
        <f t="shared" si="14"/>
        <v>135.7142857142857</v>
      </c>
      <c r="F37" s="14">
        <f t="shared" si="14"/>
        <v>141.4285714285714</v>
      </c>
      <c r="G37" s="14">
        <f t="shared" si="14"/>
        <v>146.91216931216925</v>
      </c>
      <c r="H37" s="14">
        <f t="shared" si="14"/>
        <v>152.08404704807577</v>
      </c>
      <c r="I37" s="14">
        <f t="shared" si="14"/>
        <v>155.0326081193333</v>
      </c>
      <c r="J37" s="14">
        <f t="shared" si="14"/>
        <v>162.25737180290605</v>
      </c>
      <c r="K37" s="14">
        <f t="shared" si="14"/>
        <v>169.29698708751792</v>
      </c>
      <c r="L37" s="14">
        <f t="shared" si="14"/>
        <v>171.36854741896752</v>
      </c>
    </row>
    <row r="38" spans="1:12" ht="12">
      <c r="A38" s="13"/>
      <c r="B38" s="31" t="s">
        <v>25</v>
      </c>
      <c r="C38" s="14">
        <v>100</v>
      </c>
      <c r="D38" s="14">
        <f aca="true" t="shared" si="15" ref="D38:L38">D31/C31*C38</f>
        <v>118.84403051118883</v>
      </c>
      <c r="E38" s="14">
        <f t="shared" si="15"/>
        <v>132.95081967213113</v>
      </c>
      <c r="F38" s="14">
        <f t="shared" si="15"/>
        <v>146.0655737704918</v>
      </c>
      <c r="G38" s="14">
        <f t="shared" si="15"/>
        <v>154.2162144888633</v>
      </c>
      <c r="H38" s="14">
        <f t="shared" si="15"/>
        <v>163.00678832176285</v>
      </c>
      <c r="I38" s="14">
        <f t="shared" si="15"/>
        <v>174.1493603466617</v>
      </c>
      <c r="J38" s="14">
        <f t="shared" si="15"/>
        <v>184.08509007956616</v>
      </c>
      <c r="K38" s="14">
        <f t="shared" si="15"/>
        <v>208.28279775690228</v>
      </c>
      <c r="L38" s="14">
        <f t="shared" si="15"/>
        <v>232.70626652877726</v>
      </c>
    </row>
    <row r="39" spans="1:12" ht="12">
      <c r="A39" s="13" t="s">
        <v>10</v>
      </c>
      <c r="B39" s="31" t="s">
        <v>19</v>
      </c>
      <c r="C39" s="14"/>
      <c r="D39" s="14">
        <f>D32/C32*100-100</f>
        <v>50</v>
      </c>
      <c r="E39" s="14">
        <f aca="true" t="shared" si="16" ref="E39:L39">E32/D32*100-100</f>
        <v>20</v>
      </c>
      <c r="F39" s="14">
        <f t="shared" si="16"/>
        <v>33.333333333333314</v>
      </c>
      <c r="G39" s="14">
        <f t="shared" si="16"/>
        <v>9.649122807017534</v>
      </c>
      <c r="H39" s="14">
        <f t="shared" si="16"/>
        <v>14.000000000000014</v>
      </c>
      <c r="I39" s="14">
        <f t="shared" si="16"/>
        <v>25</v>
      </c>
      <c r="J39" s="14">
        <f t="shared" si="16"/>
        <v>12.5</v>
      </c>
      <c r="K39" s="14">
        <f t="shared" si="16"/>
        <v>36.296296296296276</v>
      </c>
      <c r="L39" s="14">
        <f t="shared" si="16"/>
        <v>30.434782608695684</v>
      </c>
    </row>
    <row r="40" spans="1:12" ht="12">
      <c r="A40" s="13"/>
      <c r="B40" s="31" t="s">
        <v>20</v>
      </c>
      <c r="C40" s="14"/>
      <c r="D40" s="14">
        <f>D33/C33*100-100</f>
        <v>-0.028563267637821355</v>
      </c>
      <c r="E40" s="14">
        <f aca="true" t="shared" si="17" ref="E40:L43">E33/D33*100-100</f>
        <v>6.69714285714285</v>
      </c>
      <c r="F40" s="14">
        <f t="shared" si="17"/>
        <v>6.25</v>
      </c>
      <c r="G40" s="14">
        <f t="shared" si="17"/>
        <v>5.882352941176478</v>
      </c>
      <c r="H40" s="14">
        <f t="shared" si="17"/>
        <v>2.799650043744535</v>
      </c>
      <c r="I40" s="14">
        <f t="shared" si="17"/>
        <v>-1.058456909520757</v>
      </c>
      <c r="J40" s="14">
        <f t="shared" si="17"/>
        <v>-0.9916939340548652</v>
      </c>
      <c r="K40" s="14">
        <f t="shared" si="17"/>
        <v>0.21486166771282456</v>
      </c>
      <c r="L40" s="14">
        <f t="shared" si="17"/>
        <v>0.7948682192162835</v>
      </c>
    </row>
    <row r="41" spans="1:12" ht="12">
      <c r="A41" s="13"/>
      <c r="B41" s="31" t="s">
        <v>21</v>
      </c>
      <c r="C41" s="14"/>
      <c r="D41" s="14">
        <f>D34/C34*100-100</f>
        <v>20</v>
      </c>
      <c r="E41" s="14">
        <f t="shared" si="17"/>
        <v>16.66666666666667</v>
      </c>
      <c r="F41" s="14">
        <f t="shared" si="17"/>
        <v>2.857142857142847</v>
      </c>
      <c r="G41" s="14">
        <f t="shared" si="17"/>
        <v>9.05349794238684</v>
      </c>
      <c r="H41" s="14">
        <f t="shared" si="17"/>
        <v>4.452287226822321</v>
      </c>
      <c r="I41" s="14">
        <f t="shared" si="17"/>
        <v>3.595850941221684</v>
      </c>
      <c r="J41" s="14">
        <f t="shared" si="17"/>
        <v>5.165764295779837</v>
      </c>
      <c r="K41" s="14">
        <f t="shared" si="17"/>
        <v>5.3329544378137825</v>
      </c>
      <c r="L41" s="14">
        <f t="shared" si="17"/>
        <v>2.455357142857139</v>
      </c>
    </row>
    <row r="42" spans="1:12" ht="12">
      <c r="A42" s="13"/>
      <c r="B42" s="31" t="s">
        <v>22</v>
      </c>
      <c r="C42" s="14"/>
      <c r="D42" s="14">
        <f>D35/C35*100-100</f>
        <v>25</v>
      </c>
      <c r="E42" s="14">
        <f t="shared" si="17"/>
        <v>0</v>
      </c>
      <c r="F42" s="14">
        <f t="shared" si="17"/>
        <v>8</v>
      </c>
      <c r="G42" s="14">
        <f t="shared" si="17"/>
        <v>-9.925925925925924</v>
      </c>
      <c r="H42" s="14">
        <f t="shared" si="17"/>
        <v>0.5116959064327631</v>
      </c>
      <c r="I42" s="14">
        <f t="shared" si="17"/>
        <v>-3.6209553158705887</v>
      </c>
      <c r="J42" s="14">
        <f t="shared" si="17"/>
        <v>2.8367549862549026</v>
      </c>
      <c r="K42" s="14">
        <f t="shared" si="17"/>
        <v>0.671140939597322</v>
      </c>
      <c r="L42" s="14">
        <f t="shared" si="17"/>
        <v>-3.529411764705884</v>
      </c>
    </row>
    <row r="43" spans="1:12" ht="12">
      <c r="A43" s="13"/>
      <c r="B43" s="31" t="s">
        <v>23</v>
      </c>
      <c r="C43" s="14"/>
      <c r="D43" s="14">
        <f>D36/C36*100-100</f>
        <v>15.36484081471228</v>
      </c>
      <c r="E43" s="14">
        <f t="shared" si="17"/>
        <v>12.019197805965035</v>
      </c>
      <c r="F43" s="14">
        <f t="shared" si="17"/>
        <v>17.85714285714286</v>
      </c>
      <c r="G43" s="14">
        <f t="shared" si="17"/>
        <v>7.708665603402437</v>
      </c>
      <c r="H43" s="14">
        <f t="shared" si="17"/>
        <v>8.327957031037457</v>
      </c>
      <c r="I43" s="14">
        <f t="shared" si="17"/>
        <v>12.477019685608653</v>
      </c>
      <c r="J43" s="14">
        <f t="shared" si="17"/>
        <v>6.796514226128394</v>
      </c>
      <c r="K43" s="14">
        <f t="shared" si="17"/>
        <v>22.155553216476648</v>
      </c>
      <c r="L43" s="14">
        <f t="shared" si="17"/>
        <v>20.904971424472123</v>
      </c>
    </row>
    <row r="44" spans="1:12" ht="12">
      <c r="A44" s="13"/>
      <c r="B44" s="31" t="s">
        <v>24</v>
      </c>
      <c r="C44" s="14"/>
      <c r="D44" s="14">
        <f aca="true" t="shared" si="18" ref="D44:L44">D37/C37*100-100</f>
        <v>21.428571428571416</v>
      </c>
      <c r="E44" s="14">
        <f t="shared" si="18"/>
        <v>11.764705882352942</v>
      </c>
      <c r="F44" s="14">
        <f t="shared" si="18"/>
        <v>4.2105263157894655</v>
      </c>
      <c r="G44" s="14">
        <f t="shared" si="18"/>
        <v>3.877291432846988</v>
      </c>
      <c r="H44" s="14">
        <f t="shared" si="18"/>
        <v>3.5203875622563032</v>
      </c>
      <c r="I44" s="14">
        <f t="shared" si="18"/>
        <v>1.9387707839767359</v>
      </c>
      <c r="J44" s="14">
        <f t="shared" si="18"/>
        <v>4.6601574799100405</v>
      </c>
      <c r="K44" s="14">
        <f t="shared" si="18"/>
        <v>4.338548816853077</v>
      </c>
      <c r="L44" s="14">
        <f t="shared" si="18"/>
        <v>1.223625043237604</v>
      </c>
    </row>
    <row r="45" spans="1:12" ht="12">
      <c r="A45" s="13"/>
      <c r="B45" s="31" t="s">
        <v>25</v>
      </c>
      <c r="C45" s="14"/>
      <c r="D45" s="14">
        <f aca="true" t="shared" si="19" ref="D45:L45">D38/C38*100-100</f>
        <v>18.844030511188834</v>
      </c>
      <c r="E45" s="14">
        <f t="shared" si="19"/>
        <v>11.87000230492366</v>
      </c>
      <c r="F45" s="14">
        <f t="shared" si="19"/>
        <v>9.864364981504309</v>
      </c>
      <c r="G45" s="14">
        <f t="shared" si="19"/>
        <v>5.580124397538299</v>
      </c>
      <c r="H45" s="14">
        <f t="shared" si="19"/>
        <v>5.700161855246662</v>
      </c>
      <c r="I45" s="14">
        <f t="shared" si="19"/>
        <v>6.835649079168562</v>
      </c>
      <c r="J45" s="14">
        <f t="shared" si="19"/>
        <v>5.705292120009162</v>
      </c>
      <c r="K45" s="14">
        <f t="shared" si="19"/>
        <v>13.144849301416684</v>
      </c>
      <c r="L45" s="14">
        <f t="shared" si="19"/>
        <v>11.72610942185483</v>
      </c>
    </row>
    <row r="46" spans="1:12" ht="12">
      <c r="A46" s="15"/>
      <c r="B46" s="17"/>
      <c r="C46" s="16"/>
      <c r="D46" s="16"/>
      <c r="E46" s="16"/>
      <c r="F46" s="16"/>
      <c r="G46" s="16"/>
      <c r="H46" s="16"/>
      <c r="I46" s="16"/>
      <c r="J46" s="16"/>
      <c r="K46" s="16"/>
      <c r="L46" s="16"/>
    </row>
    <row r="47" spans="1:12" ht="12">
      <c r="A47" s="15" t="s">
        <v>57</v>
      </c>
      <c r="B47" s="17"/>
      <c r="C47" s="16"/>
      <c r="D47" s="16"/>
      <c r="E47" s="16"/>
      <c r="F47" s="16"/>
      <c r="G47" s="16"/>
      <c r="H47" s="16"/>
      <c r="I47" s="16"/>
      <c r="J47" s="16"/>
      <c r="K47" s="16"/>
      <c r="L47" s="16"/>
    </row>
    <row r="48" spans="1:12" ht="12">
      <c r="A48" s="15" t="s">
        <v>56</v>
      </c>
      <c r="B48" s="17"/>
      <c r="C48" s="16"/>
      <c r="D48" s="16"/>
      <c r="E48" s="16"/>
      <c r="F48" s="16"/>
      <c r="G48" s="16"/>
      <c r="H48" s="16"/>
      <c r="I48" s="16"/>
      <c r="J48" s="16"/>
      <c r="K48" s="16"/>
      <c r="L48" s="16"/>
    </row>
    <row r="49" spans="1:12" ht="12">
      <c r="A49" s="15" t="s">
        <v>60</v>
      </c>
      <c r="B49" s="17"/>
      <c r="C49" s="16"/>
      <c r="D49" s="16"/>
      <c r="E49" s="16"/>
      <c r="F49" s="16"/>
      <c r="G49" s="16"/>
      <c r="H49" s="16"/>
      <c r="I49" s="16"/>
      <c r="J49" s="16"/>
      <c r="K49" s="16"/>
      <c r="L49" s="16"/>
    </row>
    <row r="50" spans="1:13" ht="15" customHeight="1">
      <c r="A50" s="30" t="s">
        <v>102</v>
      </c>
      <c r="B50" s="32"/>
      <c r="C50" s="18"/>
      <c r="D50" s="18"/>
      <c r="E50" s="18"/>
      <c r="F50" s="18"/>
      <c r="G50" s="18"/>
      <c r="H50" s="18"/>
      <c r="I50" s="18"/>
      <c r="J50" s="18"/>
      <c r="K50" s="18"/>
      <c r="L50" s="18"/>
      <c r="M50" s="18"/>
    </row>
    <row r="51" spans="1:12" ht="12">
      <c r="A51" s="15" t="s">
        <v>78</v>
      </c>
      <c r="B51" s="17"/>
      <c r="C51" s="16"/>
      <c r="D51" s="16"/>
      <c r="E51" s="16"/>
      <c r="F51" s="16"/>
      <c r="G51" s="16"/>
      <c r="H51" s="16"/>
      <c r="I51" s="16"/>
      <c r="J51" s="16"/>
      <c r="K51" s="16"/>
      <c r="L51" s="16"/>
    </row>
    <row r="52" spans="2:12" s="15" customFormat="1" ht="30.75" customHeight="1">
      <c r="B52" s="17"/>
      <c r="C52" s="16"/>
      <c r="D52" s="19"/>
      <c r="E52" s="16"/>
      <c r="F52" s="16"/>
      <c r="G52" s="16"/>
      <c r="H52" s="16"/>
      <c r="I52" s="16"/>
      <c r="J52" s="16"/>
      <c r="K52" s="16"/>
      <c r="L52" s="16"/>
    </row>
    <row r="53" spans="1:12" ht="14.25" customHeight="1">
      <c r="A53" s="35" t="s">
        <v>28</v>
      </c>
      <c r="B53" s="35"/>
      <c r="C53" s="35"/>
      <c r="D53" s="35"/>
      <c r="E53" s="35"/>
      <c r="F53" s="35"/>
      <c r="G53" s="35"/>
      <c r="H53" s="35"/>
      <c r="I53" s="35"/>
      <c r="J53" s="35"/>
      <c r="K53" s="35"/>
      <c r="L53" s="35"/>
    </row>
    <row r="54" spans="1:12" ht="12">
      <c r="A54" s="13"/>
      <c r="B54" s="31"/>
      <c r="C54" s="13" t="s">
        <v>0</v>
      </c>
      <c r="D54" s="13" t="s">
        <v>1</v>
      </c>
      <c r="E54" s="13" t="s">
        <v>2</v>
      </c>
      <c r="F54" s="13" t="s">
        <v>3</v>
      </c>
      <c r="G54" s="13" t="s">
        <v>4</v>
      </c>
      <c r="H54" s="13" t="s">
        <v>5</v>
      </c>
      <c r="I54" s="13" t="s">
        <v>6</v>
      </c>
      <c r="J54" s="13" t="s">
        <v>7</v>
      </c>
      <c r="K54" s="13" t="s">
        <v>8</v>
      </c>
      <c r="L54" s="13" t="s">
        <v>9</v>
      </c>
    </row>
    <row r="55" spans="1:12" ht="12">
      <c r="A55" s="13" t="s">
        <v>15</v>
      </c>
      <c r="B55" s="31" t="s">
        <v>19</v>
      </c>
      <c r="C55" s="14"/>
      <c r="D55" s="14"/>
      <c r="E55" s="14"/>
      <c r="F55" s="14"/>
      <c r="G55" s="14"/>
      <c r="H55" s="14">
        <f>H5</f>
        <v>36</v>
      </c>
      <c r="I55" s="14">
        <f aca="true" t="shared" si="20" ref="I55:L58">I25/H25*H55</f>
        <v>45</v>
      </c>
      <c r="J55" s="14">
        <f t="shared" si="20"/>
        <v>50.625</v>
      </c>
      <c r="K55" s="14">
        <f t="shared" si="20"/>
        <v>68.99999999999999</v>
      </c>
      <c r="L55" s="14">
        <f t="shared" si="20"/>
        <v>90</v>
      </c>
    </row>
    <row r="56" spans="1:12" ht="12">
      <c r="A56" s="13"/>
      <c r="B56" s="31" t="s">
        <v>20</v>
      </c>
      <c r="C56" s="14"/>
      <c r="D56" s="14"/>
      <c r="E56" s="14"/>
      <c r="F56" s="14"/>
      <c r="G56" s="14"/>
      <c r="H56" s="14">
        <f aca="true" t="shared" si="21" ref="H56:H61">H6</f>
        <v>282</v>
      </c>
      <c r="I56" s="14">
        <f t="shared" si="20"/>
        <v>279.01515151515144</v>
      </c>
      <c r="J56" s="14">
        <f t="shared" si="20"/>
        <v>276.2481751824817</v>
      </c>
      <c r="K56" s="14">
        <f t="shared" si="20"/>
        <v>276.841726618705</v>
      </c>
      <c r="L56" s="14">
        <f t="shared" si="20"/>
        <v>279.0422535211267</v>
      </c>
    </row>
    <row r="57" spans="1:12" ht="12">
      <c r="A57" s="13"/>
      <c r="B57" s="31" t="s">
        <v>21</v>
      </c>
      <c r="C57" s="14"/>
      <c r="D57" s="14"/>
      <c r="E57" s="14"/>
      <c r="F57" s="14"/>
      <c r="G57" s="14"/>
      <c r="H57" s="14">
        <f t="shared" si="21"/>
        <v>570</v>
      </c>
      <c r="I57" s="14">
        <f t="shared" si="20"/>
        <v>590.4963503649635</v>
      </c>
      <c r="J57" s="14">
        <f t="shared" si="20"/>
        <v>620.9999999999999</v>
      </c>
      <c r="K57" s="14">
        <f t="shared" si="20"/>
        <v>654.1176470588235</v>
      </c>
      <c r="L57" s="14">
        <f t="shared" si="20"/>
        <v>670.1785714285714</v>
      </c>
    </row>
    <row r="58" spans="1:12" ht="12">
      <c r="A58" s="13"/>
      <c r="B58" s="31" t="s">
        <v>22</v>
      </c>
      <c r="C58" s="14"/>
      <c r="D58" s="14"/>
      <c r="E58" s="14"/>
      <c r="F58" s="14"/>
      <c r="G58" s="14"/>
      <c r="H58" s="14">
        <f t="shared" si="21"/>
        <v>154</v>
      </c>
      <c r="I58" s="14">
        <f t="shared" si="20"/>
        <v>148.4237288135593</v>
      </c>
      <c r="J58" s="14">
        <f t="shared" si="20"/>
        <v>152.6341463414634</v>
      </c>
      <c r="K58" s="14">
        <f t="shared" si="20"/>
        <v>153.65853658536585</v>
      </c>
      <c r="L58" s="14">
        <f t="shared" si="20"/>
        <v>148.23529411764707</v>
      </c>
    </row>
    <row r="59" spans="1:12" ht="12">
      <c r="A59" s="13"/>
      <c r="B59" s="31" t="s">
        <v>23</v>
      </c>
      <c r="C59" s="14"/>
      <c r="D59" s="14"/>
      <c r="E59" s="14"/>
      <c r="F59" s="14"/>
      <c r="G59" s="14"/>
      <c r="H59" s="14">
        <f t="shared" si="21"/>
        <v>318</v>
      </c>
      <c r="I59" s="14">
        <f>I55+I56</f>
        <v>324.01515151515144</v>
      </c>
      <c r="J59" s="14">
        <f>J55+J56</f>
        <v>326.8731751824817</v>
      </c>
      <c r="K59" s="14">
        <f>K55+K56</f>
        <v>345.841726618705</v>
      </c>
      <c r="L59" s="14">
        <f>L55+L56</f>
        <v>369.0422535211267</v>
      </c>
    </row>
    <row r="60" spans="1:12" ht="12">
      <c r="A60" s="13"/>
      <c r="B60" s="31" t="s">
        <v>24</v>
      </c>
      <c r="C60" s="14"/>
      <c r="D60" s="14"/>
      <c r="E60" s="14"/>
      <c r="F60" s="14"/>
      <c r="G60" s="14"/>
      <c r="H60" s="14">
        <f t="shared" si="21"/>
        <v>724</v>
      </c>
      <c r="I60" s="14">
        <f>I57+I58</f>
        <v>738.9200791785229</v>
      </c>
      <c r="J60" s="14">
        <f>J57+J58</f>
        <v>773.6341463414633</v>
      </c>
      <c r="K60" s="14">
        <f>K57+K58</f>
        <v>807.7761836441894</v>
      </c>
      <c r="L60" s="14">
        <f>L57+L58</f>
        <v>818.4138655462185</v>
      </c>
    </row>
    <row r="61" spans="1:12" ht="12">
      <c r="A61" s="13"/>
      <c r="B61" s="31" t="s">
        <v>25</v>
      </c>
      <c r="C61" s="14"/>
      <c r="D61" s="14"/>
      <c r="E61" s="14"/>
      <c r="F61" s="14"/>
      <c r="G61" s="14"/>
      <c r="H61" s="14">
        <f t="shared" si="21"/>
        <v>1042</v>
      </c>
      <c r="I61" s="14">
        <f>SUM(I55:I58)</f>
        <v>1062.9352306936744</v>
      </c>
      <c r="J61" s="14">
        <f>SUM(J55:J58)</f>
        <v>1100.507321523945</v>
      </c>
      <c r="K61" s="14">
        <f>SUM(K55:K58)</f>
        <v>1153.6179102628944</v>
      </c>
      <c r="L61" s="14">
        <f>SUM(L55:L58)</f>
        <v>1187.4561190673453</v>
      </c>
    </row>
    <row r="62" spans="1:12" ht="12">
      <c r="A62" s="13" t="s">
        <v>11</v>
      </c>
      <c r="B62" s="31" t="s">
        <v>19</v>
      </c>
      <c r="C62" s="14">
        <f aca="true" t="shared" si="22" ref="C62:G68">C25</f>
        <v>80</v>
      </c>
      <c r="D62" s="14">
        <f t="shared" si="22"/>
        <v>120</v>
      </c>
      <c r="E62" s="14">
        <f t="shared" si="22"/>
        <v>144</v>
      </c>
      <c r="F62" s="14">
        <f t="shared" si="22"/>
        <v>192</v>
      </c>
      <c r="G62" s="14">
        <f t="shared" si="22"/>
        <v>210.52631578947367</v>
      </c>
      <c r="H62" s="14">
        <f>H25</f>
        <v>240</v>
      </c>
      <c r="I62" s="14"/>
      <c r="J62" s="14"/>
      <c r="K62" s="14"/>
      <c r="L62" s="14"/>
    </row>
    <row r="63" spans="1:12" ht="12">
      <c r="A63" s="13"/>
      <c r="B63" s="31" t="s">
        <v>20</v>
      </c>
      <c r="C63" s="14">
        <f t="shared" si="22"/>
        <v>180</v>
      </c>
      <c r="D63" s="14">
        <f t="shared" si="22"/>
        <v>179.94858611825194</v>
      </c>
      <c r="E63" s="14">
        <f t="shared" si="22"/>
        <v>192</v>
      </c>
      <c r="F63" s="14">
        <f t="shared" si="22"/>
        <v>204</v>
      </c>
      <c r="G63" s="14">
        <f t="shared" si="22"/>
        <v>216</v>
      </c>
      <c r="H63" s="14">
        <f aca="true" t="shared" si="23" ref="H63:H68">H26</f>
        <v>222.0472440944882</v>
      </c>
      <c r="I63" s="14"/>
      <c r="J63" s="14"/>
      <c r="K63" s="14"/>
      <c r="L63" s="14"/>
    </row>
    <row r="64" spans="1:12" ht="12">
      <c r="A64" s="13"/>
      <c r="B64" s="31" t="s">
        <v>21</v>
      </c>
      <c r="C64" s="14">
        <f t="shared" si="22"/>
        <v>250</v>
      </c>
      <c r="D64" s="14">
        <f t="shared" si="22"/>
        <v>300</v>
      </c>
      <c r="E64" s="14">
        <f t="shared" si="22"/>
        <v>350</v>
      </c>
      <c r="F64" s="14">
        <f t="shared" si="22"/>
        <v>360</v>
      </c>
      <c r="G64" s="14">
        <f t="shared" si="22"/>
        <v>392.5925925925926</v>
      </c>
      <c r="H64" s="14">
        <f t="shared" si="23"/>
        <v>410.0719424460432</v>
      </c>
      <c r="I64" s="14"/>
      <c r="J64" s="14"/>
      <c r="K64" s="14"/>
      <c r="L64" s="14"/>
    </row>
    <row r="65" spans="1:12" ht="12">
      <c r="A65" s="13"/>
      <c r="B65" s="31" t="s">
        <v>22</v>
      </c>
      <c r="C65" s="14">
        <f t="shared" si="22"/>
        <v>100</v>
      </c>
      <c r="D65" s="14">
        <f t="shared" si="22"/>
        <v>125</v>
      </c>
      <c r="E65" s="14">
        <f t="shared" si="22"/>
        <v>125</v>
      </c>
      <c r="F65" s="14">
        <f t="shared" si="22"/>
        <v>135</v>
      </c>
      <c r="G65" s="14">
        <f t="shared" si="22"/>
        <v>121.6</v>
      </c>
      <c r="H65" s="14">
        <f t="shared" si="23"/>
        <v>122.22222222222223</v>
      </c>
      <c r="I65" s="14"/>
      <c r="J65" s="14"/>
      <c r="K65" s="14"/>
      <c r="L65" s="14"/>
    </row>
    <row r="66" spans="1:12" ht="12">
      <c r="A66" s="13"/>
      <c r="B66" s="31" t="s">
        <v>23</v>
      </c>
      <c r="C66" s="14">
        <f t="shared" si="22"/>
        <v>260</v>
      </c>
      <c r="D66" s="14">
        <f t="shared" si="22"/>
        <v>299.9485861182519</v>
      </c>
      <c r="E66" s="14">
        <f t="shared" si="22"/>
        <v>336</v>
      </c>
      <c r="F66" s="14">
        <f t="shared" si="22"/>
        <v>396</v>
      </c>
      <c r="G66" s="14">
        <f t="shared" si="22"/>
        <v>426.52631578947364</v>
      </c>
      <c r="H66" s="14">
        <f t="shared" si="23"/>
        <v>462.0472440944882</v>
      </c>
      <c r="I66" s="14"/>
      <c r="J66" s="14"/>
      <c r="K66" s="14"/>
      <c r="L66" s="14"/>
    </row>
    <row r="67" spans="1:12" ht="12">
      <c r="A67" s="13"/>
      <c r="B67" s="31" t="s">
        <v>24</v>
      </c>
      <c r="C67" s="14">
        <f t="shared" si="22"/>
        <v>350</v>
      </c>
      <c r="D67" s="14">
        <f t="shared" si="22"/>
        <v>425</v>
      </c>
      <c r="E67" s="14">
        <f t="shared" si="22"/>
        <v>475</v>
      </c>
      <c r="F67" s="14">
        <f t="shared" si="22"/>
        <v>495</v>
      </c>
      <c r="G67" s="14">
        <f t="shared" si="22"/>
        <v>514.1925925925926</v>
      </c>
      <c r="H67" s="14">
        <f t="shared" si="23"/>
        <v>532.2941646682655</v>
      </c>
      <c r="I67" s="14"/>
      <c r="J67" s="14"/>
      <c r="K67" s="14"/>
      <c r="L67" s="14"/>
    </row>
    <row r="68" spans="1:12" ht="12">
      <c r="A68" s="13"/>
      <c r="B68" s="31" t="s">
        <v>25</v>
      </c>
      <c r="C68" s="14">
        <f t="shared" si="22"/>
        <v>610</v>
      </c>
      <c r="D68" s="14">
        <f t="shared" si="22"/>
        <v>724.9485861182519</v>
      </c>
      <c r="E68" s="14">
        <f t="shared" si="22"/>
        <v>811</v>
      </c>
      <c r="F68" s="14">
        <f t="shared" si="22"/>
        <v>891</v>
      </c>
      <c r="G68" s="14">
        <f t="shared" si="22"/>
        <v>940.7189083820663</v>
      </c>
      <c r="H68" s="14">
        <f t="shared" si="23"/>
        <v>994.3414087627536</v>
      </c>
      <c r="I68" s="14"/>
      <c r="J68" s="14"/>
      <c r="K68" s="14"/>
      <c r="L68" s="14"/>
    </row>
    <row r="69" spans="1:12" ht="39.75" customHeight="1">
      <c r="A69" s="20" t="s">
        <v>17</v>
      </c>
      <c r="B69" s="31" t="s">
        <v>19</v>
      </c>
      <c r="C69" s="14">
        <f aca="true" t="shared" si="24" ref="C69:G75">D69/(1+D39/100)</f>
        <v>12.000000000000002</v>
      </c>
      <c r="D69" s="14">
        <f t="shared" si="24"/>
        <v>18.000000000000004</v>
      </c>
      <c r="E69" s="14">
        <f t="shared" si="24"/>
        <v>21.600000000000005</v>
      </c>
      <c r="F69" s="14">
        <f t="shared" si="24"/>
        <v>28.8</v>
      </c>
      <c r="G69" s="14">
        <f t="shared" si="24"/>
        <v>31.578947368421048</v>
      </c>
      <c r="H69" s="14">
        <f>H55</f>
        <v>36</v>
      </c>
      <c r="I69" s="14">
        <f>I55</f>
        <v>45</v>
      </c>
      <c r="J69" s="14">
        <f>J55</f>
        <v>50.625</v>
      </c>
      <c r="K69" s="14">
        <f>K55</f>
        <v>68.99999999999999</v>
      </c>
      <c r="L69" s="14">
        <f>L55</f>
        <v>90</v>
      </c>
    </row>
    <row r="70" spans="1:12" ht="12">
      <c r="A70" s="13"/>
      <c r="B70" s="31" t="s">
        <v>20</v>
      </c>
      <c r="C70" s="14">
        <f t="shared" si="24"/>
        <v>228.60000000000002</v>
      </c>
      <c r="D70" s="14">
        <f t="shared" si="24"/>
        <v>228.53470437017995</v>
      </c>
      <c r="E70" s="14">
        <f t="shared" si="24"/>
        <v>243.83999999999997</v>
      </c>
      <c r="F70" s="14">
        <f t="shared" si="24"/>
        <v>259.08</v>
      </c>
      <c r="G70" s="14">
        <f t="shared" si="24"/>
        <v>274.32</v>
      </c>
      <c r="H70" s="14">
        <f aca="true" t="shared" si="25" ref="H70:L75">H56</f>
        <v>282</v>
      </c>
      <c r="I70" s="14">
        <f t="shared" si="25"/>
        <v>279.01515151515144</v>
      </c>
      <c r="J70" s="14">
        <f t="shared" si="25"/>
        <v>276.2481751824817</v>
      </c>
      <c r="K70" s="14">
        <f t="shared" si="25"/>
        <v>276.841726618705</v>
      </c>
      <c r="L70" s="14">
        <f t="shared" si="25"/>
        <v>279.0422535211267</v>
      </c>
    </row>
    <row r="71" spans="1:12" ht="12">
      <c r="A71" s="13"/>
      <c r="B71" s="31" t="s">
        <v>21</v>
      </c>
      <c r="C71" s="14">
        <f t="shared" si="24"/>
        <v>347.5</v>
      </c>
      <c r="D71" s="14">
        <f t="shared" si="24"/>
        <v>417</v>
      </c>
      <c r="E71" s="14">
        <f t="shared" si="24"/>
        <v>486.5</v>
      </c>
      <c r="F71" s="14">
        <f t="shared" si="24"/>
        <v>500.4</v>
      </c>
      <c r="G71" s="14">
        <f t="shared" si="24"/>
        <v>545.7037037037037</v>
      </c>
      <c r="H71" s="14">
        <f t="shared" si="25"/>
        <v>570</v>
      </c>
      <c r="I71" s="14">
        <f t="shared" si="25"/>
        <v>590.4963503649635</v>
      </c>
      <c r="J71" s="14">
        <f t="shared" si="25"/>
        <v>620.9999999999999</v>
      </c>
      <c r="K71" s="14">
        <f t="shared" si="25"/>
        <v>654.1176470588235</v>
      </c>
      <c r="L71" s="14">
        <f t="shared" si="25"/>
        <v>670.1785714285714</v>
      </c>
    </row>
    <row r="72" spans="1:12" ht="12">
      <c r="A72" s="13"/>
      <c r="B72" s="31" t="s">
        <v>22</v>
      </c>
      <c r="C72" s="14">
        <f t="shared" si="24"/>
        <v>125.99999999999997</v>
      </c>
      <c r="D72" s="14">
        <f t="shared" si="24"/>
        <v>157.49999999999997</v>
      </c>
      <c r="E72" s="14">
        <f t="shared" si="24"/>
        <v>157.49999999999997</v>
      </c>
      <c r="F72" s="14">
        <f t="shared" si="24"/>
        <v>170.09999999999997</v>
      </c>
      <c r="G72" s="14">
        <f t="shared" si="24"/>
        <v>153.21599999999998</v>
      </c>
      <c r="H72" s="14">
        <f t="shared" si="25"/>
        <v>154</v>
      </c>
      <c r="I72" s="14">
        <f t="shared" si="25"/>
        <v>148.4237288135593</v>
      </c>
      <c r="J72" s="14">
        <f t="shared" si="25"/>
        <v>152.6341463414634</v>
      </c>
      <c r="K72" s="14">
        <f t="shared" si="25"/>
        <v>153.65853658536585</v>
      </c>
      <c r="L72" s="14">
        <f t="shared" si="25"/>
        <v>148.23529411764707</v>
      </c>
    </row>
    <row r="73" spans="1:12" ht="12">
      <c r="A73" s="13"/>
      <c r="B73" s="31" t="s">
        <v>23</v>
      </c>
      <c r="C73" s="14">
        <f t="shared" si="24"/>
        <v>178.94274028629854</v>
      </c>
      <c r="D73" s="14">
        <f t="shared" si="24"/>
        <v>206.43700748077234</v>
      </c>
      <c r="E73" s="14">
        <f t="shared" si="24"/>
        <v>231.24907975460118</v>
      </c>
      <c r="F73" s="14">
        <f t="shared" si="24"/>
        <v>272.54355828220855</v>
      </c>
      <c r="G73" s="14">
        <f t="shared" si="24"/>
        <v>293.5530298137983</v>
      </c>
      <c r="H73" s="14">
        <f t="shared" si="25"/>
        <v>318</v>
      </c>
      <c r="I73" s="14">
        <f t="shared" si="25"/>
        <v>324.01515151515144</v>
      </c>
      <c r="J73" s="14">
        <f t="shared" si="25"/>
        <v>326.8731751824817</v>
      </c>
      <c r="K73" s="14">
        <f t="shared" si="25"/>
        <v>345.841726618705</v>
      </c>
      <c r="L73" s="14">
        <f t="shared" si="25"/>
        <v>369.0422535211267</v>
      </c>
    </row>
    <row r="74" spans="1:12" ht="12">
      <c r="A74" s="13"/>
      <c r="B74" s="31" t="s">
        <v>24</v>
      </c>
      <c r="C74" s="14">
        <f t="shared" si="24"/>
        <v>476.0525604445113</v>
      </c>
      <c r="D74" s="14">
        <f t="shared" si="24"/>
        <v>578.0638233969065</v>
      </c>
      <c r="E74" s="14">
        <f t="shared" si="24"/>
        <v>646.0713320318367</v>
      </c>
      <c r="F74" s="14">
        <f t="shared" si="24"/>
        <v>673.2743354858087</v>
      </c>
      <c r="G74" s="14">
        <f t="shared" si="24"/>
        <v>699.3791436151574</v>
      </c>
      <c r="H74" s="14">
        <f t="shared" si="25"/>
        <v>724</v>
      </c>
      <c r="I74" s="14">
        <f t="shared" si="25"/>
        <v>738.9200791785229</v>
      </c>
      <c r="J74" s="14">
        <f t="shared" si="25"/>
        <v>773.6341463414633</v>
      </c>
      <c r="K74" s="14">
        <f t="shared" si="25"/>
        <v>807.7761836441894</v>
      </c>
      <c r="L74" s="14">
        <f t="shared" si="25"/>
        <v>818.4138655462185</v>
      </c>
    </row>
    <row r="75" spans="1:12" ht="12">
      <c r="A75" s="13"/>
      <c r="B75" s="31" t="s">
        <v>25</v>
      </c>
      <c r="C75" s="14">
        <f>D75/(1+D45/100)</f>
        <v>639.2371819161127</v>
      </c>
      <c r="D75" s="14">
        <f t="shared" si="24"/>
        <v>759.6952315152487</v>
      </c>
      <c r="E75" s="14">
        <f t="shared" si="24"/>
        <v>849.8710730065038</v>
      </c>
      <c r="F75" s="14">
        <f t="shared" si="24"/>
        <v>933.7054575200924</v>
      </c>
      <c r="G75" s="14">
        <f t="shared" si="24"/>
        <v>985.8073835563176</v>
      </c>
      <c r="H75" s="14">
        <f t="shared" si="25"/>
        <v>1042</v>
      </c>
      <c r="I75" s="14">
        <f t="shared" si="25"/>
        <v>1062.9352306936744</v>
      </c>
      <c r="J75" s="14">
        <f t="shared" si="25"/>
        <v>1100.507321523945</v>
      </c>
      <c r="K75" s="14">
        <f t="shared" si="25"/>
        <v>1153.6179102628944</v>
      </c>
      <c r="L75" s="14">
        <f t="shared" si="25"/>
        <v>1187.4561190673453</v>
      </c>
    </row>
    <row r="76" spans="1:12" ht="12">
      <c r="A76" s="13" t="s">
        <v>16</v>
      </c>
      <c r="B76" s="31" t="s">
        <v>19</v>
      </c>
      <c r="C76" s="14">
        <f aca="true" t="shared" si="26" ref="C76:G82">D76/(1+D39/100)</f>
        <v>33.33333333333334</v>
      </c>
      <c r="D76" s="14">
        <f t="shared" si="26"/>
        <v>50.000000000000014</v>
      </c>
      <c r="E76" s="14">
        <f t="shared" si="26"/>
        <v>60.000000000000014</v>
      </c>
      <c r="F76" s="14">
        <f t="shared" si="26"/>
        <v>80</v>
      </c>
      <c r="G76" s="14">
        <f t="shared" si="26"/>
        <v>87.71929824561403</v>
      </c>
      <c r="H76" s="14">
        <v>100</v>
      </c>
      <c r="I76" s="14">
        <f aca="true" t="shared" si="27" ref="I76:L80">I55/H55*H76</f>
        <v>125</v>
      </c>
      <c r="J76" s="14">
        <f t="shared" si="27"/>
        <v>140.625</v>
      </c>
      <c r="K76" s="14">
        <f t="shared" si="27"/>
        <v>191.66666666666663</v>
      </c>
      <c r="L76" s="14">
        <f t="shared" si="27"/>
        <v>250</v>
      </c>
    </row>
    <row r="77" spans="1:12" ht="12">
      <c r="A77" s="13"/>
      <c r="B77" s="31" t="s">
        <v>20</v>
      </c>
      <c r="C77" s="14">
        <f t="shared" si="26"/>
        <v>81.06382978723407</v>
      </c>
      <c r="D77" s="14">
        <f t="shared" si="26"/>
        <v>81.04067530857446</v>
      </c>
      <c r="E77" s="14">
        <f t="shared" si="26"/>
        <v>86.46808510638299</v>
      </c>
      <c r="F77" s="14">
        <f t="shared" si="26"/>
        <v>91.87234042553192</v>
      </c>
      <c r="G77" s="14">
        <f t="shared" si="26"/>
        <v>97.27659574468085</v>
      </c>
      <c r="H77" s="14">
        <v>100</v>
      </c>
      <c r="I77" s="14">
        <f t="shared" si="27"/>
        <v>98.94154309047923</v>
      </c>
      <c r="J77" s="14">
        <f t="shared" si="27"/>
        <v>97.96034580939067</v>
      </c>
      <c r="K77" s="14">
        <f t="shared" si="27"/>
        <v>98.17082504209398</v>
      </c>
      <c r="L77" s="14">
        <f t="shared" si="27"/>
        <v>98.95115373089601</v>
      </c>
    </row>
    <row r="78" spans="1:12" ht="12">
      <c r="A78" s="13"/>
      <c r="B78" s="31" t="s">
        <v>21</v>
      </c>
      <c r="C78" s="14">
        <f t="shared" si="26"/>
        <v>60.964912280701746</v>
      </c>
      <c r="D78" s="14">
        <f t="shared" si="26"/>
        <v>73.1578947368421</v>
      </c>
      <c r="E78" s="14">
        <f t="shared" si="26"/>
        <v>85.35087719298245</v>
      </c>
      <c r="F78" s="14">
        <f t="shared" si="26"/>
        <v>87.78947368421052</v>
      </c>
      <c r="G78" s="14">
        <f t="shared" si="26"/>
        <v>95.73749187784276</v>
      </c>
      <c r="H78" s="14">
        <v>100</v>
      </c>
      <c r="I78" s="14">
        <f t="shared" si="27"/>
        <v>103.59585094122168</v>
      </c>
      <c r="J78" s="14">
        <f t="shared" si="27"/>
        <v>108.94736842105262</v>
      </c>
      <c r="K78" s="14">
        <f t="shared" si="27"/>
        <v>114.75748194014447</v>
      </c>
      <c r="L78" s="14">
        <f t="shared" si="27"/>
        <v>117.5751879699248</v>
      </c>
    </row>
    <row r="79" spans="1:12" ht="12">
      <c r="A79" s="13"/>
      <c r="B79" s="31" t="s">
        <v>22</v>
      </c>
      <c r="C79" s="14">
        <f t="shared" si="26"/>
        <v>81.8181818181818</v>
      </c>
      <c r="D79" s="14">
        <f t="shared" si="26"/>
        <v>102.27272727272725</v>
      </c>
      <c r="E79" s="14">
        <f t="shared" si="26"/>
        <v>102.27272727272725</v>
      </c>
      <c r="F79" s="14">
        <f t="shared" si="26"/>
        <v>110.45454545454544</v>
      </c>
      <c r="G79" s="14">
        <f t="shared" si="26"/>
        <v>99.49090909090907</v>
      </c>
      <c r="H79" s="14">
        <v>100</v>
      </c>
      <c r="I79" s="14">
        <f t="shared" si="27"/>
        <v>96.37904468412943</v>
      </c>
      <c r="J79" s="14">
        <f t="shared" si="27"/>
        <v>99.11308203991132</v>
      </c>
      <c r="K79" s="14">
        <f t="shared" si="27"/>
        <v>99.77827050997784</v>
      </c>
      <c r="L79" s="14">
        <f t="shared" si="27"/>
        <v>96.25668449197863</v>
      </c>
    </row>
    <row r="80" spans="1:12" ht="12">
      <c r="A80" s="13"/>
      <c r="B80" s="31" t="s">
        <v>23</v>
      </c>
      <c r="C80" s="14">
        <f t="shared" si="26"/>
        <v>56.271301976823445</v>
      </c>
      <c r="D80" s="14">
        <f t="shared" si="26"/>
        <v>64.91729794992841</v>
      </c>
      <c r="E80" s="14">
        <f t="shared" si="26"/>
        <v>72.71983640081798</v>
      </c>
      <c r="F80" s="14">
        <f t="shared" si="26"/>
        <v>85.70552147239263</v>
      </c>
      <c r="G80" s="14">
        <f t="shared" si="26"/>
        <v>92.31227352635166</v>
      </c>
      <c r="H80" s="14">
        <v>100</v>
      </c>
      <c r="I80" s="14">
        <f t="shared" si="27"/>
        <v>101.8915570802363</v>
      </c>
      <c r="J80" s="14">
        <f t="shared" si="27"/>
        <v>102.79030666115777</v>
      </c>
      <c r="K80" s="14">
        <f t="shared" si="27"/>
        <v>108.75525994298901</v>
      </c>
      <c r="L80" s="14">
        <f t="shared" si="27"/>
        <v>116.05102311985118</v>
      </c>
    </row>
    <row r="81" spans="1:12" ht="12">
      <c r="A81" s="13"/>
      <c r="B81" s="31" t="s">
        <v>24</v>
      </c>
      <c r="C81" s="14">
        <f t="shared" si="26"/>
        <v>65.75311608349602</v>
      </c>
      <c r="D81" s="14">
        <f t="shared" si="26"/>
        <v>79.84306952995945</v>
      </c>
      <c r="E81" s="14">
        <f t="shared" si="26"/>
        <v>89.23637182760174</v>
      </c>
      <c r="F81" s="14">
        <f t="shared" si="26"/>
        <v>92.99369274665865</v>
      </c>
      <c r="G81" s="14">
        <f t="shared" si="26"/>
        <v>96.5993292286129</v>
      </c>
      <c r="H81" s="14">
        <v>100</v>
      </c>
      <c r="I81" s="14">
        <f aca="true" t="shared" si="28" ref="I81:L82">I60/H60*H81</f>
        <v>102.06078441692306</v>
      </c>
      <c r="J81" s="14">
        <f t="shared" si="28"/>
        <v>106.85554507478776</v>
      </c>
      <c r="K81" s="14">
        <f t="shared" si="28"/>
        <v>111.57129608345157</v>
      </c>
      <c r="L81" s="14">
        <f t="shared" si="28"/>
        <v>113.04058916384233</v>
      </c>
    </row>
    <row r="82" spans="1:12" ht="12">
      <c r="A82" s="13"/>
      <c r="B82" s="31" t="s">
        <v>25</v>
      </c>
      <c r="C82" s="14">
        <f t="shared" si="26"/>
        <v>61.34713837966534</v>
      </c>
      <c r="D82" s="14">
        <f t="shared" si="26"/>
        <v>72.90741185367071</v>
      </c>
      <c r="E82" s="14">
        <f t="shared" si="26"/>
        <v>81.5615233211616</v>
      </c>
      <c r="F82" s="14">
        <f t="shared" si="26"/>
        <v>89.60704966603573</v>
      </c>
      <c r="G82" s="14">
        <f t="shared" si="26"/>
        <v>94.60723450636445</v>
      </c>
      <c r="H82" s="14">
        <v>100</v>
      </c>
      <c r="I82" s="14">
        <f t="shared" si="28"/>
        <v>102.00913922204168</v>
      </c>
      <c r="J82" s="14">
        <f t="shared" si="28"/>
        <v>105.61490609634788</v>
      </c>
      <c r="K82" s="14">
        <f t="shared" si="28"/>
        <v>110.71189157993228</v>
      </c>
      <c r="L82" s="14">
        <f t="shared" si="28"/>
        <v>113.95932044792183</v>
      </c>
    </row>
    <row r="83" spans="1:12" ht="27.75" customHeight="1">
      <c r="A83" s="20" t="s">
        <v>61</v>
      </c>
      <c r="B83" s="31" t="s">
        <v>19</v>
      </c>
      <c r="C83" s="14"/>
      <c r="D83" s="14">
        <f>D76/C76*100-100</f>
        <v>50</v>
      </c>
      <c r="E83" s="14">
        <f aca="true" t="shared" si="29" ref="E83:L83">E76/D76*100-100</f>
        <v>20</v>
      </c>
      <c r="F83" s="14">
        <f t="shared" si="29"/>
        <v>33.333333333333314</v>
      </c>
      <c r="G83" s="14">
        <f t="shared" si="29"/>
        <v>9.649122807017534</v>
      </c>
      <c r="H83" s="14">
        <f t="shared" si="29"/>
        <v>14.000000000000014</v>
      </c>
      <c r="I83" s="14">
        <f t="shared" si="29"/>
        <v>25</v>
      </c>
      <c r="J83" s="14">
        <f t="shared" si="29"/>
        <v>12.5</v>
      </c>
      <c r="K83" s="14">
        <f t="shared" si="29"/>
        <v>36.296296296296276</v>
      </c>
      <c r="L83" s="14">
        <f t="shared" si="29"/>
        <v>30.434782608695684</v>
      </c>
    </row>
    <row r="84" spans="1:12" ht="12">
      <c r="A84" s="13"/>
      <c r="B84" s="31" t="s">
        <v>20</v>
      </c>
      <c r="C84" s="14"/>
      <c r="D84" s="14">
        <f aca="true" t="shared" si="30" ref="D84:L84">D77/C77*100-100</f>
        <v>-0.028563267637835565</v>
      </c>
      <c r="E84" s="14">
        <f t="shared" si="30"/>
        <v>6.69714285714285</v>
      </c>
      <c r="F84" s="14">
        <f t="shared" si="30"/>
        <v>6.25</v>
      </c>
      <c r="G84" s="14">
        <f t="shared" si="30"/>
        <v>5.882352941176478</v>
      </c>
      <c r="H84" s="14">
        <f t="shared" si="30"/>
        <v>2.799650043744535</v>
      </c>
      <c r="I84" s="14">
        <f t="shared" si="30"/>
        <v>-1.0584569095207712</v>
      </c>
      <c r="J84" s="14">
        <f t="shared" si="30"/>
        <v>-0.9916939340548652</v>
      </c>
      <c r="K84" s="14">
        <f t="shared" si="30"/>
        <v>0.21486166771282456</v>
      </c>
      <c r="L84" s="14">
        <f t="shared" si="30"/>
        <v>0.7948682192162835</v>
      </c>
    </row>
    <row r="85" spans="1:12" ht="12">
      <c r="A85" s="13"/>
      <c r="B85" s="31" t="s">
        <v>21</v>
      </c>
      <c r="C85" s="14"/>
      <c r="D85" s="14">
        <f aca="true" t="shared" si="31" ref="D85:L85">D78/C78*100-100</f>
        <v>20</v>
      </c>
      <c r="E85" s="14">
        <f t="shared" si="31"/>
        <v>16.66666666666667</v>
      </c>
      <c r="F85" s="14">
        <f t="shared" si="31"/>
        <v>2.857142857142847</v>
      </c>
      <c r="G85" s="14">
        <f t="shared" si="31"/>
        <v>9.05349794238684</v>
      </c>
      <c r="H85" s="14">
        <f t="shared" si="31"/>
        <v>4.452287226822321</v>
      </c>
      <c r="I85" s="14">
        <f t="shared" si="31"/>
        <v>3.595850941221684</v>
      </c>
      <c r="J85" s="14">
        <f t="shared" si="31"/>
        <v>5.165764295779837</v>
      </c>
      <c r="K85" s="14">
        <f t="shared" si="31"/>
        <v>5.3329544378137825</v>
      </c>
      <c r="L85" s="14">
        <f t="shared" si="31"/>
        <v>2.455357142857139</v>
      </c>
    </row>
    <row r="86" spans="1:12" ht="12">
      <c r="A86" s="13"/>
      <c r="B86" s="31" t="s">
        <v>22</v>
      </c>
      <c r="C86" s="14"/>
      <c r="D86" s="14">
        <f aca="true" t="shared" si="32" ref="D86:L86">D79/C79*100-100</f>
        <v>25</v>
      </c>
      <c r="E86" s="14">
        <f t="shared" si="32"/>
        <v>0</v>
      </c>
      <c r="F86" s="14">
        <f t="shared" si="32"/>
        <v>8</v>
      </c>
      <c r="G86" s="14">
        <f t="shared" si="32"/>
        <v>-9.925925925925924</v>
      </c>
      <c r="H86" s="14">
        <f t="shared" si="32"/>
        <v>0.5116959064327631</v>
      </c>
      <c r="I86" s="14">
        <f t="shared" si="32"/>
        <v>-3.6209553158705745</v>
      </c>
      <c r="J86" s="14">
        <f t="shared" si="32"/>
        <v>2.8367549862549026</v>
      </c>
      <c r="K86" s="14">
        <f t="shared" si="32"/>
        <v>0.671140939597322</v>
      </c>
      <c r="L86" s="14">
        <f t="shared" si="32"/>
        <v>-3.529411764705884</v>
      </c>
    </row>
    <row r="87" spans="1:12" ht="12">
      <c r="A87" s="13"/>
      <c r="B87" s="31" t="s">
        <v>23</v>
      </c>
      <c r="C87" s="14"/>
      <c r="D87" s="14">
        <f aca="true" t="shared" si="33" ref="D87:L87">D80/C80*100-100</f>
        <v>15.36484081471228</v>
      </c>
      <c r="E87" s="14">
        <f t="shared" si="33"/>
        <v>12.019197805965035</v>
      </c>
      <c r="F87" s="14">
        <f t="shared" si="33"/>
        <v>17.85714285714289</v>
      </c>
      <c r="G87" s="14">
        <f t="shared" si="33"/>
        <v>7.708665603402437</v>
      </c>
      <c r="H87" s="14">
        <f t="shared" si="33"/>
        <v>8.327957031037457</v>
      </c>
      <c r="I87" s="14">
        <f t="shared" si="33"/>
        <v>1.8915570802362964</v>
      </c>
      <c r="J87" s="14">
        <f t="shared" si="33"/>
        <v>0.8820648213411175</v>
      </c>
      <c r="K87" s="14">
        <f t="shared" si="33"/>
        <v>5.803030923425851</v>
      </c>
      <c r="L87" s="14">
        <f t="shared" si="33"/>
        <v>6.708423280572077</v>
      </c>
    </row>
    <row r="88" spans="1:12" ht="12">
      <c r="A88" s="13"/>
      <c r="B88" s="31" t="s">
        <v>24</v>
      </c>
      <c r="C88" s="14"/>
      <c r="D88" s="14">
        <f aca="true" t="shared" si="34" ref="D88:L88">D81/C81*100-100</f>
        <v>21.428571428571416</v>
      </c>
      <c r="E88" s="14">
        <f t="shared" si="34"/>
        <v>11.764705882352942</v>
      </c>
      <c r="F88" s="14">
        <f t="shared" si="34"/>
        <v>4.2105263157894655</v>
      </c>
      <c r="G88" s="14">
        <f t="shared" si="34"/>
        <v>3.877291432846988</v>
      </c>
      <c r="H88" s="14">
        <f t="shared" si="34"/>
        <v>3.5203875622563032</v>
      </c>
      <c r="I88" s="14">
        <f t="shared" si="34"/>
        <v>2.060784416923056</v>
      </c>
      <c r="J88" s="14">
        <f t="shared" si="34"/>
        <v>4.6979461163828375</v>
      </c>
      <c r="K88" s="14">
        <f t="shared" si="34"/>
        <v>4.413201959115256</v>
      </c>
      <c r="L88" s="14">
        <f t="shared" si="34"/>
        <v>1.3169095743870969</v>
      </c>
    </row>
    <row r="89" spans="1:12" ht="12">
      <c r="A89" s="13"/>
      <c r="B89" s="31" t="s">
        <v>25</v>
      </c>
      <c r="C89" s="14"/>
      <c r="D89" s="14">
        <f aca="true" t="shared" si="35" ref="D89:L89">D82/C82*100-100</f>
        <v>18.844030511188834</v>
      </c>
      <c r="E89" s="14">
        <f t="shared" si="35"/>
        <v>11.87000230492366</v>
      </c>
      <c r="F89" s="14">
        <f t="shared" si="35"/>
        <v>9.864364981504309</v>
      </c>
      <c r="G89" s="14">
        <f t="shared" si="35"/>
        <v>5.580124397538299</v>
      </c>
      <c r="H89" s="14">
        <f t="shared" si="35"/>
        <v>5.700161855246662</v>
      </c>
      <c r="I89" s="14">
        <f t="shared" si="35"/>
        <v>2.009139222041682</v>
      </c>
      <c r="J89" s="14">
        <f t="shared" si="35"/>
        <v>3.534748848784602</v>
      </c>
      <c r="K89" s="14">
        <f t="shared" si="35"/>
        <v>4.826009577601326</v>
      </c>
      <c r="L89" s="14">
        <f t="shared" si="35"/>
        <v>2.9332249875298544</v>
      </c>
    </row>
    <row r="90" spans="1:12" ht="6" customHeight="1">
      <c r="A90" s="15"/>
      <c r="B90" s="17"/>
      <c r="C90" s="16"/>
      <c r="D90" s="16"/>
      <c r="E90" s="16"/>
      <c r="F90" s="16"/>
      <c r="G90" s="16"/>
      <c r="H90" s="16"/>
      <c r="I90" s="16"/>
      <c r="J90" s="16"/>
      <c r="K90" s="16"/>
      <c r="L90" s="16"/>
    </row>
    <row r="91" spans="1:12" ht="12">
      <c r="A91" s="15" t="s">
        <v>58</v>
      </c>
      <c r="B91" s="17"/>
      <c r="C91" s="16"/>
      <c r="D91" s="16"/>
      <c r="E91" s="16"/>
      <c r="F91" s="16"/>
      <c r="G91" s="16"/>
      <c r="H91" s="16"/>
      <c r="I91" s="16"/>
      <c r="J91" s="16"/>
      <c r="K91" s="16"/>
      <c r="L91" s="16"/>
    </row>
    <row r="92" spans="1:12" ht="12">
      <c r="A92" s="15" t="s">
        <v>59</v>
      </c>
      <c r="B92" s="17"/>
      <c r="C92" s="16"/>
      <c r="D92" s="16"/>
      <c r="E92" s="16"/>
      <c r="F92" s="16"/>
      <c r="G92" s="16"/>
      <c r="H92" s="16"/>
      <c r="I92" s="16"/>
      <c r="J92" s="16"/>
      <c r="K92" s="16"/>
      <c r="L92" s="16"/>
    </row>
    <row r="93" spans="1:12" ht="12">
      <c r="A93" s="15" t="s">
        <v>70</v>
      </c>
      <c r="B93" s="17"/>
      <c r="C93" s="16"/>
      <c r="D93" s="16"/>
      <c r="E93" s="16"/>
      <c r="F93" s="16"/>
      <c r="G93" s="16"/>
      <c r="H93" s="16"/>
      <c r="I93" s="16"/>
      <c r="J93" s="16"/>
      <c r="K93" s="16"/>
      <c r="L93" s="16"/>
    </row>
    <row r="94" spans="1:12" ht="12">
      <c r="A94" s="15" t="s">
        <v>71</v>
      </c>
      <c r="B94" s="17"/>
      <c r="C94" s="16"/>
      <c r="D94" s="16"/>
      <c r="E94" s="16"/>
      <c r="F94" s="16"/>
      <c r="G94" s="16"/>
      <c r="H94" s="16"/>
      <c r="I94" s="16"/>
      <c r="J94" s="16"/>
      <c r="K94" s="16"/>
      <c r="L94" s="16"/>
    </row>
    <row r="95" spans="1:13" ht="12">
      <c r="A95" s="34" t="s">
        <v>63</v>
      </c>
      <c r="B95" s="34"/>
      <c r="C95" s="34"/>
      <c r="D95" s="34"/>
      <c r="E95" s="34"/>
      <c r="F95" s="34"/>
      <c r="G95" s="34"/>
      <c r="H95" s="34"/>
      <c r="I95" s="34"/>
      <c r="J95" s="34"/>
      <c r="K95" s="34"/>
      <c r="L95" s="34"/>
      <c r="M95" s="29"/>
    </row>
    <row r="96" spans="1:13" ht="12">
      <c r="A96" s="34" t="s">
        <v>74</v>
      </c>
      <c r="B96" s="34"/>
      <c r="C96" s="34"/>
      <c r="D96" s="34"/>
      <c r="E96" s="34"/>
      <c r="F96" s="34"/>
      <c r="G96" s="34"/>
      <c r="H96" s="34"/>
      <c r="I96" s="34"/>
      <c r="J96" s="34"/>
      <c r="K96" s="34"/>
      <c r="L96" s="34"/>
      <c r="M96" s="34"/>
    </row>
    <row r="97" spans="1:12" ht="12">
      <c r="A97" s="15" t="s">
        <v>78</v>
      </c>
      <c r="B97" s="17"/>
      <c r="C97" s="16"/>
      <c r="D97" s="16"/>
      <c r="E97" s="16"/>
      <c r="F97" s="16"/>
      <c r="G97" s="16"/>
      <c r="H97" s="16"/>
      <c r="I97" s="16"/>
      <c r="J97" s="16"/>
      <c r="K97" s="16"/>
      <c r="L97" s="16"/>
    </row>
    <row r="98" spans="1:12" ht="12">
      <c r="A98" s="15" t="s">
        <v>62</v>
      </c>
      <c r="B98" s="17"/>
      <c r="C98" s="16"/>
      <c r="D98" s="16"/>
      <c r="E98" s="16"/>
      <c r="F98" s="16"/>
      <c r="G98" s="16"/>
      <c r="H98" s="16"/>
      <c r="I98" s="16"/>
      <c r="J98" s="16"/>
      <c r="K98" s="16"/>
      <c r="L98" s="16"/>
    </row>
    <row r="99" spans="1:12" ht="12">
      <c r="A99" s="15" t="s">
        <v>64</v>
      </c>
      <c r="B99" s="17"/>
      <c r="C99" s="16"/>
      <c r="D99" s="16"/>
      <c r="E99" s="16"/>
      <c r="F99" s="16"/>
      <c r="G99" s="16"/>
      <c r="H99" s="16"/>
      <c r="I99" s="16"/>
      <c r="J99" s="16"/>
      <c r="K99" s="16"/>
      <c r="L99" s="16"/>
    </row>
    <row r="100" spans="1:12" ht="12">
      <c r="A100" s="15" t="s">
        <v>65</v>
      </c>
      <c r="B100" s="17"/>
      <c r="C100" s="16"/>
      <c r="D100" s="16"/>
      <c r="E100" s="16"/>
      <c r="F100" s="16"/>
      <c r="G100" s="16"/>
      <c r="H100" s="16"/>
      <c r="I100" s="16"/>
      <c r="J100" s="16"/>
      <c r="K100" s="16"/>
      <c r="L100" s="16"/>
    </row>
    <row r="101" spans="1:12" ht="12">
      <c r="A101" s="15" t="s">
        <v>66</v>
      </c>
      <c r="B101" s="17"/>
      <c r="C101" s="16"/>
      <c r="D101" s="16"/>
      <c r="E101" s="16"/>
      <c r="F101" s="16"/>
      <c r="G101" s="16"/>
      <c r="H101" s="16"/>
      <c r="I101" s="16"/>
      <c r="J101" s="16"/>
      <c r="K101" s="16"/>
      <c r="L101" s="16"/>
    </row>
    <row r="102" spans="1:12" ht="12">
      <c r="A102" s="15" t="s">
        <v>68</v>
      </c>
      <c r="B102" s="17"/>
      <c r="C102" s="16"/>
      <c r="D102" s="16"/>
      <c r="E102" s="16"/>
      <c r="F102" s="16"/>
      <c r="G102" s="16"/>
      <c r="H102" s="16"/>
      <c r="I102" s="16"/>
      <c r="J102" s="16"/>
      <c r="K102" s="16"/>
      <c r="L102" s="16"/>
    </row>
    <row r="103" spans="1:12" ht="12">
      <c r="A103" s="15"/>
      <c r="B103" s="17"/>
      <c r="C103" s="16"/>
      <c r="D103" s="16"/>
      <c r="E103" s="16"/>
      <c r="F103" s="16"/>
      <c r="G103" s="16"/>
      <c r="H103" s="16"/>
      <c r="I103" s="16"/>
      <c r="J103" s="16"/>
      <c r="K103" s="16"/>
      <c r="L103" s="16"/>
    </row>
    <row r="104" spans="1:12" ht="12">
      <c r="A104" s="21" t="s">
        <v>29</v>
      </c>
      <c r="B104" s="33"/>
      <c r="C104" s="22"/>
      <c r="D104" s="22"/>
      <c r="E104" s="22"/>
      <c r="F104" s="22"/>
      <c r="G104" s="22"/>
      <c r="H104" s="22"/>
      <c r="I104" s="22"/>
      <c r="J104" s="22"/>
      <c r="K104" s="22"/>
      <c r="L104" s="22"/>
    </row>
    <row r="105" spans="1:12" ht="12">
      <c r="A105" s="13"/>
      <c r="B105" s="31"/>
      <c r="C105" s="13" t="s">
        <v>0</v>
      </c>
      <c r="D105" s="13" t="s">
        <v>1</v>
      </c>
      <c r="E105" s="13" t="s">
        <v>2</v>
      </c>
      <c r="F105" s="13" t="s">
        <v>3</v>
      </c>
      <c r="G105" s="13" t="s">
        <v>4</v>
      </c>
      <c r="H105" s="13" t="s">
        <v>5</v>
      </c>
      <c r="I105" s="13" t="s">
        <v>6</v>
      </c>
      <c r="J105" s="13" t="s">
        <v>7</v>
      </c>
      <c r="K105" s="13" t="s">
        <v>8</v>
      </c>
      <c r="L105" s="13" t="s">
        <v>9</v>
      </c>
    </row>
    <row r="106" spans="1:12" ht="12">
      <c r="A106" s="13" t="s">
        <v>12</v>
      </c>
      <c r="B106" s="31" t="s">
        <v>19</v>
      </c>
      <c r="C106" s="14"/>
      <c r="D106" s="14">
        <f aca="true" t="shared" si="36" ref="D106:L106">D25/C25*C5</f>
        <v>120</v>
      </c>
      <c r="E106" s="14">
        <f t="shared" si="36"/>
        <v>108</v>
      </c>
      <c r="F106" s="14">
        <f t="shared" si="36"/>
        <v>96</v>
      </c>
      <c r="G106" s="14">
        <f t="shared" si="36"/>
        <v>52.63157894736841</v>
      </c>
      <c r="H106" s="14">
        <f t="shared" si="36"/>
        <v>45.60000000000001</v>
      </c>
      <c r="I106" s="14">
        <f t="shared" si="36"/>
        <v>45</v>
      </c>
      <c r="J106" s="14">
        <f t="shared" si="36"/>
        <v>37.125</v>
      </c>
      <c r="K106" s="14">
        <f t="shared" si="36"/>
        <v>36.79999999999999</v>
      </c>
      <c r="L106" s="14">
        <f t="shared" si="36"/>
        <v>30.000000000000007</v>
      </c>
    </row>
    <row r="107" spans="1:12" ht="12">
      <c r="A107" s="13"/>
      <c r="B107" s="31" t="s">
        <v>20</v>
      </c>
      <c r="C107" s="14"/>
      <c r="D107" s="14">
        <f aca="true" t="shared" si="37" ref="D107:L107">D26/C26*C6</f>
        <v>179.94858611825194</v>
      </c>
      <c r="E107" s="14">
        <f t="shared" si="37"/>
        <v>224.06399999999996</v>
      </c>
      <c r="F107" s="14">
        <f t="shared" si="37"/>
        <v>255</v>
      </c>
      <c r="G107" s="14">
        <f t="shared" si="37"/>
        <v>270</v>
      </c>
      <c r="H107" s="14">
        <f t="shared" si="37"/>
        <v>277.5590551181103</v>
      </c>
      <c r="I107" s="14">
        <f t="shared" si="37"/>
        <v>279.01515151515144</v>
      </c>
      <c r="J107" s="14">
        <f t="shared" si="37"/>
        <v>287.1240875912409</v>
      </c>
      <c r="K107" s="14">
        <f t="shared" si="37"/>
        <v>298.6402877697842</v>
      </c>
      <c r="L107" s="14">
        <f t="shared" si="37"/>
        <v>305.40845070422534</v>
      </c>
    </row>
    <row r="108" spans="1:12" ht="12">
      <c r="A108" s="13"/>
      <c r="B108" s="31" t="s">
        <v>21</v>
      </c>
      <c r="C108" s="14"/>
      <c r="D108" s="14">
        <f aca="true" t="shared" si="38" ref="D108:L108">D27/C27*C7</f>
        <v>300</v>
      </c>
      <c r="E108" s="14">
        <f t="shared" si="38"/>
        <v>525</v>
      </c>
      <c r="F108" s="14">
        <f t="shared" si="38"/>
        <v>467.99999999999994</v>
      </c>
      <c r="G108" s="14">
        <f t="shared" si="38"/>
        <v>549.6296296296297</v>
      </c>
      <c r="H108" s="14">
        <f t="shared" si="38"/>
        <v>553.5971223021583</v>
      </c>
      <c r="I108" s="14">
        <f t="shared" si="38"/>
        <v>590.4963503649635</v>
      </c>
      <c r="J108" s="14">
        <f t="shared" si="38"/>
        <v>612.0647482014386</v>
      </c>
      <c r="K108" s="14">
        <f t="shared" si="38"/>
        <v>654.1176470588236</v>
      </c>
      <c r="L108" s="14">
        <f t="shared" si="38"/>
        <v>655.7142857142857</v>
      </c>
    </row>
    <row r="109" spans="1:12" ht="12">
      <c r="A109" s="13"/>
      <c r="B109" s="31" t="s">
        <v>22</v>
      </c>
      <c r="C109" s="14"/>
      <c r="D109" s="14">
        <f aca="true" t="shared" si="39" ref="D109:L109">D28/C28*C8</f>
        <v>125</v>
      </c>
      <c r="E109" s="14">
        <f t="shared" si="39"/>
        <v>150</v>
      </c>
      <c r="F109" s="14">
        <f t="shared" si="39"/>
        <v>162</v>
      </c>
      <c r="G109" s="14">
        <f t="shared" si="39"/>
        <v>121.6</v>
      </c>
      <c r="H109" s="14">
        <f t="shared" si="39"/>
        <v>152.7777777777778</v>
      </c>
      <c r="I109" s="14">
        <f t="shared" si="39"/>
        <v>148.4237288135593</v>
      </c>
      <c r="J109" s="14">
        <f t="shared" si="39"/>
        <v>142.94308943089433</v>
      </c>
      <c r="K109" s="14">
        <f t="shared" si="39"/>
        <v>150.00000000000003</v>
      </c>
      <c r="L109" s="14">
        <f t="shared" si="39"/>
        <v>144.7058823529412</v>
      </c>
    </row>
    <row r="110" spans="1:12" ht="12">
      <c r="A110" s="13"/>
      <c r="B110" s="31" t="s">
        <v>23</v>
      </c>
      <c r="C110" s="14"/>
      <c r="D110" s="14">
        <f>D106+D107</f>
        <v>299.9485861182519</v>
      </c>
      <c r="E110" s="14">
        <f aca="true" t="shared" si="40" ref="E110:L110">E106+E107</f>
        <v>332.06399999999996</v>
      </c>
      <c r="F110" s="14">
        <f t="shared" si="40"/>
        <v>351</v>
      </c>
      <c r="G110" s="14">
        <f t="shared" si="40"/>
        <v>322.63157894736844</v>
      </c>
      <c r="H110" s="14">
        <f t="shared" si="40"/>
        <v>323.1590551181103</v>
      </c>
      <c r="I110" s="14">
        <f t="shared" si="40"/>
        <v>324.01515151515144</v>
      </c>
      <c r="J110" s="14">
        <f t="shared" si="40"/>
        <v>324.2490875912409</v>
      </c>
      <c r="K110" s="14">
        <f t="shared" si="40"/>
        <v>335.4402877697842</v>
      </c>
      <c r="L110" s="14">
        <f t="shared" si="40"/>
        <v>335.40845070422534</v>
      </c>
    </row>
    <row r="111" spans="1:12" ht="12">
      <c r="A111" s="13"/>
      <c r="B111" s="31" t="s">
        <v>24</v>
      </c>
      <c r="C111" s="14"/>
      <c r="D111" s="14">
        <f>D108+D109</f>
        <v>425</v>
      </c>
      <c r="E111" s="14">
        <f aca="true" t="shared" si="41" ref="E111:L111">E108+E109</f>
        <v>675</v>
      </c>
      <c r="F111" s="14">
        <f t="shared" si="41"/>
        <v>630</v>
      </c>
      <c r="G111" s="14">
        <f t="shared" si="41"/>
        <v>671.2296296296297</v>
      </c>
      <c r="H111" s="14">
        <f t="shared" si="41"/>
        <v>706.3749000799361</v>
      </c>
      <c r="I111" s="14">
        <f t="shared" si="41"/>
        <v>738.9200791785229</v>
      </c>
      <c r="J111" s="14">
        <f t="shared" si="41"/>
        <v>755.007837632333</v>
      </c>
      <c r="K111" s="14">
        <f t="shared" si="41"/>
        <v>804.1176470588236</v>
      </c>
      <c r="L111" s="14">
        <f t="shared" si="41"/>
        <v>800.4201680672269</v>
      </c>
    </row>
    <row r="112" spans="1:12" ht="12">
      <c r="A112" s="13"/>
      <c r="B112" s="31" t="s">
        <v>25</v>
      </c>
      <c r="C112" s="14"/>
      <c r="D112" s="14">
        <f>SUM(D106:D109)</f>
        <v>724.9485861182519</v>
      </c>
      <c r="E112" s="14">
        <f aca="true" t="shared" si="42" ref="E112:L112">SUM(E106:E109)</f>
        <v>1007.064</v>
      </c>
      <c r="F112" s="14">
        <f t="shared" si="42"/>
        <v>981</v>
      </c>
      <c r="G112" s="14">
        <f t="shared" si="42"/>
        <v>993.8612085769981</v>
      </c>
      <c r="H112" s="14">
        <f t="shared" si="42"/>
        <v>1029.5339551980464</v>
      </c>
      <c r="I112" s="14">
        <f t="shared" si="42"/>
        <v>1062.9352306936744</v>
      </c>
      <c r="J112" s="14">
        <f t="shared" si="42"/>
        <v>1079.256925223574</v>
      </c>
      <c r="K112" s="14">
        <f t="shared" si="42"/>
        <v>1139.5579348286078</v>
      </c>
      <c r="L112" s="14">
        <f t="shared" si="42"/>
        <v>1135.8286187714523</v>
      </c>
    </row>
    <row r="113" spans="1:12" ht="12">
      <c r="A113" s="20" t="s">
        <v>38</v>
      </c>
      <c r="B113" s="31" t="s">
        <v>19</v>
      </c>
      <c r="C113" s="14"/>
      <c r="D113" s="14">
        <f aca="true" t="shared" si="43" ref="D113:L113">D106/C5*100</f>
        <v>150</v>
      </c>
      <c r="E113" s="14">
        <f t="shared" si="43"/>
        <v>120</v>
      </c>
      <c r="F113" s="14">
        <f t="shared" si="43"/>
        <v>133.33333333333331</v>
      </c>
      <c r="G113" s="14">
        <f t="shared" si="43"/>
        <v>109.64912280701753</v>
      </c>
      <c r="H113" s="14">
        <f t="shared" si="43"/>
        <v>114.00000000000001</v>
      </c>
      <c r="I113" s="14">
        <f t="shared" si="43"/>
        <v>125</v>
      </c>
      <c r="J113" s="14">
        <f t="shared" si="43"/>
        <v>112.5</v>
      </c>
      <c r="K113" s="14">
        <f t="shared" si="43"/>
        <v>136.29629629629625</v>
      </c>
      <c r="L113" s="14">
        <f t="shared" si="43"/>
        <v>130.43478260869568</v>
      </c>
    </row>
    <row r="114" spans="1:12" ht="12">
      <c r="A114" s="13"/>
      <c r="B114" s="31" t="s">
        <v>20</v>
      </c>
      <c r="C114" s="14"/>
      <c r="D114" s="14">
        <f aca="true" t="shared" si="44" ref="D114:L114">D107/C6*100</f>
        <v>99.97143673236218</v>
      </c>
      <c r="E114" s="14">
        <f t="shared" si="44"/>
        <v>106.69714285714285</v>
      </c>
      <c r="F114" s="14">
        <f t="shared" si="44"/>
        <v>106.25</v>
      </c>
      <c r="G114" s="14">
        <f t="shared" si="44"/>
        <v>105.88235294117648</v>
      </c>
      <c r="H114" s="14">
        <f t="shared" si="44"/>
        <v>102.79965004374453</v>
      </c>
      <c r="I114" s="14">
        <f t="shared" si="44"/>
        <v>98.94154309047923</v>
      </c>
      <c r="J114" s="14">
        <f t="shared" si="44"/>
        <v>99.00830606594513</v>
      </c>
      <c r="K114" s="14">
        <f t="shared" si="44"/>
        <v>100.21486166771282</v>
      </c>
      <c r="L114" s="14">
        <f t="shared" si="44"/>
        <v>100.79486821921628</v>
      </c>
    </row>
    <row r="115" spans="1:12" ht="12">
      <c r="A115" s="13"/>
      <c r="B115" s="31" t="s">
        <v>21</v>
      </c>
      <c r="C115" s="14"/>
      <c r="D115" s="14">
        <f aca="true" t="shared" si="45" ref="D115:L115">D108/C7*100</f>
        <v>120</v>
      </c>
      <c r="E115" s="14">
        <f t="shared" si="45"/>
        <v>116.66666666666667</v>
      </c>
      <c r="F115" s="14">
        <f t="shared" si="45"/>
        <v>102.85714285714285</v>
      </c>
      <c r="G115" s="14">
        <f t="shared" si="45"/>
        <v>109.05349794238684</v>
      </c>
      <c r="H115" s="14">
        <f t="shared" si="45"/>
        <v>104.45228722682232</v>
      </c>
      <c r="I115" s="14">
        <f t="shared" si="45"/>
        <v>103.59585094122168</v>
      </c>
      <c r="J115" s="14">
        <f t="shared" si="45"/>
        <v>105.16576429577984</v>
      </c>
      <c r="K115" s="14">
        <f t="shared" si="45"/>
        <v>105.33295443781378</v>
      </c>
      <c r="L115" s="14">
        <f t="shared" si="45"/>
        <v>102.45535714285714</v>
      </c>
    </row>
    <row r="116" spans="1:12" ht="12">
      <c r="A116" s="13"/>
      <c r="B116" s="31" t="s">
        <v>22</v>
      </c>
      <c r="C116" s="14"/>
      <c r="D116" s="14">
        <f aca="true" t="shared" si="46" ref="D116:L116">D109/C8*100</f>
        <v>125</v>
      </c>
      <c r="E116" s="14">
        <f t="shared" si="46"/>
        <v>100</v>
      </c>
      <c r="F116" s="14">
        <f t="shared" si="46"/>
        <v>108</v>
      </c>
      <c r="G116" s="14">
        <f t="shared" si="46"/>
        <v>90.07407407407408</v>
      </c>
      <c r="H116" s="14">
        <f t="shared" si="46"/>
        <v>100.51169590643276</v>
      </c>
      <c r="I116" s="14">
        <f t="shared" si="46"/>
        <v>96.37904468412943</v>
      </c>
      <c r="J116" s="14">
        <f t="shared" si="46"/>
        <v>102.8367549862549</v>
      </c>
      <c r="K116" s="14">
        <f t="shared" si="46"/>
        <v>100.67114093959732</v>
      </c>
      <c r="L116" s="14">
        <f t="shared" si="46"/>
        <v>96.47058823529413</v>
      </c>
    </row>
    <row r="117" spans="1:12" ht="12">
      <c r="A117" s="13"/>
      <c r="B117" s="31" t="s">
        <v>23</v>
      </c>
      <c r="C117" s="14"/>
      <c r="D117" s="14">
        <f aca="true" t="shared" si="47" ref="D117:L117">D110/C9*100</f>
        <v>115.36484081471228</v>
      </c>
      <c r="E117" s="14">
        <f t="shared" si="47"/>
        <v>110.68799999999999</v>
      </c>
      <c r="F117" s="14">
        <f t="shared" si="47"/>
        <v>112.5</v>
      </c>
      <c r="G117" s="14">
        <f t="shared" si="47"/>
        <v>106.47906895952755</v>
      </c>
      <c r="H117" s="14">
        <f t="shared" si="47"/>
        <v>104.244856489713</v>
      </c>
      <c r="I117" s="14">
        <f t="shared" si="47"/>
        <v>101.8915570802363</v>
      </c>
      <c r="J117" s="14">
        <f t="shared" si="47"/>
        <v>100.38671442453277</v>
      </c>
      <c r="K117" s="14">
        <f t="shared" si="47"/>
        <v>103.21239623685668</v>
      </c>
      <c r="L117" s="14">
        <f t="shared" si="47"/>
        <v>102.88602782338201</v>
      </c>
    </row>
    <row r="118" spans="1:12" ht="12">
      <c r="A118" s="13"/>
      <c r="B118" s="31" t="s">
        <v>24</v>
      </c>
      <c r="C118" s="14"/>
      <c r="D118" s="14">
        <f aca="true" t="shared" si="48" ref="D118:L118">D111/C10*100</f>
        <v>121.42857142857142</v>
      </c>
      <c r="E118" s="14">
        <f t="shared" si="48"/>
        <v>112.5</v>
      </c>
      <c r="F118" s="14">
        <f t="shared" si="48"/>
        <v>104.13223140495869</v>
      </c>
      <c r="G118" s="14">
        <f t="shared" si="48"/>
        <v>105.04376050541934</v>
      </c>
      <c r="H118" s="14">
        <f t="shared" si="48"/>
        <v>103.57403226978535</v>
      </c>
      <c r="I118" s="14">
        <f t="shared" si="48"/>
        <v>102.06078441692306</v>
      </c>
      <c r="J118" s="14">
        <f t="shared" si="48"/>
        <v>104.71675972709195</v>
      </c>
      <c r="K118" s="14">
        <f t="shared" si="48"/>
        <v>104.43086325439268</v>
      </c>
      <c r="L118" s="14">
        <f t="shared" si="48"/>
        <v>101.31900861610468</v>
      </c>
    </row>
    <row r="119" spans="1:12" ht="12">
      <c r="A119" s="13"/>
      <c r="B119" s="31" t="s">
        <v>25</v>
      </c>
      <c r="C119" s="14"/>
      <c r="D119" s="14">
        <f aca="true" t="shared" si="49" ref="D119:L119">D112/C11*100</f>
        <v>118.84403051118883</v>
      </c>
      <c r="E119" s="14">
        <f t="shared" si="49"/>
        <v>111.896</v>
      </c>
      <c r="F119" s="14">
        <f t="shared" si="49"/>
        <v>106.979280261723</v>
      </c>
      <c r="G119" s="14">
        <f t="shared" si="49"/>
        <v>105.50543615467072</v>
      </c>
      <c r="H119" s="14">
        <f t="shared" si="49"/>
        <v>103.78366483851276</v>
      </c>
      <c r="I119" s="14">
        <f t="shared" si="49"/>
        <v>102.00913922204168</v>
      </c>
      <c r="J119" s="14">
        <f t="shared" si="49"/>
        <v>103.37710011720056</v>
      </c>
      <c r="K119" s="14">
        <f t="shared" si="49"/>
        <v>104.06921779256693</v>
      </c>
      <c r="L119" s="14">
        <f t="shared" si="49"/>
        <v>101.77675795443122</v>
      </c>
    </row>
    <row r="120" spans="1:12" ht="26.25" customHeight="1">
      <c r="A120" s="23" t="s">
        <v>30</v>
      </c>
      <c r="B120" s="31" t="s">
        <v>19</v>
      </c>
      <c r="C120" s="14">
        <f aca="true" t="shared" si="50" ref="C120:F126">D120/D113*100</f>
        <v>33.33333333333333</v>
      </c>
      <c r="D120" s="14">
        <f>E120/E113*100</f>
        <v>50</v>
      </c>
      <c r="E120" s="14">
        <f>F120/F113*100</f>
        <v>60</v>
      </c>
      <c r="F120" s="14">
        <f t="shared" si="50"/>
        <v>79.99999999999999</v>
      </c>
      <c r="G120" s="14">
        <f>H120/H113*100</f>
        <v>87.71929824561401</v>
      </c>
      <c r="H120" s="14">
        <v>100</v>
      </c>
      <c r="I120" s="14">
        <f aca="true" t="shared" si="51" ref="I120:I126">I113/100*H120</f>
        <v>125</v>
      </c>
      <c r="J120" s="14">
        <f>I120*J113/100</f>
        <v>140.625</v>
      </c>
      <c r="K120" s="14">
        <f>J120*K113/100</f>
        <v>191.6666666666666</v>
      </c>
      <c r="L120" s="14">
        <f>K120*L113/100</f>
        <v>249.99999999999997</v>
      </c>
    </row>
    <row r="121" spans="1:12" ht="12">
      <c r="A121" s="13"/>
      <c r="B121" s="31" t="s">
        <v>20</v>
      </c>
      <c r="C121" s="14">
        <f t="shared" si="50"/>
        <v>81.06382978723403</v>
      </c>
      <c r="D121" s="14">
        <f t="shared" si="50"/>
        <v>81.04067530857444</v>
      </c>
      <c r="E121" s="14">
        <f t="shared" si="50"/>
        <v>86.46808510638296</v>
      </c>
      <c r="F121" s="14">
        <f t="shared" si="50"/>
        <v>91.8723404255319</v>
      </c>
      <c r="G121" s="14">
        <f aca="true" t="shared" si="52" ref="G121:G126">H121/H114*100</f>
        <v>97.27659574468085</v>
      </c>
      <c r="H121" s="14">
        <v>100</v>
      </c>
      <c r="I121" s="14">
        <f t="shared" si="51"/>
        <v>98.94154309047923</v>
      </c>
      <c r="J121" s="14">
        <f aca="true" t="shared" si="53" ref="J121:L123">I121*J114/100</f>
        <v>97.96034580939067</v>
      </c>
      <c r="K121" s="14">
        <f t="shared" si="53"/>
        <v>98.17082504209398</v>
      </c>
      <c r="L121" s="14">
        <f t="shared" si="53"/>
        <v>98.95115373089601</v>
      </c>
    </row>
    <row r="122" spans="1:12" ht="12">
      <c r="A122" s="13"/>
      <c r="B122" s="31" t="s">
        <v>21</v>
      </c>
      <c r="C122" s="14">
        <f t="shared" si="50"/>
        <v>60.964912280701746</v>
      </c>
      <c r="D122" s="14">
        <f t="shared" si="50"/>
        <v>73.1578947368421</v>
      </c>
      <c r="E122" s="14">
        <f t="shared" si="50"/>
        <v>85.35087719298245</v>
      </c>
      <c r="F122" s="14">
        <f t="shared" si="50"/>
        <v>87.78947368421052</v>
      </c>
      <c r="G122" s="14">
        <f t="shared" si="52"/>
        <v>95.73749187784276</v>
      </c>
      <c r="H122" s="14">
        <v>100</v>
      </c>
      <c r="I122" s="14">
        <f t="shared" si="51"/>
        <v>103.59585094122168</v>
      </c>
      <c r="J122" s="14">
        <f t="shared" si="53"/>
        <v>108.94736842105262</v>
      </c>
      <c r="K122" s="14">
        <f t="shared" si="53"/>
        <v>114.75748194014449</v>
      </c>
      <c r="L122" s="14">
        <f t="shared" si="53"/>
        <v>117.57518796992481</v>
      </c>
    </row>
    <row r="123" spans="1:12" ht="12">
      <c r="A123" s="13"/>
      <c r="B123" s="31" t="s">
        <v>22</v>
      </c>
      <c r="C123" s="14">
        <f t="shared" si="50"/>
        <v>81.8181818181818</v>
      </c>
      <c r="D123" s="14">
        <f t="shared" si="50"/>
        <v>102.27272727272725</v>
      </c>
      <c r="E123" s="14">
        <f t="shared" si="50"/>
        <v>102.27272727272725</v>
      </c>
      <c r="F123" s="14">
        <f t="shared" si="50"/>
        <v>110.45454545454542</v>
      </c>
      <c r="G123" s="14">
        <f t="shared" si="52"/>
        <v>99.49090909090907</v>
      </c>
      <c r="H123" s="14">
        <v>100</v>
      </c>
      <c r="I123" s="14">
        <f t="shared" si="51"/>
        <v>96.37904468412943</v>
      </c>
      <c r="J123" s="14">
        <f t="shared" si="53"/>
        <v>99.11308203991132</v>
      </c>
      <c r="K123" s="14">
        <f t="shared" si="53"/>
        <v>99.77827050997784</v>
      </c>
      <c r="L123" s="14">
        <f t="shared" si="53"/>
        <v>96.25668449197863</v>
      </c>
    </row>
    <row r="124" spans="1:12" ht="12">
      <c r="A124" s="13"/>
      <c r="B124" s="31" t="s">
        <v>23</v>
      </c>
      <c r="C124" s="14">
        <f t="shared" si="50"/>
        <v>62.71256803727103</v>
      </c>
      <c r="D124" s="14">
        <f t="shared" si="50"/>
        <v>72.34825428701586</v>
      </c>
      <c r="E124" s="14">
        <f t="shared" si="50"/>
        <v>80.08083570521211</v>
      </c>
      <c r="F124" s="14">
        <f t="shared" si="50"/>
        <v>90.09094016836363</v>
      </c>
      <c r="G124" s="14">
        <f t="shared" si="52"/>
        <v>95.92799430815862</v>
      </c>
      <c r="H124" s="14">
        <v>100</v>
      </c>
      <c r="I124" s="14">
        <f t="shared" si="51"/>
        <v>101.8915570802363</v>
      </c>
      <c r="J124" s="14">
        <f aca="true" t="shared" si="54" ref="J124:L126">I124*J117/100</f>
        <v>102.28558642884661</v>
      </c>
      <c r="K124" s="14">
        <f t="shared" si="54"/>
        <v>105.57140475813367</v>
      </c>
      <c r="L124" s="14">
        <f t="shared" si="54"/>
        <v>108.61822487298865</v>
      </c>
    </row>
    <row r="125" spans="1:12" ht="12">
      <c r="A125" s="13"/>
      <c r="B125" s="31" t="s">
        <v>24</v>
      </c>
      <c r="C125" s="14">
        <f t="shared" si="50"/>
        <v>64.61305446145957</v>
      </c>
      <c r="D125" s="14">
        <f t="shared" si="50"/>
        <v>78.45870898891518</v>
      </c>
      <c r="E125" s="14">
        <f t="shared" si="50"/>
        <v>88.26604761252956</v>
      </c>
      <c r="F125" s="14">
        <f t="shared" si="50"/>
        <v>91.9134049518903</v>
      </c>
      <c r="G125" s="14">
        <f t="shared" si="52"/>
        <v>96.54929697003989</v>
      </c>
      <c r="H125" s="14">
        <v>100</v>
      </c>
      <c r="I125" s="14">
        <f t="shared" si="51"/>
        <v>102.06078441692306</v>
      </c>
      <c r="J125" s="14">
        <f t="shared" si="54"/>
        <v>106.87474639345463</v>
      </c>
      <c r="K125" s="14">
        <f t="shared" si="54"/>
        <v>111.61022025962757</v>
      </c>
      <c r="L125" s="14">
        <f t="shared" si="54"/>
        <v>113.08236868130547</v>
      </c>
    </row>
    <row r="126" spans="1:12" ht="12">
      <c r="A126" s="13"/>
      <c r="B126" s="31" t="s">
        <v>25</v>
      </c>
      <c r="C126" s="14">
        <f t="shared" si="50"/>
        <v>64.19549537412021</v>
      </c>
      <c r="D126" s="14">
        <f t="shared" si="50"/>
        <v>76.29251410922825</v>
      </c>
      <c r="E126" s="14">
        <f t="shared" si="50"/>
        <v>85.36827158766204</v>
      </c>
      <c r="F126" s="14">
        <f t="shared" si="50"/>
        <v>91.32636251635383</v>
      </c>
      <c r="G126" s="14">
        <f t="shared" si="52"/>
        <v>96.35427709707483</v>
      </c>
      <c r="H126" s="14">
        <v>100</v>
      </c>
      <c r="I126" s="14">
        <f t="shared" si="51"/>
        <v>102.00913922204168</v>
      </c>
      <c r="J126" s="14">
        <f t="shared" si="54"/>
        <v>105.45408998226452</v>
      </c>
      <c r="K126" s="14">
        <f t="shared" si="54"/>
        <v>109.74524657481237</v>
      </c>
      <c r="L126" s="14">
        <f t="shared" si="54"/>
        <v>111.6951539729405</v>
      </c>
    </row>
    <row r="127" spans="1:12" ht="24">
      <c r="A127" s="23" t="s">
        <v>31</v>
      </c>
      <c r="B127" s="31" t="s">
        <v>19</v>
      </c>
      <c r="C127" s="14">
        <f aca="true" t="shared" si="55" ref="C127:F133">D127/(D113/100)</f>
        <v>12.000000000000002</v>
      </c>
      <c r="D127" s="14">
        <f t="shared" si="55"/>
        <v>18.000000000000004</v>
      </c>
      <c r="E127" s="14">
        <f t="shared" si="55"/>
        <v>21.600000000000005</v>
      </c>
      <c r="F127" s="14">
        <f t="shared" si="55"/>
        <v>28.8</v>
      </c>
      <c r="G127" s="14">
        <f>H127/(H113/100)</f>
        <v>31.578947368421048</v>
      </c>
      <c r="H127" s="14">
        <f aca="true" t="shared" si="56" ref="H127:H133">H5</f>
        <v>36</v>
      </c>
      <c r="I127" s="14">
        <f>H127*I113/100</f>
        <v>45</v>
      </c>
      <c r="J127" s="14">
        <f>I127*J113/100</f>
        <v>50.625</v>
      </c>
      <c r="K127" s="14">
        <f>J127*K113/100</f>
        <v>68.99999999999997</v>
      </c>
      <c r="L127" s="14">
        <f>K127*L113/100</f>
        <v>89.99999999999999</v>
      </c>
    </row>
    <row r="128" spans="1:12" ht="12">
      <c r="A128" s="13"/>
      <c r="B128" s="31" t="s">
        <v>20</v>
      </c>
      <c r="C128" s="14">
        <f t="shared" si="55"/>
        <v>228.60000000000002</v>
      </c>
      <c r="D128" s="14">
        <f t="shared" si="55"/>
        <v>228.53470437017995</v>
      </c>
      <c r="E128" s="14">
        <f t="shared" si="55"/>
        <v>243.83999999999997</v>
      </c>
      <c r="F128" s="14">
        <f t="shared" si="55"/>
        <v>259.08</v>
      </c>
      <c r="G128" s="14">
        <f aca="true" t="shared" si="57" ref="G128:G133">H128/(H114/100)</f>
        <v>274.32</v>
      </c>
      <c r="H128" s="14">
        <f t="shared" si="56"/>
        <v>282</v>
      </c>
      <c r="I128" s="14">
        <f aca="true" t="shared" si="58" ref="I128:L133">H128*I114/100</f>
        <v>279.0151515151514</v>
      </c>
      <c r="J128" s="14">
        <f t="shared" si="58"/>
        <v>276.24817518248165</v>
      </c>
      <c r="K128" s="14">
        <f t="shared" si="58"/>
        <v>276.84172661870497</v>
      </c>
      <c r="L128" s="14">
        <f t="shared" si="58"/>
        <v>279.04225352112667</v>
      </c>
    </row>
    <row r="129" spans="1:12" ht="12">
      <c r="A129" s="13"/>
      <c r="B129" s="31" t="s">
        <v>21</v>
      </c>
      <c r="C129" s="14">
        <f t="shared" si="55"/>
        <v>347.5</v>
      </c>
      <c r="D129" s="14">
        <f t="shared" si="55"/>
        <v>417</v>
      </c>
      <c r="E129" s="14">
        <f t="shared" si="55"/>
        <v>486.5</v>
      </c>
      <c r="F129" s="14">
        <f t="shared" si="55"/>
        <v>500.4</v>
      </c>
      <c r="G129" s="14">
        <f t="shared" si="57"/>
        <v>545.7037037037037</v>
      </c>
      <c r="H129" s="14">
        <f t="shared" si="56"/>
        <v>570</v>
      </c>
      <c r="I129" s="14">
        <f t="shared" si="58"/>
        <v>590.4963503649636</v>
      </c>
      <c r="J129" s="14">
        <f t="shared" si="58"/>
        <v>620.9999999999999</v>
      </c>
      <c r="K129" s="14">
        <f t="shared" si="58"/>
        <v>654.1176470588235</v>
      </c>
      <c r="L129" s="14">
        <f t="shared" si="58"/>
        <v>670.1785714285714</v>
      </c>
    </row>
    <row r="130" spans="1:12" ht="12">
      <c r="A130" s="13"/>
      <c r="B130" s="31" t="s">
        <v>22</v>
      </c>
      <c r="C130" s="14">
        <f t="shared" si="55"/>
        <v>125.99999999999997</v>
      </c>
      <c r="D130" s="14">
        <f t="shared" si="55"/>
        <v>157.49999999999997</v>
      </c>
      <c r="E130" s="14">
        <f t="shared" si="55"/>
        <v>157.49999999999997</v>
      </c>
      <c r="F130" s="14">
        <f t="shared" si="55"/>
        <v>170.09999999999997</v>
      </c>
      <c r="G130" s="14">
        <f t="shared" si="57"/>
        <v>153.21599999999998</v>
      </c>
      <c r="H130" s="14">
        <f t="shared" si="56"/>
        <v>154</v>
      </c>
      <c r="I130" s="14">
        <f t="shared" si="58"/>
        <v>148.4237288135593</v>
      </c>
      <c r="J130" s="14">
        <f t="shared" si="58"/>
        <v>152.6341463414634</v>
      </c>
      <c r="K130" s="14">
        <f t="shared" si="58"/>
        <v>153.65853658536585</v>
      </c>
      <c r="L130" s="14">
        <f t="shared" si="58"/>
        <v>148.23529411764707</v>
      </c>
    </row>
    <row r="131" spans="1:12" ht="12">
      <c r="A131" s="13"/>
      <c r="B131" s="31" t="s">
        <v>23</v>
      </c>
      <c r="C131" s="14">
        <f t="shared" si="55"/>
        <v>199.42596635852192</v>
      </c>
      <c r="D131" s="14">
        <f t="shared" si="55"/>
        <v>230.06744863271047</v>
      </c>
      <c r="E131" s="14">
        <f t="shared" si="55"/>
        <v>254.65705754257453</v>
      </c>
      <c r="F131" s="14">
        <f t="shared" si="55"/>
        <v>286.48918973539634</v>
      </c>
      <c r="G131" s="14">
        <f t="shared" si="57"/>
        <v>305.0510218999444</v>
      </c>
      <c r="H131" s="14">
        <f t="shared" si="56"/>
        <v>318</v>
      </c>
      <c r="I131" s="14">
        <f t="shared" si="58"/>
        <v>324.0151515151514</v>
      </c>
      <c r="J131" s="14">
        <f t="shared" si="58"/>
        <v>325.26816484373217</v>
      </c>
      <c r="K131" s="14">
        <f t="shared" si="58"/>
        <v>335.71706713086496</v>
      </c>
      <c r="L131" s="14">
        <f t="shared" si="58"/>
        <v>345.4059550961038</v>
      </c>
    </row>
    <row r="132" spans="1:12" ht="12">
      <c r="A132" s="13"/>
      <c r="B132" s="31" t="s">
        <v>24</v>
      </c>
      <c r="C132" s="14">
        <f t="shared" si="55"/>
        <v>467.79851430096716</v>
      </c>
      <c r="D132" s="14">
        <f t="shared" si="55"/>
        <v>568.0410530797458</v>
      </c>
      <c r="E132" s="14">
        <f t="shared" si="55"/>
        <v>639.0461847147141</v>
      </c>
      <c r="F132" s="14">
        <f t="shared" si="55"/>
        <v>665.4530518516858</v>
      </c>
      <c r="G132" s="14">
        <f t="shared" si="57"/>
        <v>699.0169100630889</v>
      </c>
      <c r="H132" s="14">
        <f t="shared" si="56"/>
        <v>724</v>
      </c>
      <c r="I132" s="14">
        <f t="shared" si="58"/>
        <v>738.9200791785229</v>
      </c>
      <c r="J132" s="14">
        <f t="shared" si="58"/>
        <v>773.7731638886114</v>
      </c>
      <c r="K132" s="14">
        <f t="shared" si="58"/>
        <v>808.0579946797036</v>
      </c>
      <c r="L132" s="14">
        <f t="shared" si="58"/>
        <v>818.7163492526515</v>
      </c>
    </row>
    <row r="133" spans="1:12" ht="12">
      <c r="A133" s="13"/>
      <c r="B133" s="31" t="s">
        <v>25</v>
      </c>
      <c r="C133" s="14">
        <f t="shared" si="55"/>
        <v>668.9170617983327</v>
      </c>
      <c r="D133" s="14">
        <f t="shared" si="55"/>
        <v>794.9679970181584</v>
      </c>
      <c r="E133" s="14">
        <f t="shared" si="55"/>
        <v>889.5373899434385</v>
      </c>
      <c r="F133" s="14">
        <f t="shared" si="55"/>
        <v>951.6206974204069</v>
      </c>
      <c r="G133" s="14">
        <f t="shared" si="57"/>
        <v>1004.0115673515197</v>
      </c>
      <c r="H133" s="14">
        <f t="shared" si="56"/>
        <v>1042</v>
      </c>
      <c r="I133" s="14">
        <f t="shared" si="58"/>
        <v>1062.9352306936744</v>
      </c>
      <c r="J133" s="14">
        <f t="shared" si="58"/>
        <v>1098.8316176151964</v>
      </c>
      <c r="K133" s="14">
        <f t="shared" si="58"/>
        <v>1143.545469309545</v>
      </c>
      <c r="L133" s="14">
        <f t="shared" si="58"/>
        <v>1163.8635043980403</v>
      </c>
    </row>
    <row r="134" spans="1:12" ht="36">
      <c r="A134" s="23" t="s">
        <v>32</v>
      </c>
      <c r="B134" s="31" t="s">
        <v>19</v>
      </c>
      <c r="C134" s="14"/>
      <c r="D134" s="14">
        <f aca="true" t="shared" si="59" ref="D134:D140">D127/C127*100-100</f>
        <v>50</v>
      </c>
      <c r="E134" s="14">
        <f aca="true" t="shared" si="60" ref="E134:L134">E127/D127*100-100</f>
        <v>20</v>
      </c>
      <c r="F134" s="14">
        <f t="shared" si="60"/>
        <v>33.333333333333314</v>
      </c>
      <c r="G134" s="14">
        <f t="shared" si="60"/>
        <v>9.649122807017534</v>
      </c>
      <c r="H134" s="14">
        <f t="shared" si="60"/>
        <v>14.000000000000014</v>
      </c>
      <c r="I134" s="14">
        <f t="shared" si="60"/>
        <v>25</v>
      </c>
      <c r="J134" s="14">
        <f t="shared" si="60"/>
        <v>12.5</v>
      </c>
      <c r="K134" s="14">
        <f t="shared" si="60"/>
        <v>36.29629629629625</v>
      </c>
      <c r="L134" s="14">
        <f t="shared" si="60"/>
        <v>30.434782608695684</v>
      </c>
    </row>
    <row r="135" spans="1:12" ht="12">
      <c r="A135" s="13"/>
      <c r="B135" s="31" t="s">
        <v>20</v>
      </c>
      <c r="C135" s="14"/>
      <c r="D135" s="14">
        <f t="shared" si="59"/>
        <v>-0.028563267637821355</v>
      </c>
      <c r="E135" s="14">
        <f aca="true" t="shared" si="61" ref="E135:L135">E128/D128*100-100</f>
        <v>6.69714285714285</v>
      </c>
      <c r="F135" s="14">
        <f t="shared" si="61"/>
        <v>6.25</v>
      </c>
      <c r="G135" s="14">
        <f t="shared" si="61"/>
        <v>5.882352941176478</v>
      </c>
      <c r="H135" s="14">
        <f t="shared" si="61"/>
        <v>2.799650043744535</v>
      </c>
      <c r="I135" s="14">
        <f t="shared" si="61"/>
        <v>-1.0584569095207854</v>
      </c>
      <c r="J135" s="14">
        <f t="shared" si="61"/>
        <v>-0.9916939340548652</v>
      </c>
      <c r="K135" s="14">
        <f t="shared" si="61"/>
        <v>0.21486166771282456</v>
      </c>
      <c r="L135" s="14">
        <f t="shared" si="61"/>
        <v>0.7948682192162835</v>
      </c>
    </row>
    <row r="136" spans="1:12" ht="12">
      <c r="A136" s="13"/>
      <c r="B136" s="31" t="s">
        <v>21</v>
      </c>
      <c r="C136" s="14"/>
      <c r="D136" s="14">
        <f t="shared" si="59"/>
        <v>20</v>
      </c>
      <c r="E136" s="14">
        <f aca="true" t="shared" si="62" ref="E136:L136">E129/D129*100-100</f>
        <v>16.66666666666667</v>
      </c>
      <c r="F136" s="14">
        <f t="shared" si="62"/>
        <v>2.857142857142847</v>
      </c>
      <c r="G136" s="14">
        <f t="shared" si="62"/>
        <v>9.05349794238684</v>
      </c>
      <c r="H136" s="14">
        <f t="shared" si="62"/>
        <v>4.452287226822321</v>
      </c>
      <c r="I136" s="14">
        <f t="shared" si="62"/>
        <v>3.595850941221684</v>
      </c>
      <c r="J136" s="14">
        <f t="shared" si="62"/>
        <v>5.165764295779823</v>
      </c>
      <c r="K136" s="14">
        <f t="shared" si="62"/>
        <v>5.3329544378137825</v>
      </c>
      <c r="L136" s="14">
        <f t="shared" si="62"/>
        <v>2.455357142857139</v>
      </c>
    </row>
    <row r="137" spans="1:12" ht="12">
      <c r="A137" s="13"/>
      <c r="B137" s="31" t="s">
        <v>22</v>
      </c>
      <c r="C137" s="14"/>
      <c r="D137" s="14">
        <f t="shared" si="59"/>
        <v>25</v>
      </c>
      <c r="E137" s="14">
        <f aca="true" t="shared" si="63" ref="E137:L137">E130/D130*100-100</f>
        <v>0</v>
      </c>
      <c r="F137" s="14">
        <f t="shared" si="63"/>
        <v>8</v>
      </c>
      <c r="G137" s="14">
        <f t="shared" si="63"/>
        <v>-9.92592592592591</v>
      </c>
      <c r="H137" s="14">
        <f t="shared" si="63"/>
        <v>0.5116959064327631</v>
      </c>
      <c r="I137" s="14">
        <f t="shared" si="63"/>
        <v>-3.6209553158705745</v>
      </c>
      <c r="J137" s="14">
        <f t="shared" si="63"/>
        <v>2.8367549862549026</v>
      </c>
      <c r="K137" s="14">
        <f t="shared" si="63"/>
        <v>0.671140939597322</v>
      </c>
      <c r="L137" s="14">
        <f t="shared" si="63"/>
        <v>-3.52941176470587</v>
      </c>
    </row>
    <row r="138" spans="1:12" ht="12">
      <c r="A138" s="13"/>
      <c r="B138" s="31" t="s">
        <v>23</v>
      </c>
      <c r="C138" s="14"/>
      <c r="D138" s="14">
        <f t="shared" si="59"/>
        <v>15.36484081471228</v>
      </c>
      <c r="E138" s="14">
        <f aca="true" t="shared" si="64" ref="E138:L138">E131/D131*100-100</f>
        <v>10.687999999999988</v>
      </c>
      <c r="F138" s="14">
        <f t="shared" si="64"/>
        <v>12.5</v>
      </c>
      <c r="G138" s="14">
        <f t="shared" si="64"/>
        <v>6.479068959527552</v>
      </c>
      <c r="H138" s="14">
        <f t="shared" si="64"/>
        <v>4.244856489713001</v>
      </c>
      <c r="I138" s="14">
        <f t="shared" si="64"/>
        <v>1.8915570802362964</v>
      </c>
      <c r="J138" s="14">
        <f t="shared" si="64"/>
        <v>0.3867144245327552</v>
      </c>
      <c r="K138" s="14">
        <f t="shared" si="64"/>
        <v>3.2123962368566765</v>
      </c>
      <c r="L138" s="14">
        <f t="shared" si="64"/>
        <v>2.8860278233820083</v>
      </c>
    </row>
    <row r="139" spans="1:12" ht="12">
      <c r="A139" s="13"/>
      <c r="B139" s="31" t="s">
        <v>24</v>
      </c>
      <c r="C139" s="14"/>
      <c r="D139" s="14">
        <f t="shared" si="59"/>
        <v>21.428571428571416</v>
      </c>
      <c r="E139" s="14">
        <f aca="true" t="shared" si="65" ref="E139:L139">E132/D132*100-100</f>
        <v>12.5</v>
      </c>
      <c r="F139" s="14">
        <f t="shared" si="65"/>
        <v>4.132231404958688</v>
      </c>
      <c r="G139" s="14">
        <f t="shared" si="65"/>
        <v>5.043760505419343</v>
      </c>
      <c r="H139" s="14">
        <f t="shared" si="65"/>
        <v>3.5740322697853486</v>
      </c>
      <c r="I139" s="14">
        <f t="shared" si="65"/>
        <v>2.060784416923056</v>
      </c>
      <c r="J139" s="14">
        <f t="shared" si="65"/>
        <v>4.716759727091954</v>
      </c>
      <c r="K139" s="14">
        <f t="shared" si="65"/>
        <v>4.430863254392676</v>
      </c>
      <c r="L139" s="14">
        <f t="shared" si="65"/>
        <v>1.3190086161046821</v>
      </c>
    </row>
    <row r="140" spans="1:12" ht="12">
      <c r="A140" s="13"/>
      <c r="B140" s="31" t="s">
        <v>25</v>
      </c>
      <c r="C140" s="14"/>
      <c r="D140" s="14">
        <f t="shared" si="59"/>
        <v>18.844030511188834</v>
      </c>
      <c r="E140" s="14">
        <f aca="true" t="shared" si="66" ref="E140:L140">E133/D133*100-100</f>
        <v>11.896</v>
      </c>
      <c r="F140" s="14">
        <f t="shared" si="66"/>
        <v>6.979280261723005</v>
      </c>
      <c r="G140" s="14">
        <f t="shared" si="66"/>
        <v>5.5054361546707185</v>
      </c>
      <c r="H140" s="14">
        <f t="shared" si="66"/>
        <v>3.783664838512763</v>
      </c>
      <c r="I140" s="14">
        <f t="shared" si="66"/>
        <v>2.009139222041682</v>
      </c>
      <c r="J140" s="14">
        <f t="shared" si="66"/>
        <v>3.3771001172005413</v>
      </c>
      <c r="K140" s="14">
        <f t="shared" si="66"/>
        <v>4.0692177925669455</v>
      </c>
      <c r="L140" s="14">
        <f t="shared" si="66"/>
        <v>1.7767579544312184</v>
      </c>
    </row>
    <row r="141" spans="1:12" ht="48">
      <c r="A141" s="23" t="s">
        <v>99</v>
      </c>
      <c r="B141" s="31" t="s">
        <v>19</v>
      </c>
      <c r="C141" s="14"/>
      <c r="D141" s="14">
        <f aca="true" t="shared" si="67" ref="D141:L141">100*((D106-C5)/C$11)</f>
        <v>6.557377049180328</v>
      </c>
      <c r="E141" s="14">
        <f t="shared" si="67"/>
        <v>2</v>
      </c>
      <c r="F141" s="14">
        <f t="shared" si="67"/>
        <v>2.6172300981461287</v>
      </c>
      <c r="G141" s="14">
        <f t="shared" si="67"/>
        <v>0.4916750474913387</v>
      </c>
      <c r="H141" s="14">
        <f t="shared" si="67"/>
        <v>0.5645161290322589</v>
      </c>
      <c r="I141" s="14">
        <f t="shared" si="67"/>
        <v>0.8637236084452975</v>
      </c>
      <c r="J141" s="14">
        <f t="shared" si="67"/>
        <v>0.3951149425287357</v>
      </c>
      <c r="K141" s="14">
        <f t="shared" si="67"/>
        <v>0.8949771689497708</v>
      </c>
      <c r="L141" s="14">
        <f t="shared" si="67"/>
        <v>0.6272401433691762</v>
      </c>
    </row>
    <row r="142" spans="1:12" ht="12">
      <c r="A142" s="13"/>
      <c r="B142" s="31" t="s">
        <v>20</v>
      </c>
      <c r="C142" s="14"/>
      <c r="D142" s="14">
        <f aca="true" t="shared" si="68" ref="D142:L142">100*((D107-C6)/C$11)</f>
        <v>-0.008428505204600227</v>
      </c>
      <c r="E142" s="14">
        <f t="shared" si="68"/>
        <v>1.5626666666666627</v>
      </c>
      <c r="F142" s="14">
        <f t="shared" si="68"/>
        <v>1.6357688113413305</v>
      </c>
      <c r="G142" s="14">
        <f t="shared" si="68"/>
        <v>1.5923566878980893</v>
      </c>
      <c r="H142" s="14">
        <f t="shared" si="68"/>
        <v>0.7620015240030524</v>
      </c>
      <c r="I142" s="14">
        <f t="shared" si="68"/>
        <v>-0.2864537893328748</v>
      </c>
      <c r="J142" s="14">
        <f t="shared" si="68"/>
        <v>-0.2754705372374636</v>
      </c>
      <c r="K142" s="14">
        <f t="shared" si="68"/>
        <v>0.058473768930064715</v>
      </c>
      <c r="L142" s="14">
        <f t="shared" si="68"/>
        <v>0.21581099500227102</v>
      </c>
    </row>
    <row r="143" spans="1:12" ht="12">
      <c r="A143" s="13"/>
      <c r="B143" s="31" t="s">
        <v>21</v>
      </c>
      <c r="C143" s="14"/>
      <c r="D143" s="14">
        <f aca="true" t="shared" si="69" ref="D143:L143">100*((D108-C7)/C$11)</f>
        <v>8.19672131147541</v>
      </c>
      <c r="E143" s="14">
        <f t="shared" si="69"/>
        <v>8.333333333333332</v>
      </c>
      <c r="F143" s="14">
        <f t="shared" si="69"/>
        <v>1.4176663031624803</v>
      </c>
      <c r="G143" s="14">
        <f t="shared" si="69"/>
        <v>4.843909727136908</v>
      </c>
      <c r="H143" s="14">
        <f t="shared" si="69"/>
        <v>2.378742167556276</v>
      </c>
      <c r="I143" s="14">
        <f t="shared" si="69"/>
        <v>1.9670201885761536</v>
      </c>
      <c r="J143" s="14">
        <f t="shared" si="69"/>
        <v>2.879765153394507</v>
      </c>
      <c r="K143" s="14">
        <f t="shared" si="69"/>
        <v>3.0244426537738494</v>
      </c>
      <c r="L143" s="14">
        <f t="shared" si="69"/>
        <v>1.4080901177675327</v>
      </c>
    </row>
    <row r="144" spans="1:12" ht="12">
      <c r="A144" s="13"/>
      <c r="B144" s="31" t="s">
        <v>22</v>
      </c>
      <c r="C144" s="14"/>
      <c r="D144" s="14">
        <f aca="true" t="shared" si="70" ref="D144:L144">100*((D109-C8)/C$11)</f>
        <v>4.098360655737705</v>
      </c>
      <c r="E144" s="14">
        <f t="shared" si="70"/>
        <v>0</v>
      </c>
      <c r="F144" s="14">
        <f t="shared" si="70"/>
        <v>1.3086150490730644</v>
      </c>
      <c r="G144" s="14">
        <f t="shared" si="70"/>
        <v>-1.422505307855627</v>
      </c>
      <c r="H144" s="14">
        <f t="shared" si="70"/>
        <v>0.07840501792114918</v>
      </c>
      <c r="I144" s="14">
        <f t="shared" si="70"/>
        <v>-0.5351507856468994</v>
      </c>
      <c r="J144" s="14">
        <f t="shared" si="70"/>
        <v>0.3776905585147828</v>
      </c>
      <c r="K144" s="14">
        <f t="shared" si="70"/>
        <v>0.09132420091324461</v>
      </c>
      <c r="L144" s="14">
        <f t="shared" si="70"/>
        <v>-0.4743833017077788</v>
      </c>
    </row>
    <row r="145" spans="1:12" ht="12">
      <c r="A145" s="13"/>
      <c r="B145" s="31" t="s">
        <v>23</v>
      </c>
      <c r="C145" s="14"/>
      <c r="D145" s="14">
        <f>D141+D142</f>
        <v>6.548948543975728</v>
      </c>
      <c r="E145" s="14">
        <f aca="true" t="shared" si="71" ref="E145:L145">E141+E142</f>
        <v>3.5626666666666624</v>
      </c>
      <c r="F145" s="14">
        <f t="shared" si="71"/>
        <v>4.252998909487459</v>
      </c>
      <c r="G145" s="14">
        <f t="shared" si="71"/>
        <v>2.084031735389428</v>
      </c>
      <c r="H145" s="14">
        <f t="shared" si="71"/>
        <v>1.3265176530353113</v>
      </c>
      <c r="I145" s="14">
        <f t="shared" si="71"/>
        <v>0.5772698191124227</v>
      </c>
      <c r="J145" s="14">
        <f t="shared" si="71"/>
        <v>0.11964440529127207</v>
      </c>
      <c r="K145" s="14">
        <f t="shared" si="71"/>
        <v>0.9534509378798355</v>
      </c>
      <c r="L145" s="14">
        <f t="shared" si="71"/>
        <v>0.8430511383714472</v>
      </c>
    </row>
    <row r="146" spans="1:12" ht="12">
      <c r="A146" s="13"/>
      <c r="B146" s="31" t="s">
        <v>24</v>
      </c>
      <c r="C146" s="14"/>
      <c r="D146" s="14">
        <f>D143+D144</f>
        <v>12.295081967213115</v>
      </c>
      <c r="E146" s="14">
        <f aca="true" t="shared" si="72" ref="E146:L146">E143+E144</f>
        <v>8.333333333333332</v>
      </c>
      <c r="F146" s="14">
        <f t="shared" si="72"/>
        <v>2.726281352235545</v>
      </c>
      <c r="G146" s="14">
        <f t="shared" si="72"/>
        <v>3.421404419281281</v>
      </c>
      <c r="H146" s="14">
        <f t="shared" si="72"/>
        <v>2.457147185477425</v>
      </c>
      <c r="I146" s="14">
        <f t="shared" si="72"/>
        <v>1.4318694029292542</v>
      </c>
      <c r="J146" s="14">
        <f t="shared" si="72"/>
        <v>3.2574557119092895</v>
      </c>
      <c r="K146" s="14">
        <f t="shared" si="72"/>
        <v>3.115766854687094</v>
      </c>
      <c r="L146" s="14">
        <f t="shared" si="72"/>
        <v>0.9337068160597539</v>
      </c>
    </row>
    <row r="147" spans="1:12" ht="12">
      <c r="A147" s="13"/>
      <c r="B147" s="31" t="s">
        <v>25</v>
      </c>
      <c r="C147" s="14"/>
      <c r="D147" s="14">
        <f>SUM(D141:D144)</f>
        <v>18.84403051118884</v>
      </c>
      <c r="E147" s="14">
        <f aca="true" t="shared" si="73" ref="E147:L147">SUM(E141:E144)</f>
        <v>11.895999999999994</v>
      </c>
      <c r="F147" s="14">
        <f t="shared" si="73"/>
        <v>6.979280261723004</v>
      </c>
      <c r="G147" s="14">
        <f t="shared" si="73"/>
        <v>5.50543615467071</v>
      </c>
      <c r="H147" s="14">
        <f t="shared" si="73"/>
        <v>3.7836648385127365</v>
      </c>
      <c r="I147" s="14">
        <f t="shared" si="73"/>
        <v>2.009139222041677</v>
      </c>
      <c r="J147" s="14">
        <f t="shared" si="73"/>
        <v>3.3771001172005617</v>
      </c>
      <c r="K147" s="14">
        <f t="shared" si="73"/>
        <v>4.0692177925669295</v>
      </c>
      <c r="L147" s="14">
        <f t="shared" si="73"/>
        <v>1.776757954431201</v>
      </c>
    </row>
    <row r="148" spans="1:12" ht="12">
      <c r="A148" s="15"/>
      <c r="B148" s="17"/>
      <c r="C148" s="16"/>
      <c r="D148" s="16"/>
      <c r="E148" s="16"/>
      <c r="F148" s="16"/>
      <c r="G148" s="16"/>
      <c r="H148" s="16"/>
      <c r="I148" s="16"/>
      <c r="J148" s="16"/>
      <c r="K148" s="16"/>
      <c r="L148" s="16"/>
    </row>
    <row r="149" spans="1:12" ht="12">
      <c r="A149" s="15" t="s">
        <v>67</v>
      </c>
      <c r="B149" s="17"/>
      <c r="C149" s="16"/>
      <c r="D149" s="16"/>
      <c r="E149" s="16"/>
      <c r="F149" s="16"/>
      <c r="G149" s="16"/>
      <c r="H149" s="16"/>
      <c r="I149" s="16"/>
      <c r="J149" s="16"/>
      <c r="K149" s="16"/>
      <c r="L149" s="16"/>
    </row>
    <row r="150" spans="1:13" ht="12">
      <c r="A150" s="34" t="s">
        <v>73</v>
      </c>
      <c r="B150" s="34"/>
      <c r="C150" s="34"/>
      <c r="D150" s="34"/>
      <c r="E150" s="34"/>
      <c r="F150" s="34"/>
      <c r="G150" s="34"/>
      <c r="H150" s="34"/>
      <c r="I150" s="34"/>
      <c r="J150" s="34"/>
      <c r="K150" s="34"/>
      <c r="L150" s="34"/>
      <c r="M150" s="34"/>
    </row>
    <row r="151" spans="1:12" ht="12">
      <c r="A151" s="15" t="s">
        <v>72</v>
      </c>
      <c r="B151" s="17"/>
      <c r="C151" s="16"/>
      <c r="D151" s="16"/>
      <c r="E151" s="16"/>
      <c r="F151" s="16"/>
      <c r="G151" s="16"/>
      <c r="H151" s="16"/>
      <c r="I151" s="16"/>
      <c r="J151" s="16"/>
      <c r="K151" s="16"/>
      <c r="L151" s="16"/>
    </row>
    <row r="152" spans="1:12" ht="12">
      <c r="A152" s="15" t="s">
        <v>75</v>
      </c>
      <c r="B152" s="17"/>
      <c r="C152" s="16"/>
      <c r="D152" s="16"/>
      <c r="E152" s="16"/>
      <c r="F152" s="16"/>
      <c r="G152" s="16"/>
      <c r="H152" s="16"/>
      <c r="I152" s="16"/>
      <c r="J152" s="16"/>
      <c r="K152" s="16"/>
      <c r="L152" s="16"/>
    </row>
    <row r="153" spans="1:13" ht="12">
      <c r="A153" s="34" t="s">
        <v>76</v>
      </c>
      <c r="B153" s="34"/>
      <c r="C153" s="34"/>
      <c r="D153" s="34"/>
      <c r="E153" s="34"/>
      <c r="F153" s="34"/>
      <c r="G153" s="34"/>
      <c r="H153" s="34"/>
      <c r="I153" s="34"/>
      <c r="J153" s="34"/>
      <c r="K153" s="34"/>
      <c r="L153" s="34"/>
      <c r="M153" s="18"/>
    </row>
    <row r="154" spans="1:13" ht="27.75" customHeight="1">
      <c r="A154" s="34" t="s">
        <v>77</v>
      </c>
      <c r="B154" s="34"/>
      <c r="C154" s="34"/>
      <c r="D154" s="34"/>
      <c r="E154" s="34"/>
      <c r="F154" s="34"/>
      <c r="G154" s="34"/>
      <c r="H154" s="34"/>
      <c r="I154" s="34"/>
      <c r="J154" s="34"/>
      <c r="K154" s="34"/>
      <c r="L154" s="34"/>
      <c r="M154" s="29"/>
    </row>
    <row r="155" spans="1:12" ht="12">
      <c r="A155" s="34" t="s">
        <v>90</v>
      </c>
      <c r="B155" s="34"/>
      <c r="C155" s="34"/>
      <c r="D155" s="34"/>
      <c r="E155" s="34"/>
      <c r="F155" s="34"/>
      <c r="G155" s="34"/>
      <c r="H155" s="34"/>
      <c r="I155" s="34"/>
      <c r="J155" s="34"/>
      <c r="K155" s="34"/>
      <c r="L155" s="34"/>
    </row>
    <row r="156" spans="1:12" ht="12">
      <c r="A156" s="15" t="s">
        <v>62</v>
      </c>
      <c r="B156" s="17"/>
      <c r="C156" s="16"/>
      <c r="D156" s="16"/>
      <c r="E156" s="16"/>
      <c r="F156" s="16"/>
      <c r="G156" s="16"/>
      <c r="H156" s="16"/>
      <c r="I156" s="16"/>
      <c r="J156" s="16"/>
      <c r="K156" s="16"/>
      <c r="L156" s="16"/>
    </row>
    <row r="157" spans="1:12" ht="12">
      <c r="A157" s="15" t="s">
        <v>80</v>
      </c>
      <c r="B157" s="17"/>
      <c r="C157" s="16"/>
      <c r="D157" s="16"/>
      <c r="E157" s="16"/>
      <c r="F157" s="16"/>
      <c r="G157" s="16"/>
      <c r="H157" s="16"/>
      <c r="I157" s="16"/>
      <c r="J157" s="16"/>
      <c r="K157" s="16"/>
      <c r="L157" s="16"/>
    </row>
    <row r="158" spans="1:12" ht="12">
      <c r="A158" s="15" t="s">
        <v>79</v>
      </c>
      <c r="B158" s="17"/>
      <c r="C158" s="16"/>
      <c r="D158" s="16"/>
      <c r="E158" s="16"/>
      <c r="F158" s="16"/>
      <c r="G158" s="16"/>
      <c r="H158" s="16"/>
      <c r="I158" s="16"/>
      <c r="J158" s="16"/>
      <c r="K158" s="16"/>
      <c r="L158" s="16"/>
    </row>
    <row r="159" spans="1:12" ht="12">
      <c r="A159" s="15" t="s">
        <v>68</v>
      </c>
      <c r="B159" s="17"/>
      <c r="C159" s="16"/>
      <c r="D159" s="16"/>
      <c r="E159" s="16"/>
      <c r="F159" s="16"/>
      <c r="G159" s="16"/>
      <c r="H159" s="16"/>
      <c r="I159" s="16"/>
      <c r="J159" s="16"/>
      <c r="K159" s="16"/>
      <c r="L159" s="16"/>
    </row>
    <row r="160" spans="1:13" ht="26.25" customHeight="1">
      <c r="A160" s="34" t="s">
        <v>98</v>
      </c>
      <c r="B160" s="34"/>
      <c r="C160" s="34"/>
      <c r="D160" s="34"/>
      <c r="E160" s="34"/>
      <c r="F160" s="34"/>
      <c r="G160" s="34"/>
      <c r="H160" s="34"/>
      <c r="I160" s="34"/>
      <c r="J160" s="34"/>
      <c r="K160" s="34"/>
      <c r="L160" s="34"/>
      <c r="M160" s="18"/>
    </row>
    <row r="161" spans="3:12" ht="12">
      <c r="C161" s="24"/>
      <c r="D161" s="25"/>
      <c r="E161" s="25"/>
      <c r="F161" s="24"/>
      <c r="G161" s="24"/>
      <c r="H161" s="24"/>
      <c r="I161" s="24"/>
      <c r="J161" s="24"/>
      <c r="K161" s="24"/>
      <c r="L161" s="24"/>
    </row>
    <row r="162" spans="1:12" ht="12">
      <c r="A162" s="21" t="s">
        <v>33</v>
      </c>
      <c r="B162" s="33"/>
      <c r="C162" s="22"/>
      <c r="D162" s="22"/>
      <c r="E162" s="22"/>
      <c r="F162" s="22"/>
      <c r="G162" s="22"/>
      <c r="H162" s="22"/>
      <c r="I162" s="22"/>
      <c r="J162" s="22"/>
      <c r="K162" s="22"/>
      <c r="L162" s="22"/>
    </row>
    <row r="163" spans="1:12" ht="12">
      <c r="A163" s="13"/>
      <c r="B163" s="31"/>
      <c r="C163" s="13" t="s">
        <v>0</v>
      </c>
      <c r="D163" s="13" t="s">
        <v>1</v>
      </c>
      <c r="E163" s="13" t="s">
        <v>2</v>
      </c>
      <c r="F163" s="13" t="s">
        <v>3</v>
      </c>
      <c r="G163" s="13" t="s">
        <v>4</v>
      </c>
      <c r="H163" s="13" t="s">
        <v>5</v>
      </c>
      <c r="I163" s="13" t="s">
        <v>6</v>
      </c>
      <c r="J163" s="13" t="s">
        <v>7</v>
      </c>
      <c r="K163" s="13" t="s">
        <v>8</v>
      </c>
      <c r="L163" s="13" t="s">
        <v>9</v>
      </c>
    </row>
    <row r="164" spans="1:12" ht="12">
      <c r="A164" s="13" t="s">
        <v>13</v>
      </c>
      <c r="B164" s="31" t="s">
        <v>19</v>
      </c>
      <c r="C164" s="14">
        <f>C25/D25*D5</f>
        <v>60</v>
      </c>
      <c r="D164" s="14">
        <f>D25/E25*E5</f>
        <v>60</v>
      </c>
      <c r="E164" s="14">
        <f aca="true" t="shared" si="74" ref="E164:K164">E25/F25*F5</f>
        <v>36</v>
      </c>
      <c r="F164" s="14">
        <f t="shared" si="74"/>
        <v>36.480000000000004</v>
      </c>
      <c r="G164" s="14">
        <f t="shared" si="74"/>
        <v>31.57894736842105</v>
      </c>
      <c r="H164" s="14">
        <f t="shared" si="74"/>
        <v>26.400000000000002</v>
      </c>
      <c r="I164" s="14">
        <f t="shared" si="74"/>
        <v>24</v>
      </c>
      <c r="J164" s="14">
        <f t="shared" si="74"/>
        <v>16.875</v>
      </c>
      <c r="K164" s="14">
        <f t="shared" si="74"/>
        <v>13.799999999999999</v>
      </c>
      <c r="L164" s="14"/>
    </row>
    <row r="165" spans="1:12" ht="12">
      <c r="A165" s="13"/>
      <c r="B165" s="31" t="s">
        <v>20</v>
      </c>
      <c r="C165" s="14">
        <f aca="true" t="shared" si="75" ref="C165:K165">C26/D26*D6</f>
        <v>210.05999999999997</v>
      </c>
      <c r="D165" s="14">
        <f t="shared" si="75"/>
        <v>224.93573264781492</v>
      </c>
      <c r="E165" s="14">
        <f t="shared" si="75"/>
        <v>240</v>
      </c>
      <c r="F165" s="14">
        <f t="shared" si="75"/>
        <v>255</v>
      </c>
      <c r="G165" s="14">
        <f t="shared" si="75"/>
        <v>274.31999999999994</v>
      </c>
      <c r="H165" s="14">
        <f t="shared" si="75"/>
        <v>293.10236220472444</v>
      </c>
      <c r="I165" s="14">
        <f t="shared" si="75"/>
        <v>300.98484848484844</v>
      </c>
      <c r="J165" s="14">
        <f t="shared" si="75"/>
        <v>302.3503649635036</v>
      </c>
      <c r="K165" s="14">
        <f t="shared" si="75"/>
        <v>309.53956834532374</v>
      </c>
      <c r="L165" s="14"/>
    </row>
    <row r="166" spans="1:12" ht="12">
      <c r="A166" s="13"/>
      <c r="B166" s="31" t="s">
        <v>21</v>
      </c>
      <c r="C166" s="14">
        <f aca="true" t="shared" si="76" ref="C166:K166">C27/D27*D7</f>
        <v>375</v>
      </c>
      <c r="D166" s="14">
        <f t="shared" si="76"/>
        <v>390</v>
      </c>
      <c r="E166" s="14">
        <f t="shared" si="76"/>
        <v>490</v>
      </c>
      <c r="F166" s="14">
        <f t="shared" si="76"/>
        <v>485.99999999999994</v>
      </c>
      <c r="G166" s="14">
        <f t="shared" si="76"/>
        <v>545.7037037037037</v>
      </c>
      <c r="H166" s="14">
        <f t="shared" si="76"/>
        <v>561.7985611510791</v>
      </c>
      <c r="I166" s="14">
        <f t="shared" si="76"/>
        <v>590.4963503649636</v>
      </c>
      <c r="J166" s="14">
        <f t="shared" si="76"/>
        <v>607.5971223021581</v>
      </c>
      <c r="K166" s="14">
        <f t="shared" si="76"/>
        <v>658.8235294117648</v>
      </c>
      <c r="L166" s="14"/>
    </row>
    <row r="167" spans="1:12" ht="12">
      <c r="A167" s="13"/>
      <c r="B167" s="31" t="s">
        <v>22</v>
      </c>
      <c r="C167" s="14">
        <f aca="true" t="shared" si="77" ref="C167:K167">C28/D28*D8</f>
        <v>120</v>
      </c>
      <c r="D167" s="14">
        <f t="shared" si="77"/>
        <v>150</v>
      </c>
      <c r="E167" s="14">
        <f t="shared" si="77"/>
        <v>125</v>
      </c>
      <c r="F167" s="14">
        <f t="shared" si="77"/>
        <v>168.75</v>
      </c>
      <c r="G167" s="14">
        <f t="shared" si="77"/>
        <v>153.21599999999998</v>
      </c>
      <c r="H167" s="14">
        <f t="shared" si="77"/>
        <v>144.22222222222223</v>
      </c>
      <c r="I167" s="14">
        <f t="shared" si="77"/>
        <v>144.88983050847457</v>
      </c>
      <c r="J167" s="14">
        <f t="shared" si="77"/>
        <v>149</v>
      </c>
      <c r="K167" s="14">
        <f t="shared" si="77"/>
        <v>145.1219512195122</v>
      </c>
      <c r="L167" s="14"/>
    </row>
    <row r="168" spans="1:12" ht="12">
      <c r="A168" s="13"/>
      <c r="B168" s="31" t="s">
        <v>23</v>
      </c>
      <c r="C168" s="14">
        <f>C164+C165</f>
        <v>270.05999999999995</v>
      </c>
      <c r="D168" s="14">
        <f aca="true" t="shared" si="78" ref="D168:K168">D164+D165</f>
        <v>284.9357326478149</v>
      </c>
      <c r="E168" s="14">
        <f t="shared" si="78"/>
        <v>276</v>
      </c>
      <c r="F168" s="14">
        <f t="shared" si="78"/>
        <v>291.48</v>
      </c>
      <c r="G168" s="14">
        <f t="shared" si="78"/>
        <v>305.898947368421</v>
      </c>
      <c r="H168" s="14">
        <f t="shared" si="78"/>
        <v>319.5023622047244</v>
      </c>
      <c r="I168" s="14">
        <f t="shared" si="78"/>
        <v>324.98484848484844</v>
      </c>
      <c r="J168" s="14">
        <f t="shared" si="78"/>
        <v>319.2253649635036</v>
      </c>
      <c r="K168" s="14">
        <f t="shared" si="78"/>
        <v>323.33956834532376</v>
      </c>
      <c r="L168" s="14"/>
    </row>
    <row r="169" spans="1:12" ht="12">
      <c r="A169" s="13"/>
      <c r="B169" s="31" t="s">
        <v>24</v>
      </c>
      <c r="C169" s="14">
        <f>C166+C167</f>
        <v>495</v>
      </c>
      <c r="D169" s="14">
        <f aca="true" t="shared" si="79" ref="D169:K169">D166+D167</f>
        <v>540</v>
      </c>
      <c r="E169" s="14">
        <f t="shared" si="79"/>
        <v>615</v>
      </c>
      <c r="F169" s="14">
        <f t="shared" si="79"/>
        <v>654.75</v>
      </c>
      <c r="G169" s="14">
        <f t="shared" si="79"/>
        <v>698.9197037037037</v>
      </c>
      <c r="H169" s="14">
        <f t="shared" si="79"/>
        <v>706.0207833733014</v>
      </c>
      <c r="I169" s="14">
        <f t="shared" si="79"/>
        <v>735.3861808734382</v>
      </c>
      <c r="J169" s="14">
        <f t="shared" si="79"/>
        <v>756.5971223021581</v>
      </c>
      <c r="K169" s="14">
        <f t="shared" si="79"/>
        <v>803.945480631277</v>
      </c>
      <c r="L169" s="14"/>
    </row>
    <row r="170" spans="1:12" ht="12">
      <c r="A170" s="13"/>
      <c r="B170" s="31" t="s">
        <v>25</v>
      </c>
      <c r="C170" s="14">
        <f>C168+C169</f>
        <v>765.06</v>
      </c>
      <c r="D170" s="14">
        <f aca="true" t="shared" si="80" ref="D170:K170">D168+D169</f>
        <v>824.9357326478149</v>
      </c>
      <c r="E170" s="14">
        <f t="shared" si="80"/>
        <v>891</v>
      </c>
      <c r="F170" s="14">
        <f t="shared" si="80"/>
        <v>946.23</v>
      </c>
      <c r="G170" s="14">
        <f t="shared" si="80"/>
        <v>1004.8186510721247</v>
      </c>
      <c r="H170" s="14">
        <f t="shared" si="80"/>
        <v>1025.5231455780258</v>
      </c>
      <c r="I170" s="14">
        <f t="shared" si="80"/>
        <v>1060.3710293582867</v>
      </c>
      <c r="J170" s="14">
        <f t="shared" si="80"/>
        <v>1075.8224872656617</v>
      </c>
      <c r="K170" s="14">
        <f t="shared" si="80"/>
        <v>1127.2850489766006</v>
      </c>
      <c r="L170" s="14"/>
    </row>
    <row r="171" spans="1:12" ht="12">
      <c r="A171" s="20" t="s">
        <v>39</v>
      </c>
      <c r="B171" s="31" t="s">
        <v>19</v>
      </c>
      <c r="C171" s="14"/>
      <c r="D171" s="14">
        <f>D5/C164*100</f>
        <v>150</v>
      </c>
      <c r="E171" s="14">
        <f aca="true" t="shared" si="81" ref="E171:L171">E5/D164*100</f>
        <v>120</v>
      </c>
      <c r="F171" s="14">
        <f t="shared" si="81"/>
        <v>133.33333333333331</v>
      </c>
      <c r="G171" s="14">
        <f t="shared" si="81"/>
        <v>109.64912280701753</v>
      </c>
      <c r="H171" s="14">
        <f t="shared" si="81"/>
        <v>114.00000000000001</v>
      </c>
      <c r="I171" s="14">
        <f t="shared" si="81"/>
        <v>125</v>
      </c>
      <c r="J171" s="14">
        <f t="shared" si="81"/>
        <v>112.5</v>
      </c>
      <c r="K171" s="14">
        <f t="shared" si="81"/>
        <v>136.2962962962963</v>
      </c>
      <c r="L171" s="14">
        <f t="shared" si="81"/>
        <v>130.43478260869566</v>
      </c>
    </row>
    <row r="172" spans="1:12" ht="12">
      <c r="A172" s="13"/>
      <c r="B172" s="31" t="s">
        <v>20</v>
      </c>
      <c r="C172" s="14"/>
      <c r="D172" s="14">
        <f aca="true" t="shared" si="82" ref="D172:L172">D6/C165*100</f>
        <v>99.97143673236219</v>
      </c>
      <c r="E172" s="14">
        <f t="shared" si="82"/>
        <v>106.69714285714285</v>
      </c>
      <c r="F172" s="14">
        <f t="shared" si="82"/>
        <v>106.25</v>
      </c>
      <c r="G172" s="14">
        <f t="shared" si="82"/>
        <v>105.88235294117648</v>
      </c>
      <c r="H172" s="14">
        <f t="shared" si="82"/>
        <v>102.79965004374456</v>
      </c>
      <c r="I172" s="14">
        <f t="shared" si="82"/>
        <v>98.94154309047924</v>
      </c>
      <c r="J172" s="14">
        <f t="shared" si="82"/>
        <v>99.00830606594513</v>
      </c>
      <c r="K172" s="14">
        <f t="shared" si="82"/>
        <v>100.21486166771282</v>
      </c>
      <c r="L172" s="14">
        <f t="shared" si="82"/>
        <v>100.79486821921628</v>
      </c>
    </row>
    <row r="173" spans="1:12" ht="12">
      <c r="A173" s="13"/>
      <c r="B173" s="31" t="s">
        <v>21</v>
      </c>
      <c r="C173" s="14"/>
      <c r="D173" s="14">
        <f aca="true" t="shared" si="83" ref="D173:L173">D7/C166*100</f>
        <v>120</v>
      </c>
      <c r="E173" s="14">
        <f t="shared" si="83"/>
        <v>116.66666666666667</v>
      </c>
      <c r="F173" s="14">
        <f t="shared" si="83"/>
        <v>102.85714285714285</v>
      </c>
      <c r="G173" s="14">
        <f t="shared" si="83"/>
        <v>109.05349794238684</v>
      </c>
      <c r="H173" s="14">
        <f t="shared" si="83"/>
        <v>104.45228722682232</v>
      </c>
      <c r="I173" s="14">
        <f t="shared" si="83"/>
        <v>103.59585094122168</v>
      </c>
      <c r="J173" s="14">
        <f t="shared" si="83"/>
        <v>105.16576429577984</v>
      </c>
      <c r="K173" s="14">
        <f t="shared" si="83"/>
        <v>105.33295443781378</v>
      </c>
      <c r="L173" s="14">
        <f t="shared" si="83"/>
        <v>102.45535714285714</v>
      </c>
    </row>
    <row r="174" spans="1:12" ht="12">
      <c r="A174" s="13"/>
      <c r="B174" s="31" t="s">
        <v>22</v>
      </c>
      <c r="C174" s="14"/>
      <c r="D174" s="14">
        <f aca="true" t="shared" si="84" ref="D174:L174">D8/C167*100</f>
        <v>125</v>
      </c>
      <c r="E174" s="14">
        <f t="shared" si="84"/>
        <v>100</v>
      </c>
      <c r="F174" s="14">
        <f t="shared" si="84"/>
        <v>108</v>
      </c>
      <c r="G174" s="14">
        <f t="shared" si="84"/>
        <v>90.07407407407408</v>
      </c>
      <c r="H174" s="14">
        <f t="shared" si="84"/>
        <v>100.51169590643276</v>
      </c>
      <c r="I174" s="14">
        <f t="shared" si="84"/>
        <v>96.37904468412943</v>
      </c>
      <c r="J174" s="14">
        <f t="shared" si="84"/>
        <v>102.8367549862549</v>
      </c>
      <c r="K174" s="14">
        <f t="shared" si="84"/>
        <v>100.67114093959732</v>
      </c>
      <c r="L174" s="14">
        <f t="shared" si="84"/>
        <v>96.47058823529412</v>
      </c>
    </row>
    <row r="175" spans="1:12" ht="12">
      <c r="A175" s="13"/>
      <c r="B175" s="31" t="s">
        <v>23</v>
      </c>
      <c r="C175" s="14"/>
      <c r="D175" s="14">
        <f aca="true" t="shared" si="85" ref="D175:L175">D9/C168*100</f>
        <v>111.08642523883583</v>
      </c>
      <c r="E175" s="14">
        <f t="shared" si="85"/>
        <v>109.49837603753156</v>
      </c>
      <c r="F175" s="14">
        <f t="shared" si="85"/>
        <v>109.78260869565217</v>
      </c>
      <c r="G175" s="14">
        <f t="shared" si="85"/>
        <v>106.35378070536572</v>
      </c>
      <c r="H175" s="14">
        <f t="shared" si="85"/>
        <v>103.95589874881284</v>
      </c>
      <c r="I175" s="14">
        <f t="shared" si="85"/>
        <v>101.09471422093412</v>
      </c>
      <c r="J175" s="14">
        <f t="shared" si="85"/>
        <v>100.00466222201503</v>
      </c>
      <c r="K175" s="14">
        <f t="shared" si="85"/>
        <v>102.12221075767928</v>
      </c>
      <c r="L175" s="14">
        <f t="shared" si="85"/>
        <v>102.05988759394981</v>
      </c>
    </row>
    <row r="176" spans="1:12" ht="12">
      <c r="A176" s="13"/>
      <c r="B176" s="31" t="s">
        <v>24</v>
      </c>
      <c r="C176" s="14"/>
      <c r="D176" s="14">
        <f aca="true" t="shared" si="86" ref="D176:L176">D10/C169*100</f>
        <v>121.21212121212122</v>
      </c>
      <c r="E176" s="14">
        <f t="shared" si="86"/>
        <v>112.03703703703705</v>
      </c>
      <c r="F176" s="14">
        <f t="shared" si="86"/>
        <v>103.90243902439025</v>
      </c>
      <c r="G176" s="14">
        <f t="shared" si="86"/>
        <v>104.16189385261549</v>
      </c>
      <c r="H176" s="14">
        <f t="shared" si="86"/>
        <v>103.58843743614483</v>
      </c>
      <c r="I176" s="14">
        <f t="shared" si="86"/>
        <v>102.12163961450673</v>
      </c>
      <c r="J176" s="14">
        <f t="shared" si="86"/>
        <v>104.70689007039131</v>
      </c>
      <c r="K176" s="14">
        <f t="shared" si="86"/>
        <v>104.41488299561652</v>
      </c>
      <c r="L176" s="14">
        <f t="shared" si="86"/>
        <v>101.37503346122958</v>
      </c>
    </row>
    <row r="177" spans="1:12" ht="12">
      <c r="A177" s="13"/>
      <c r="B177" s="31" t="s">
        <v>25</v>
      </c>
      <c r="C177" s="14"/>
      <c r="D177" s="14">
        <f aca="true" t="shared" si="87" ref="D177:L177">D11/C170*100</f>
        <v>117.63783232687632</v>
      </c>
      <c r="E177" s="14">
        <f t="shared" si="87"/>
        <v>111.16017450919288</v>
      </c>
      <c r="F177" s="14">
        <f t="shared" si="87"/>
        <v>105.72390572390573</v>
      </c>
      <c r="G177" s="14">
        <f t="shared" si="87"/>
        <v>104.83709034801262</v>
      </c>
      <c r="H177" s="14">
        <f t="shared" si="87"/>
        <v>103.70030441694165</v>
      </c>
      <c r="I177" s="14">
        <f t="shared" si="87"/>
        <v>101.80170038108305</v>
      </c>
      <c r="J177" s="14">
        <f t="shared" si="87"/>
        <v>103.26574092303049</v>
      </c>
      <c r="K177" s="14">
        <f t="shared" si="87"/>
        <v>103.73458569698188</v>
      </c>
      <c r="L177" s="14">
        <f t="shared" si="87"/>
        <v>101.57147041375931</v>
      </c>
    </row>
    <row r="178" spans="1:12" ht="24">
      <c r="A178" s="20" t="s">
        <v>34</v>
      </c>
      <c r="B178" s="31" t="s">
        <v>19</v>
      </c>
      <c r="C178" s="14">
        <f aca="true" t="shared" si="88" ref="C178:F184">100/(D171/100)</f>
        <v>66.66666666666667</v>
      </c>
      <c r="D178" s="14">
        <f t="shared" si="88"/>
        <v>83.33333333333334</v>
      </c>
      <c r="E178" s="14">
        <f t="shared" si="88"/>
        <v>75.00000000000001</v>
      </c>
      <c r="F178" s="14">
        <f t="shared" si="88"/>
        <v>91.20000000000002</v>
      </c>
      <c r="G178" s="14">
        <f>100/(H171/100)</f>
        <v>87.71929824561403</v>
      </c>
      <c r="H178" s="14">
        <v>100</v>
      </c>
      <c r="I178" s="14">
        <f aca="true" t="shared" si="89" ref="I178:L184">H178*I171/100</f>
        <v>125</v>
      </c>
      <c r="J178" s="14">
        <f t="shared" si="89"/>
        <v>140.625</v>
      </c>
      <c r="K178" s="14">
        <f t="shared" si="89"/>
        <v>191.66666666666669</v>
      </c>
      <c r="L178" s="14">
        <f t="shared" si="89"/>
        <v>250.00000000000003</v>
      </c>
    </row>
    <row r="179" spans="1:12" ht="12">
      <c r="A179" s="13"/>
      <c r="B179" s="31" t="s">
        <v>20</v>
      </c>
      <c r="C179" s="14">
        <f t="shared" si="88"/>
        <v>100.02857142857141</v>
      </c>
      <c r="D179" s="14">
        <f t="shared" si="88"/>
        <v>93.72322193658955</v>
      </c>
      <c r="E179" s="14">
        <f t="shared" si="88"/>
        <v>94.11764705882354</v>
      </c>
      <c r="F179" s="14">
        <f t="shared" si="88"/>
        <v>94.44444444444444</v>
      </c>
      <c r="G179" s="14">
        <f aca="true" t="shared" si="90" ref="G179:G184">100/(H172/100)</f>
        <v>97.27659574468082</v>
      </c>
      <c r="H179" s="14">
        <v>100</v>
      </c>
      <c r="I179" s="14">
        <f t="shared" si="89"/>
        <v>98.94154309047924</v>
      </c>
      <c r="J179" s="14">
        <f t="shared" si="89"/>
        <v>97.96034580939067</v>
      </c>
      <c r="K179" s="14">
        <f t="shared" si="89"/>
        <v>98.17082504209398</v>
      </c>
      <c r="L179" s="14">
        <f t="shared" si="89"/>
        <v>98.95115373089601</v>
      </c>
    </row>
    <row r="180" spans="1:12" ht="12">
      <c r="A180" s="13"/>
      <c r="B180" s="31" t="s">
        <v>21</v>
      </c>
      <c r="C180" s="14">
        <f t="shared" si="88"/>
        <v>83.33333333333334</v>
      </c>
      <c r="D180" s="14">
        <f t="shared" si="88"/>
        <v>85.71428571428571</v>
      </c>
      <c r="E180" s="14">
        <f t="shared" si="88"/>
        <v>97.22222222222223</v>
      </c>
      <c r="F180" s="14">
        <f t="shared" si="88"/>
        <v>91.69811320754717</v>
      </c>
      <c r="G180" s="14">
        <f t="shared" si="90"/>
        <v>95.73749187784276</v>
      </c>
      <c r="H180" s="14">
        <v>100</v>
      </c>
      <c r="I180" s="14">
        <f t="shared" si="89"/>
        <v>103.59585094122168</v>
      </c>
      <c r="J180" s="14">
        <f t="shared" si="89"/>
        <v>108.94736842105262</v>
      </c>
      <c r="K180" s="14">
        <f t="shared" si="89"/>
        <v>114.75748194014449</v>
      </c>
      <c r="L180" s="14">
        <f t="shared" si="89"/>
        <v>117.57518796992481</v>
      </c>
    </row>
    <row r="181" spans="1:12" ht="12">
      <c r="A181" s="13"/>
      <c r="B181" s="31" t="s">
        <v>22</v>
      </c>
      <c r="C181" s="14">
        <f t="shared" si="88"/>
        <v>80</v>
      </c>
      <c r="D181" s="14">
        <f t="shared" si="88"/>
        <v>100</v>
      </c>
      <c r="E181" s="14">
        <f t="shared" si="88"/>
        <v>92.59259259259258</v>
      </c>
      <c r="F181" s="14">
        <f t="shared" si="88"/>
        <v>111.01973684210526</v>
      </c>
      <c r="G181" s="14">
        <f t="shared" si="90"/>
        <v>99.49090909090907</v>
      </c>
      <c r="H181" s="14">
        <v>100</v>
      </c>
      <c r="I181" s="14">
        <f t="shared" si="89"/>
        <v>96.37904468412943</v>
      </c>
      <c r="J181" s="14">
        <f t="shared" si="89"/>
        <v>99.11308203991132</v>
      </c>
      <c r="K181" s="14">
        <f t="shared" si="89"/>
        <v>99.77827050997784</v>
      </c>
      <c r="L181" s="14">
        <f t="shared" si="89"/>
        <v>96.25668449197863</v>
      </c>
    </row>
    <row r="182" spans="1:12" ht="12">
      <c r="A182" s="13"/>
      <c r="B182" s="31" t="s">
        <v>23</v>
      </c>
      <c r="C182" s="14">
        <f t="shared" si="88"/>
        <v>90.01999999999998</v>
      </c>
      <c r="D182" s="14">
        <f t="shared" si="88"/>
        <v>91.32555533583812</v>
      </c>
      <c r="E182" s="14">
        <f t="shared" si="88"/>
        <v>91.08910891089108</v>
      </c>
      <c r="F182" s="14">
        <f t="shared" si="88"/>
        <v>94.02580645161291</v>
      </c>
      <c r="G182" s="14">
        <f t="shared" si="90"/>
        <v>96.1946375372393</v>
      </c>
      <c r="H182" s="14">
        <v>100</v>
      </c>
      <c r="I182" s="14">
        <f t="shared" si="89"/>
        <v>101.09471422093412</v>
      </c>
      <c r="J182" s="14">
        <f t="shared" si="89"/>
        <v>101.09942748095656</v>
      </c>
      <c r="K182" s="14">
        <f t="shared" si="89"/>
        <v>103.2449704069096</v>
      </c>
      <c r="L182" s="14">
        <f t="shared" si="89"/>
        <v>105.3717007436987</v>
      </c>
    </row>
    <row r="183" spans="1:12" ht="12">
      <c r="A183" s="13"/>
      <c r="B183" s="31" t="s">
        <v>24</v>
      </c>
      <c r="C183" s="14">
        <f t="shared" si="88"/>
        <v>82.5</v>
      </c>
      <c r="D183" s="14">
        <f t="shared" si="88"/>
        <v>89.25619834710743</v>
      </c>
      <c r="E183" s="14">
        <f t="shared" si="88"/>
        <v>96.24413145539906</v>
      </c>
      <c r="F183" s="14">
        <f t="shared" si="88"/>
        <v>96.00439882697948</v>
      </c>
      <c r="G183" s="14">
        <f t="shared" si="90"/>
        <v>96.53587067730714</v>
      </c>
      <c r="H183" s="14">
        <v>100</v>
      </c>
      <c r="I183" s="14">
        <f t="shared" si="89"/>
        <v>102.12163961450673</v>
      </c>
      <c r="J183" s="14">
        <f t="shared" si="89"/>
        <v>106.92839292924275</v>
      </c>
      <c r="K183" s="14">
        <f t="shared" si="89"/>
        <v>111.64915636616192</v>
      </c>
      <c r="L183" s="14">
        <f t="shared" si="89"/>
        <v>113.18436962537719</v>
      </c>
    </row>
    <row r="184" spans="1:12" ht="12">
      <c r="A184" s="13"/>
      <c r="B184" s="31" t="s">
        <v>25</v>
      </c>
      <c r="C184" s="14">
        <f t="shared" si="88"/>
        <v>85.00666666666666</v>
      </c>
      <c r="D184" s="14">
        <f t="shared" si="88"/>
        <v>89.9602761884204</v>
      </c>
      <c r="E184" s="14">
        <f t="shared" si="88"/>
        <v>94.58598726114649</v>
      </c>
      <c r="F184" s="14">
        <f t="shared" si="88"/>
        <v>95.38608870967742</v>
      </c>
      <c r="G184" s="14">
        <f t="shared" si="90"/>
        <v>96.43173234857242</v>
      </c>
      <c r="H184" s="14">
        <v>100</v>
      </c>
      <c r="I184" s="14">
        <f t="shared" si="89"/>
        <v>101.80170038108305</v>
      </c>
      <c r="J184" s="14">
        <f t="shared" si="89"/>
        <v>105.12628017076896</v>
      </c>
      <c r="K184" s="14">
        <f t="shared" si="89"/>
        <v>109.05231119379559</v>
      </c>
      <c r="L184" s="14">
        <f t="shared" si="89"/>
        <v>110.76603599972682</v>
      </c>
    </row>
    <row r="185" spans="1:12" ht="26.25" customHeight="1">
      <c r="A185" s="23" t="s">
        <v>35</v>
      </c>
      <c r="B185" s="31" t="s">
        <v>19</v>
      </c>
      <c r="C185" s="14">
        <f aca="true" t="shared" si="91" ref="C185:F191">D185/(D171/100)</f>
        <v>12.000000000000002</v>
      </c>
      <c r="D185" s="14">
        <f t="shared" si="91"/>
        <v>18.000000000000004</v>
      </c>
      <c r="E185" s="14">
        <f t="shared" si="91"/>
        <v>21.600000000000005</v>
      </c>
      <c r="F185" s="14">
        <f t="shared" si="91"/>
        <v>28.8</v>
      </c>
      <c r="G185" s="14">
        <f>H185/(H171/100)</f>
        <v>31.578947368421048</v>
      </c>
      <c r="H185" s="14">
        <f>H5</f>
        <v>36</v>
      </c>
      <c r="I185" s="14">
        <f aca="true" t="shared" si="92" ref="I185:L189">H185*I171/100</f>
        <v>45</v>
      </c>
      <c r="J185" s="14">
        <f t="shared" si="92"/>
        <v>50.625</v>
      </c>
      <c r="K185" s="14">
        <f t="shared" si="92"/>
        <v>69</v>
      </c>
      <c r="L185" s="14">
        <f t="shared" si="92"/>
        <v>90</v>
      </c>
    </row>
    <row r="186" spans="1:12" ht="12">
      <c r="A186" s="13"/>
      <c r="B186" s="31" t="s">
        <v>20</v>
      </c>
      <c r="C186" s="14">
        <f t="shared" si="91"/>
        <v>228.5999999999999</v>
      </c>
      <c r="D186" s="14">
        <f t="shared" si="91"/>
        <v>228.5347043701799</v>
      </c>
      <c r="E186" s="14">
        <f t="shared" si="91"/>
        <v>243.83999999999992</v>
      </c>
      <c r="F186" s="14">
        <f t="shared" si="91"/>
        <v>259.0799999999999</v>
      </c>
      <c r="G186" s="14">
        <f aca="true" t="shared" si="93" ref="G186:G191">H186/(H172/100)</f>
        <v>274.31999999999994</v>
      </c>
      <c r="H186" s="14">
        <f aca="true" t="shared" si="94" ref="H186:H191">H6</f>
        <v>282</v>
      </c>
      <c r="I186" s="14">
        <f t="shared" si="92"/>
        <v>279.0151515151515</v>
      </c>
      <c r="J186" s="14">
        <f t="shared" si="92"/>
        <v>276.24817518248176</v>
      </c>
      <c r="K186" s="14">
        <f t="shared" si="92"/>
        <v>276.8417266187051</v>
      </c>
      <c r="L186" s="14">
        <f t="shared" si="92"/>
        <v>279.0422535211268</v>
      </c>
    </row>
    <row r="187" spans="1:12" ht="12">
      <c r="A187" s="13"/>
      <c r="B187" s="31" t="s">
        <v>21</v>
      </c>
      <c r="C187" s="14">
        <f t="shared" si="91"/>
        <v>347.5</v>
      </c>
      <c r="D187" s="14">
        <f t="shared" si="91"/>
        <v>417</v>
      </c>
      <c r="E187" s="14">
        <f t="shared" si="91"/>
        <v>486.5</v>
      </c>
      <c r="F187" s="14">
        <f t="shared" si="91"/>
        <v>500.4</v>
      </c>
      <c r="G187" s="14">
        <f t="shared" si="93"/>
        <v>545.7037037037037</v>
      </c>
      <c r="H187" s="14">
        <f t="shared" si="94"/>
        <v>570</v>
      </c>
      <c r="I187" s="14">
        <f t="shared" si="92"/>
        <v>590.4963503649636</v>
      </c>
      <c r="J187" s="14">
        <f t="shared" si="92"/>
        <v>620.9999999999999</v>
      </c>
      <c r="K187" s="14">
        <f t="shared" si="92"/>
        <v>654.1176470588235</v>
      </c>
      <c r="L187" s="14">
        <f t="shared" si="92"/>
        <v>670.1785714285714</v>
      </c>
    </row>
    <row r="188" spans="1:12" ht="12">
      <c r="A188" s="13"/>
      <c r="B188" s="31" t="s">
        <v>22</v>
      </c>
      <c r="C188" s="14">
        <f t="shared" si="91"/>
        <v>125.99999999999997</v>
      </c>
      <c r="D188" s="14">
        <f t="shared" si="91"/>
        <v>157.49999999999997</v>
      </c>
      <c r="E188" s="14">
        <f t="shared" si="91"/>
        <v>157.49999999999997</v>
      </c>
      <c r="F188" s="14">
        <f t="shared" si="91"/>
        <v>170.09999999999997</v>
      </c>
      <c r="G188" s="14">
        <f t="shared" si="93"/>
        <v>153.21599999999998</v>
      </c>
      <c r="H188" s="14">
        <f t="shared" si="94"/>
        <v>154</v>
      </c>
      <c r="I188" s="14">
        <f t="shared" si="92"/>
        <v>148.4237288135593</v>
      </c>
      <c r="J188" s="14">
        <f t="shared" si="92"/>
        <v>152.6341463414634</v>
      </c>
      <c r="K188" s="14">
        <f t="shared" si="92"/>
        <v>153.65853658536585</v>
      </c>
      <c r="L188" s="14">
        <f t="shared" si="92"/>
        <v>148.23529411764707</v>
      </c>
    </row>
    <row r="189" spans="1:12" ht="12">
      <c r="A189" s="13"/>
      <c r="B189" s="31" t="s">
        <v>23</v>
      </c>
      <c r="C189" s="14">
        <f t="shared" si="91"/>
        <v>215.38865955056895</v>
      </c>
      <c r="D189" s="14">
        <f t="shared" si="91"/>
        <v>239.2675622645734</v>
      </c>
      <c r="E189" s="14">
        <f t="shared" si="91"/>
        <v>261.99409506429754</v>
      </c>
      <c r="F189" s="14">
        <f t="shared" si="91"/>
        <v>287.62395219015275</v>
      </c>
      <c r="G189" s="14">
        <f t="shared" si="93"/>
        <v>305.898947368421</v>
      </c>
      <c r="H189" s="14">
        <f t="shared" si="94"/>
        <v>318</v>
      </c>
      <c r="I189" s="14">
        <f t="shared" si="92"/>
        <v>321.48119122257054</v>
      </c>
      <c r="J189" s="14">
        <f t="shared" si="92"/>
        <v>321.4961793894419</v>
      </c>
      <c r="K189" s="14">
        <f t="shared" si="92"/>
        <v>328.3190058939726</v>
      </c>
      <c r="L189" s="14">
        <f t="shared" si="92"/>
        <v>335.0820083649619</v>
      </c>
    </row>
    <row r="190" spans="1:12" ht="12">
      <c r="A190" s="13"/>
      <c r="B190" s="31" t="s">
        <v>24</v>
      </c>
      <c r="C190" s="14">
        <f t="shared" si="91"/>
        <v>475.5377601954034</v>
      </c>
      <c r="D190" s="14">
        <f t="shared" si="91"/>
        <v>576.4094062974586</v>
      </c>
      <c r="E190" s="14">
        <f t="shared" si="91"/>
        <v>645.7920200184491</v>
      </c>
      <c r="F190" s="14">
        <f t="shared" si="91"/>
        <v>670.9936598240471</v>
      </c>
      <c r="G190" s="14">
        <f t="shared" si="93"/>
        <v>698.9197037037038</v>
      </c>
      <c r="H190" s="14">
        <f t="shared" si="94"/>
        <v>724</v>
      </c>
      <c r="I190" s="14">
        <f aca="true" t="shared" si="95" ref="I190:L191">H190*I176/100</f>
        <v>739.3606708090288</v>
      </c>
      <c r="J190" s="14">
        <f t="shared" si="95"/>
        <v>774.1615648077175</v>
      </c>
      <c r="K190" s="14">
        <f t="shared" si="95"/>
        <v>808.3398920910122</v>
      </c>
      <c r="L190" s="14">
        <f t="shared" si="95"/>
        <v>819.4548360877307</v>
      </c>
    </row>
    <row r="191" spans="1:12" ht="12">
      <c r="A191" s="13"/>
      <c r="B191" s="31" t="s">
        <v>25</v>
      </c>
      <c r="C191" s="14">
        <f t="shared" si="91"/>
        <v>693.2714197573378</v>
      </c>
      <c r="D191" s="14">
        <f t="shared" si="91"/>
        <v>815.549470344292</v>
      </c>
      <c r="E191" s="14">
        <f t="shared" si="91"/>
        <v>906.5662144435132</v>
      </c>
      <c r="F191" s="14">
        <f t="shared" si="91"/>
        <v>958.457209883041</v>
      </c>
      <c r="G191" s="14">
        <f t="shared" si="93"/>
        <v>1004.8186510721247</v>
      </c>
      <c r="H191" s="14">
        <f t="shared" si="94"/>
        <v>1042</v>
      </c>
      <c r="I191" s="14">
        <f t="shared" si="95"/>
        <v>1060.7737179708854</v>
      </c>
      <c r="J191" s="14">
        <f t="shared" si="95"/>
        <v>1095.4158393794125</v>
      </c>
      <c r="K191" s="14">
        <f t="shared" si="95"/>
        <v>1136.32508263935</v>
      </c>
      <c r="L191" s="14">
        <f t="shared" si="95"/>
        <v>1154.1820951171535</v>
      </c>
    </row>
    <row r="192" spans="1:12" ht="36">
      <c r="A192" s="23" t="s">
        <v>36</v>
      </c>
      <c r="B192" s="31" t="s">
        <v>19</v>
      </c>
      <c r="C192" s="14"/>
      <c r="D192" s="14">
        <f>D185/C185*100-100</f>
        <v>50</v>
      </c>
      <c r="E192" s="14">
        <f aca="true" t="shared" si="96" ref="E192:L192">E185/D185*100-100</f>
        <v>20</v>
      </c>
      <c r="F192" s="14">
        <f t="shared" si="96"/>
        <v>33.333333333333314</v>
      </c>
      <c r="G192" s="14">
        <f t="shared" si="96"/>
        <v>9.649122807017534</v>
      </c>
      <c r="H192" s="14">
        <f t="shared" si="96"/>
        <v>14.000000000000014</v>
      </c>
      <c r="I192" s="14">
        <f t="shared" si="96"/>
        <v>25</v>
      </c>
      <c r="J192" s="14">
        <f t="shared" si="96"/>
        <v>12.5</v>
      </c>
      <c r="K192" s="14">
        <f t="shared" si="96"/>
        <v>36.296296296296305</v>
      </c>
      <c r="L192" s="14">
        <f t="shared" si="96"/>
        <v>30.434782608695656</v>
      </c>
    </row>
    <row r="193" spans="1:12" ht="12">
      <c r="A193" s="13"/>
      <c r="B193" s="31" t="s">
        <v>20</v>
      </c>
      <c r="C193" s="14"/>
      <c r="D193" s="14">
        <f>D186/C186*100-100</f>
        <v>-0.028563267637807144</v>
      </c>
      <c r="E193" s="14">
        <f aca="true" t="shared" si="97" ref="E193:L196">E186/D186*100-100</f>
        <v>6.69714285714285</v>
      </c>
      <c r="F193" s="14">
        <f t="shared" si="97"/>
        <v>6.25</v>
      </c>
      <c r="G193" s="14">
        <f t="shared" si="97"/>
        <v>5.882352941176478</v>
      </c>
      <c r="H193" s="14">
        <f t="shared" si="97"/>
        <v>2.7996500437445633</v>
      </c>
      <c r="I193" s="14">
        <f t="shared" si="97"/>
        <v>-1.0584569095207428</v>
      </c>
      <c r="J193" s="14">
        <f t="shared" si="97"/>
        <v>-0.9916939340548652</v>
      </c>
      <c r="K193" s="14">
        <f t="shared" si="97"/>
        <v>0.21486166771282456</v>
      </c>
      <c r="L193" s="14">
        <f t="shared" si="97"/>
        <v>0.7948682192162835</v>
      </c>
    </row>
    <row r="194" spans="1:12" ht="12">
      <c r="A194" s="13"/>
      <c r="B194" s="31" t="s">
        <v>21</v>
      </c>
      <c r="C194" s="14"/>
      <c r="D194" s="14">
        <f>D187/C187*100-100</f>
        <v>20</v>
      </c>
      <c r="E194" s="14">
        <f t="shared" si="97"/>
        <v>16.66666666666667</v>
      </c>
      <c r="F194" s="14">
        <f t="shared" si="97"/>
        <v>2.857142857142847</v>
      </c>
      <c r="G194" s="14">
        <f t="shared" si="97"/>
        <v>9.05349794238684</v>
      </c>
      <c r="H194" s="14">
        <f t="shared" si="97"/>
        <v>4.452287226822321</v>
      </c>
      <c r="I194" s="14">
        <f t="shared" si="97"/>
        <v>3.595850941221684</v>
      </c>
      <c r="J194" s="14">
        <f t="shared" si="97"/>
        <v>5.165764295779823</v>
      </c>
      <c r="K194" s="14">
        <f t="shared" si="97"/>
        <v>5.3329544378137825</v>
      </c>
      <c r="L194" s="14">
        <f t="shared" si="97"/>
        <v>2.455357142857139</v>
      </c>
    </row>
    <row r="195" spans="1:12" ht="12">
      <c r="A195" s="13"/>
      <c r="B195" s="31" t="s">
        <v>22</v>
      </c>
      <c r="C195" s="14"/>
      <c r="D195" s="14">
        <f>D188/C188*100-100</f>
        <v>25</v>
      </c>
      <c r="E195" s="14">
        <f t="shared" si="97"/>
        <v>0</v>
      </c>
      <c r="F195" s="14">
        <f t="shared" si="97"/>
        <v>8</v>
      </c>
      <c r="G195" s="14">
        <f t="shared" si="97"/>
        <v>-9.92592592592591</v>
      </c>
      <c r="H195" s="14">
        <f t="shared" si="97"/>
        <v>0.5116959064327631</v>
      </c>
      <c r="I195" s="14">
        <f t="shared" si="97"/>
        <v>-3.6209553158705745</v>
      </c>
      <c r="J195" s="14">
        <f t="shared" si="97"/>
        <v>2.8367549862549026</v>
      </c>
      <c r="K195" s="14">
        <f t="shared" si="97"/>
        <v>0.671140939597322</v>
      </c>
      <c r="L195" s="14">
        <f t="shared" si="97"/>
        <v>-3.52941176470587</v>
      </c>
    </row>
    <row r="196" spans="1:12" ht="12">
      <c r="A196" s="13"/>
      <c r="B196" s="31" t="s">
        <v>23</v>
      </c>
      <c r="C196" s="14"/>
      <c r="D196" s="14">
        <f>D189/C189*100-100</f>
        <v>11.08642523883583</v>
      </c>
      <c r="E196" s="14">
        <f t="shared" si="97"/>
        <v>9.498376037531557</v>
      </c>
      <c r="F196" s="14">
        <f t="shared" si="97"/>
        <v>9.782608695652172</v>
      </c>
      <c r="G196" s="14">
        <f t="shared" si="97"/>
        <v>6.353780705365722</v>
      </c>
      <c r="H196" s="14">
        <f t="shared" si="97"/>
        <v>3.9558987488128423</v>
      </c>
      <c r="I196" s="14">
        <f t="shared" si="97"/>
        <v>1.0947142209341223</v>
      </c>
      <c r="J196" s="14">
        <f t="shared" si="97"/>
        <v>0.004662222015028306</v>
      </c>
      <c r="K196" s="14">
        <f t="shared" si="97"/>
        <v>2.1222107576792837</v>
      </c>
      <c r="L196" s="14">
        <f t="shared" si="97"/>
        <v>2.05988759394981</v>
      </c>
    </row>
    <row r="197" spans="1:12" ht="12">
      <c r="A197" s="13"/>
      <c r="B197" s="31" t="s">
        <v>24</v>
      </c>
      <c r="C197" s="14"/>
      <c r="D197" s="14">
        <f aca="true" t="shared" si="98" ref="D197:L197">D190/C190*100-100</f>
        <v>21.212121212121218</v>
      </c>
      <c r="E197" s="14">
        <f t="shared" si="98"/>
        <v>12.037037037037052</v>
      </c>
      <c r="F197" s="14">
        <f t="shared" si="98"/>
        <v>3.9024390243902474</v>
      </c>
      <c r="G197" s="14">
        <f t="shared" si="98"/>
        <v>4.161893852615492</v>
      </c>
      <c r="H197" s="14">
        <f t="shared" si="98"/>
        <v>3.5884374361448295</v>
      </c>
      <c r="I197" s="14">
        <f t="shared" si="98"/>
        <v>2.1216396145067336</v>
      </c>
      <c r="J197" s="14">
        <f t="shared" si="98"/>
        <v>4.70689007039131</v>
      </c>
      <c r="K197" s="14">
        <f t="shared" si="98"/>
        <v>4.414882995616523</v>
      </c>
      <c r="L197" s="14">
        <f t="shared" si="98"/>
        <v>1.3750334612295774</v>
      </c>
    </row>
    <row r="198" spans="1:12" ht="12">
      <c r="A198" s="13"/>
      <c r="B198" s="31" t="s">
        <v>25</v>
      </c>
      <c r="C198" s="14"/>
      <c r="D198" s="14">
        <f aca="true" t="shared" si="99" ref="D198:L198">D191/C191*100-100</f>
        <v>17.63783232687632</v>
      </c>
      <c r="E198" s="14">
        <f t="shared" si="99"/>
        <v>11.160174509192885</v>
      </c>
      <c r="F198" s="14">
        <f t="shared" si="99"/>
        <v>5.72390572390573</v>
      </c>
      <c r="G198" s="14">
        <f t="shared" si="99"/>
        <v>4.837090348012623</v>
      </c>
      <c r="H198" s="14">
        <f t="shared" si="99"/>
        <v>3.7003044169416484</v>
      </c>
      <c r="I198" s="14">
        <f t="shared" si="99"/>
        <v>1.8017003810830516</v>
      </c>
      <c r="J198" s="14">
        <f t="shared" si="99"/>
        <v>3.265740923030492</v>
      </c>
      <c r="K198" s="14">
        <f t="shared" si="99"/>
        <v>3.734585696981881</v>
      </c>
      <c r="L198" s="14">
        <f t="shared" si="99"/>
        <v>1.5714704137593145</v>
      </c>
    </row>
    <row r="199" spans="1:12" ht="12">
      <c r="A199" s="15"/>
      <c r="B199" s="17"/>
      <c r="C199" s="16"/>
      <c r="D199" s="16"/>
      <c r="E199" s="16"/>
      <c r="F199" s="16"/>
      <c r="G199" s="16"/>
      <c r="H199" s="16"/>
      <c r="I199" s="16"/>
      <c r="J199" s="16"/>
      <c r="K199" s="16"/>
      <c r="L199" s="16"/>
    </row>
    <row r="200" spans="1:12" ht="12">
      <c r="A200" s="15" t="s">
        <v>81</v>
      </c>
      <c r="B200" s="17"/>
      <c r="C200" s="16"/>
      <c r="D200" s="16"/>
      <c r="E200" s="16"/>
      <c r="F200" s="16"/>
      <c r="G200" s="16"/>
      <c r="H200" s="16"/>
      <c r="I200" s="16"/>
      <c r="J200" s="16"/>
      <c r="K200" s="16"/>
      <c r="L200" s="16"/>
    </row>
    <row r="201" spans="1:12" ht="12">
      <c r="A201" s="15" t="s">
        <v>82</v>
      </c>
      <c r="B201" s="17"/>
      <c r="C201" s="16"/>
      <c r="D201" s="16"/>
      <c r="E201" s="16"/>
      <c r="F201" s="16"/>
      <c r="G201" s="16"/>
      <c r="H201" s="16"/>
      <c r="I201" s="16"/>
      <c r="J201" s="16"/>
      <c r="K201" s="16"/>
      <c r="L201" s="16"/>
    </row>
    <row r="202" spans="1:13" ht="12">
      <c r="A202" s="34" t="s">
        <v>83</v>
      </c>
      <c r="B202" s="34"/>
      <c r="C202" s="34"/>
      <c r="D202" s="34"/>
      <c r="E202" s="34"/>
      <c r="F202" s="34"/>
      <c r="G202" s="34"/>
      <c r="H202" s="34"/>
      <c r="I202" s="34"/>
      <c r="J202" s="34"/>
      <c r="K202" s="34"/>
      <c r="L202" s="34"/>
      <c r="M202" s="34"/>
    </row>
    <row r="203" spans="1:12" ht="12">
      <c r="A203" s="15" t="s">
        <v>96</v>
      </c>
      <c r="B203" s="17"/>
      <c r="C203" s="16"/>
      <c r="D203" s="16"/>
      <c r="E203" s="16"/>
      <c r="F203" s="16"/>
      <c r="G203" s="16"/>
      <c r="H203" s="16"/>
      <c r="I203" s="16"/>
      <c r="J203" s="16"/>
      <c r="K203" s="16"/>
      <c r="L203" s="16"/>
    </row>
    <row r="204" spans="1:12" ht="12">
      <c r="A204" s="15" t="s">
        <v>84</v>
      </c>
      <c r="B204" s="17"/>
      <c r="C204" s="16"/>
      <c r="D204" s="16"/>
      <c r="E204" s="16"/>
      <c r="F204" s="16"/>
      <c r="G204" s="16"/>
      <c r="H204" s="16"/>
      <c r="I204" s="16"/>
      <c r="J204" s="16"/>
      <c r="K204" s="16"/>
      <c r="L204" s="16"/>
    </row>
    <row r="205" spans="1:13" ht="12">
      <c r="A205" s="34" t="s">
        <v>85</v>
      </c>
      <c r="B205" s="34"/>
      <c r="C205" s="34"/>
      <c r="D205" s="34"/>
      <c r="E205" s="34"/>
      <c r="F205" s="34"/>
      <c r="G205" s="34"/>
      <c r="H205" s="34"/>
      <c r="I205" s="34"/>
      <c r="J205" s="34"/>
      <c r="K205" s="34"/>
      <c r="L205" s="34"/>
      <c r="M205" s="18"/>
    </row>
    <row r="206" spans="1:13" ht="12">
      <c r="A206" s="34" t="s">
        <v>86</v>
      </c>
      <c r="B206" s="34"/>
      <c r="C206" s="34"/>
      <c r="D206" s="34"/>
      <c r="E206" s="34"/>
      <c r="F206" s="34"/>
      <c r="G206" s="34"/>
      <c r="H206" s="34"/>
      <c r="I206" s="34"/>
      <c r="J206" s="34"/>
      <c r="K206" s="34"/>
      <c r="L206" s="34"/>
      <c r="M206" s="18"/>
    </row>
    <row r="207" spans="1:12" ht="12">
      <c r="A207" s="34"/>
      <c r="B207" s="34"/>
      <c r="C207" s="34"/>
      <c r="D207" s="34"/>
      <c r="E207" s="34"/>
      <c r="F207" s="34"/>
      <c r="G207" s="34"/>
      <c r="H207" s="34"/>
      <c r="I207" s="34"/>
      <c r="J207" s="34"/>
      <c r="K207" s="34"/>
      <c r="L207" s="34"/>
    </row>
    <row r="208" spans="1:12" ht="12">
      <c r="A208" s="15"/>
      <c r="B208" s="17"/>
      <c r="C208" s="16"/>
      <c r="D208" s="16"/>
      <c r="E208" s="16"/>
      <c r="F208" s="16"/>
      <c r="G208" s="16"/>
      <c r="H208" s="16"/>
      <c r="I208" s="16"/>
      <c r="J208" s="16"/>
      <c r="K208" s="16"/>
      <c r="L208" s="16"/>
    </row>
    <row r="209" spans="1:12" ht="12">
      <c r="A209" s="15"/>
      <c r="B209" s="17"/>
      <c r="C209" s="16"/>
      <c r="D209" s="16"/>
      <c r="E209" s="16"/>
      <c r="F209" s="16"/>
      <c r="G209" s="16"/>
      <c r="H209" s="16"/>
      <c r="I209" s="16"/>
      <c r="J209" s="16"/>
      <c r="K209" s="16"/>
      <c r="L209" s="16"/>
    </row>
    <row r="210" spans="1:12" ht="12">
      <c r="A210" s="15"/>
      <c r="B210" s="17"/>
      <c r="C210" s="16"/>
      <c r="D210" s="16"/>
      <c r="E210" s="16"/>
      <c r="F210" s="16"/>
      <c r="G210" s="16"/>
      <c r="H210" s="16"/>
      <c r="I210" s="16"/>
      <c r="J210" s="16"/>
      <c r="K210" s="16"/>
      <c r="L210" s="16"/>
    </row>
    <row r="211" ht="12">
      <c r="D211" s="25"/>
    </row>
    <row r="212" spans="1:12" ht="12">
      <c r="A212" s="21" t="s">
        <v>51</v>
      </c>
      <c r="B212" s="33"/>
      <c r="C212" s="22"/>
      <c r="D212" s="22"/>
      <c r="E212" s="22"/>
      <c r="F212" s="22"/>
      <c r="G212" s="22"/>
      <c r="H212" s="22"/>
      <c r="I212" s="22"/>
      <c r="J212" s="22"/>
      <c r="K212" s="22"/>
      <c r="L212" s="22"/>
    </row>
    <row r="213" spans="1:12" ht="12">
      <c r="A213" s="13"/>
      <c r="B213" s="31"/>
      <c r="C213" s="13" t="s">
        <v>0</v>
      </c>
      <c r="D213" s="13" t="s">
        <v>1</v>
      </c>
      <c r="E213" s="13" t="s">
        <v>2</v>
      </c>
      <c r="F213" s="13" t="s">
        <v>3</v>
      </c>
      <c r="G213" s="13" t="s">
        <v>4</v>
      </c>
      <c r="H213" s="13" t="s">
        <v>5</v>
      </c>
      <c r="I213" s="13" t="s">
        <v>6</v>
      </c>
      <c r="J213" s="13" t="s">
        <v>7</v>
      </c>
      <c r="K213" s="13" t="s">
        <v>8</v>
      </c>
      <c r="L213" s="13" t="s">
        <v>9</v>
      </c>
    </row>
    <row r="214" spans="1:12" ht="12">
      <c r="A214" s="13" t="s">
        <v>40</v>
      </c>
      <c r="B214" s="31" t="s">
        <v>19</v>
      </c>
      <c r="C214" s="14"/>
      <c r="D214" s="14">
        <f aca="true" t="shared" si="100" ref="D214:L214">GEOMEAN(D113,D171)</f>
        <v>149.99999999999997</v>
      </c>
      <c r="E214" s="14">
        <f t="shared" si="100"/>
        <v>119.99999999999997</v>
      </c>
      <c r="F214" s="14">
        <f t="shared" si="100"/>
        <v>133.33333333333337</v>
      </c>
      <c r="G214" s="14">
        <f t="shared" si="100"/>
        <v>109.64912280701752</v>
      </c>
      <c r="H214" s="14">
        <f t="shared" si="100"/>
        <v>114.00000000000003</v>
      </c>
      <c r="I214" s="14">
        <f t="shared" si="100"/>
        <v>125.00000000000004</v>
      </c>
      <c r="J214" s="14">
        <f t="shared" si="100"/>
        <v>112.49999999999999</v>
      </c>
      <c r="K214" s="14">
        <f t="shared" si="100"/>
        <v>136.29629629629625</v>
      </c>
      <c r="L214" s="14">
        <f t="shared" si="100"/>
        <v>130.43478260869566</v>
      </c>
    </row>
    <row r="215" spans="1:12" ht="12">
      <c r="A215" s="13"/>
      <c r="B215" s="31" t="s">
        <v>20</v>
      </c>
      <c r="C215" s="14"/>
      <c r="D215" s="14">
        <f aca="true" t="shared" si="101" ref="D215:L215">GEOMEAN(D114,D172)</f>
        <v>99.97143673236219</v>
      </c>
      <c r="E215" s="14">
        <f t="shared" si="101"/>
        <v>106.69714285714284</v>
      </c>
      <c r="F215" s="14">
        <f t="shared" si="101"/>
        <v>106.25000000000001</v>
      </c>
      <c r="G215" s="14">
        <f t="shared" si="101"/>
        <v>105.88235294117649</v>
      </c>
      <c r="H215" s="14">
        <f t="shared" si="101"/>
        <v>102.79965004374453</v>
      </c>
      <c r="I215" s="14">
        <f t="shared" si="101"/>
        <v>98.9415430904792</v>
      </c>
      <c r="J215" s="14">
        <f t="shared" si="101"/>
        <v>99.00830606594515</v>
      </c>
      <c r="K215" s="14">
        <f t="shared" si="101"/>
        <v>100.21486166771285</v>
      </c>
      <c r="L215" s="14">
        <f t="shared" si="101"/>
        <v>100.79486821921626</v>
      </c>
    </row>
    <row r="216" spans="1:12" ht="12">
      <c r="A216" s="13"/>
      <c r="B216" s="31" t="s">
        <v>21</v>
      </c>
      <c r="C216" s="14"/>
      <c r="D216" s="14">
        <f aca="true" t="shared" si="102" ref="D216:L216">GEOMEAN(D115,D173)</f>
        <v>119.99999999999997</v>
      </c>
      <c r="E216" s="14">
        <f t="shared" si="102"/>
        <v>116.66666666666669</v>
      </c>
      <c r="F216" s="14">
        <f t="shared" si="102"/>
        <v>102.85714285714286</v>
      </c>
      <c r="G216" s="14">
        <f t="shared" si="102"/>
        <v>109.05349794238688</v>
      </c>
      <c r="H216" s="14">
        <f t="shared" si="102"/>
        <v>104.45228722682236</v>
      </c>
      <c r="I216" s="14">
        <f t="shared" si="102"/>
        <v>103.59585094122167</v>
      </c>
      <c r="J216" s="14">
        <f t="shared" si="102"/>
        <v>105.16576429577982</v>
      </c>
      <c r="K216" s="14">
        <f t="shared" si="102"/>
        <v>105.33295443781374</v>
      </c>
      <c r="L216" s="14">
        <f t="shared" si="102"/>
        <v>102.45535714285714</v>
      </c>
    </row>
    <row r="217" spans="1:12" ht="12">
      <c r="A217" s="13"/>
      <c r="B217" s="31" t="s">
        <v>22</v>
      </c>
      <c r="C217" s="14"/>
      <c r="D217" s="14">
        <f aca="true" t="shared" si="103" ref="D217:L217">GEOMEAN(D116,D174)</f>
        <v>125.00000000000004</v>
      </c>
      <c r="E217" s="14">
        <f t="shared" si="103"/>
        <v>100.00000000000004</v>
      </c>
      <c r="F217" s="14">
        <f t="shared" si="103"/>
        <v>108.00000000000003</v>
      </c>
      <c r="G217" s="14">
        <f t="shared" si="103"/>
        <v>90.0740740740741</v>
      </c>
      <c r="H217" s="14">
        <f t="shared" si="103"/>
        <v>100.51169590643278</v>
      </c>
      <c r="I217" s="14">
        <f t="shared" si="103"/>
        <v>96.37904468412947</v>
      </c>
      <c r="J217" s="14">
        <f t="shared" si="103"/>
        <v>102.83675498625487</v>
      </c>
      <c r="K217" s="14">
        <f t="shared" si="103"/>
        <v>100.67114093959734</v>
      </c>
      <c r="L217" s="14">
        <f t="shared" si="103"/>
        <v>96.47058823529416</v>
      </c>
    </row>
    <row r="218" spans="1:12" ht="12">
      <c r="A218" s="13"/>
      <c r="B218" s="31" t="s">
        <v>23</v>
      </c>
      <c r="C218" s="14"/>
      <c r="D218" s="14">
        <f aca="true" t="shared" si="104" ref="D218:L218">GEOMEAN(D117,D175)</f>
        <v>113.20542285753683</v>
      </c>
      <c r="E218" s="14">
        <f t="shared" si="104"/>
        <v>110.09158118058933</v>
      </c>
      <c r="F218" s="14">
        <f t="shared" si="104"/>
        <v>111.13299905186072</v>
      </c>
      <c r="G218" s="14">
        <f t="shared" si="104"/>
        <v>106.41640639409468</v>
      </c>
      <c r="H218" s="14">
        <f t="shared" si="104"/>
        <v>104.10027735952065</v>
      </c>
      <c r="I218" s="14">
        <f t="shared" si="104"/>
        <v>101.49235362603672</v>
      </c>
      <c r="J218" s="14">
        <f t="shared" si="104"/>
        <v>100.19550622459714</v>
      </c>
      <c r="K218" s="14">
        <f t="shared" si="104"/>
        <v>102.66585645337683</v>
      </c>
      <c r="L218" s="14">
        <f t="shared" si="104"/>
        <v>102.4721251591981</v>
      </c>
    </row>
    <row r="219" spans="1:12" ht="12">
      <c r="A219" s="13"/>
      <c r="B219" s="31" t="s">
        <v>24</v>
      </c>
      <c r="C219" s="14"/>
      <c r="D219" s="14">
        <f aca="true" t="shared" si="105" ref="D219:L219">GEOMEAN(D118,D176)</f>
        <v>121.32029804865596</v>
      </c>
      <c r="E219" s="14">
        <f t="shared" si="105"/>
        <v>112.2682798775623</v>
      </c>
      <c r="F219" s="14">
        <f t="shared" si="105"/>
        <v>104.01727175823932</v>
      </c>
      <c r="G219" s="14">
        <f t="shared" si="105"/>
        <v>104.60189783959494</v>
      </c>
      <c r="H219" s="14">
        <f t="shared" si="105"/>
        <v>103.58123460254714</v>
      </c>
      <c r="I219" s="14">
        <f t="shared" si="105"/>
        <v>102.09120748134426</v>
      </c>
      <c r="J219" s="14">
        <f t="shared" si="105"/>
        <v>104.71182478245805</v>
      </c>
      <c r="K219" s="14">
        <f t="shared" si="105"/>
        <v>104.42287281931404</v>
      </c>
      <c r="L219" s="14">
        <f t="shared" si="105"/>
        <v>101.34701716733558</v>
      </c>
    </row>
    <row r="220" spans="1:12" ht="12">
      <c r="A220" s="13"/>
      <c r="B220" s="31" t="s">
        <v>25</v>
      </c>
      <c r="C220" s="14"/>
      <c r="D220" s="14">
        <f aca="true" t="shared" si="106" ref="D220:L220">GEOMEAN(D119,D177)</f>
        <v>118.23939332695089</v>
      </c>
      <c r="E220" s="14">
        <f t="shared" si="106"/>
        <v>111.52748041124507</v>
      </c>
      <c r="F220" s="14">
        <f t="shared" si="106"/>
        <v>106.34974067105986</v>
      </c>
      <c r="G220" s="14">
        <f t="shared" si="106"/>
        <v>105.17073234675934</v>
      </c>
      <c r="H220" s="14">
        <f t="shared" si="106"/>
        <v>103.74197625483914</v>
      </c>
      <c r="I220" s="14">
        <f t="shared" si="106"/>
        <v>101.90536701869277</v>
      </c>
      <c r="J220" s="14">
        <f t="shared" si="106"/>
        <v>103.32140551733228</v>
      </c>
      <c r="K220" s="14">
        <f t="shared" si="106"/>
        <v>103.90176702790434</v>
      </c>
      <c r="L220" s="14">
        <f t="shared" si="106"/>
        <v>101.6740623727451</v>
      </c>
    </row>
    <row r="221" spans="1:12" ht="26.25" customHeight="1">
      <c r="A221" s="23" t="s">
        <v>37</v>
      </c>
      <c r="B221" s="31" t="s">
        <v>19</v>
      </c>
      <c r="C221" s="14">
        <f aca="true" t="shared" si="107" ref="C221:F227">D221/(D214/100)</f>
        <v>33.33333333333333</v>
      </c>
      <c r="D221" s="14">
        <f t="shared" si="107"/>
        <v>49.999999999999986</v>
      </c>
      <c r="E221" s="14">
        <f t="shared" si="107"/>
        <v>59.99999999999997</v>
      </c>
      <c r="F221" s="14">
        <f t="shared" si="107"/>
        <v>79.99999999999999</v>
      </c>
      <c r="G221" s="14">
        <f>H221/(H214/100)</f>
        <v>87.71929824561401</v>
      </c>
      <c r="H221" s="14">
        <f>H178</f>
        <v>100</v>
      </c>
      <c r="I221" s="14">
        <f aca="true" t="shared" si="108" ref="I221:L225">H221*(I214/100)</f>
        <v>125.00000000000004</v>
      </c>
      <c r="J221" s="14">
        <f t="shared" si="108"/>
        <v>140.62500000000003</v>
      </c>
      <c r="K221" s="14">
        <f t="shared" si="108"/>
        <v>191.66666666666663</v>
      </c>
      <c r="L221" s="14">
        <f t="shared" si="108"/>
        <v>249.99999999999994</v>
      </c>
    </row>
    <row r="222" spans="1:12" ht="12">
      <c r="A222" s="13"/>
      <c r="B222" s="31" t="s">
        <v>20</v>
      </c>
      <c r="C222" s="14">
        <f t="shared" si="107"/>
        <v>81.06382978723398</v>
      </c>
      <c r="D222" s="14">
        <f t="shared" si="107"/>
        <v>81.04067530857441</v>
      </c>
      <c r="E222" s="14">
        <f t="shared" si="107"/>
        <v>86.46808510638293</v>
      </c>
      <c r="F222" s="14">
        <f t="shared" si="107"/>
        <v>91.87234042553189</v>
      </c>
      <c r="G222" s="14">
        <f aca="true" t="shared" si="109" ref="G222:G227">H222/(H215/100)</f>
        <v>97.27659574468085</v>
      </c>
      <c r="H222" s="14">
        <f aca="true" t="shared" si="110" ref="H222:H227">H179</f>
        <v>100</v>
      </c>
      <c r="I222" s="14">
        <f t="shared" si="108"/>
        <v>98.9415430904792</v>
      </c>
      <c r="J222" s="14">
        <f t="shared" si="108"/>
        <v>97.96034580939066</v>
      </c>
      <c r="K222" s="14">
        <f t="shared" si="108"/>
        <v>98.170825042094</v>
      </c>
      <c r="L222" s="14">
        <f t="shared" si="108"/>
        <v>98.951153730896</v>
      </c>
    </row>
    <row r="223" spans="1:12" ht="12">
      <c r="A223" s="13"/>
      <c r="B223" s="31" t="s">
        <v>21</v>
      </c>
      <c r="C223" s="14">
        <f t="shared" si="107"/>
        <v>60.96491228070169</v>
      </c>
      <c r="D223" s="14">
        <f t="shared" si="107"/>
        <v>73.15789473684201</v>
      </c>
      <c r="E223" s="14">
        <f t="shared" si="107"/>
        <v>85.35087719298237</v>
      </c>
      <c r="F223" s="14">
        <f t="shared" si="107"/>
        <v>87.78947368421045</v>
      </c>
      <c r="G223" s="14">
        <f t="shared" si="109"/>
        <v>95.73749187784271</v>
      </c>
      <c r="H223" s="14">
        <f t="shared" si="110"/>
        <v>100</v>
      </c>
      <c r="I223" s="14">
        <f t="shared" si="108"/>
        <v>103.59585094122168</v>
      </c>
      <c r="J223" s="14">
        <f t="shared" si="108"/>
        <v>108.94736842105259</v>
      </c>
      <c r="K223" s="14">
        <f t="shared" si="108"/>
        <v>114.7574819401444</v>
      </c>
      <c r="L223" s="14">
        <f t="shared" si="108"/>
        <v>117.57518796992473</v>
      </c>
    </row>
    <row r="224" spans="1:12" ht="12">
      <c r="A224" s="13"/>
      <c r="B224" s="31" t="s">
        <v>22</v>
      </c>
      <c r="C224" s="14">
        <f t="shared" si="107"/>
        <v>81.81818181818169</v>
      </c>
      <c r="D224" s="14">
        <f t="shared" si="107"/>
        <v>102.27272727272714</v>
      </c>
      <c r="E224" s="14">
        <f t="shared" si="107"/>
        <v>102.27272727272718</v>
      </c>
      <c r="F224" s="14">
        <f t="shared" si="107"/>
        <v>110.45454545454538</v>
      </c>
      <c r="G224" s="14">
        <f t="shared" si="109"/>
        <v>99.49090909090906</v>
      </c>
      <c r="H224" s="14">
        <f t="shared" si="110"/>
        <v>100</v>
      </c>
      <c r="I224" s="14">
        <f t="shared" si="108"/>
        <v>96.37904468412947</v>
      </c>
      <c r="J224" s="14">
        <f t="shared" si="108"/>
        <v>99.11308203991132</v>
      </c>
      <c r="K224" s="14">
        <f t="shared" si="108"/>
        <v>99.77827050997784</v>
      </c>
      <c r="L224" s="14">
        <f t="shared" si="108"/>
        <v>96.25668449197867</v>
      </c>
    </row>
    <row r="225" spans="1:12" ht="12">
      <c r="A225" s="13"/>
      <c r="B225" s="31" t="s">
        <v>23</v>
      </c>
      <c r="C225" s="14">
        <f t="shared" si="107"/>
        <v>65.17411601454408</v>
      </c>
      <c r="D225" s="14">
        <f t="shared" si="107"/>
        <v>73.78063362792626</v>
      </c>
      <c r="E225" s="14">
        <f t="shared" si="107"/>
        <v>81.22626616604163</v>
      </c>
      <c r="F225" s="14">
        <f t="shared" si="107"/>
        <v>90.2691856081689</v>
      </c>
      <c r="G225" s="14">
        <f t="shared" si="109"/>
        <v>96.06122340542865</v>
      </c>
      <c r="H225" s="14">
        <f t="shared" si="110"/>
        <v>100</v>
      </c>
      <c r="I225" s="14">
        <f t="shared" si="108"/>
        <v>101.49235362603673</v>
      </c>
      <c r="J225" s="14">
        <f t="shared" si="108"/>
        <v>101.69077749486577</v>
      </c>
      <c r="K225" s="14">
        <f t="shared" si="108"/>
        <v>104.40170764920171</v>
      </c>
      <c r="L225" s="14">
        <f t="shared" si="108"/>
        <v>106.98264853063007</v>
      </c>
    </row>
    <row r="226" spans="1:12" ht="12">
      <c r="A226" s="13"/>
      <c r="B226" s="31" t="s">
        <v>24</v>
      </c>
      <c r="C226" s="14">
        <f t="shared" si="107"/>
        <v>65.14534026956846</v>
      </c>
      <c r="D226" s="14">
        <f t="shared" si="107"/>
        <v>79.03452097985156</v>
      </c>
      <c r="E226" s="14">
        <f t="shared" si="107"/>
        <v>88.73069721355046</v>
      </c>
      <c r="F226" s="14">
        <f t="shared" si="107"/>
        <v>92.29525045359925</v>
      </c>
      <c r="G226" s="14">
        <f t="shared" si="109"/>
        <v>96.54258359027219</v>
      </c>
      <c r="H226" s="14">
        <f t="shared" si="110"/>
        <v>100</v>
      </c>
      <c r="I226" s="14">
        <f aca="true" t="shared" si="111" ref="I226:L227">H226*(I219/100)</f>
        <v>102.09120748134426</v>
      </c>
      <c r="J226" s="14">
        <f t="shared" si="111"/>
        <v>106.90156629616091</v>
      </c>
      <c r="K226" s="14">
        <f t="shared" si="111"/>
        <v>111.62968661529479</v>
      </c>
      <c r="L226" s="14">
        <f t="shared" si="111"/>
        <v>113.13335765784572</v>
      </c>
    </row>
    <row r="227" spans="1:12" ht="12">
      <c r="A227" s="13"/>
      <c r="B227" s="31" t="s">
        <v>25</v>
      </c>
      <c r="C227" s="14">
        <f t="shared" si="107"/>
        <v>65.35368283340173</v>
      </c>
      <c r="D227" s="14">
        <f t="shared" si="107"/>
        <v>77.27379809903385</v>
      </c>
      <c r="E227" s="14">
        <f t="shared" si="107"/>
        <v>86.18152003792505</v>
      </c>
      <c r="F227" s="14">
        <f t="shared" si="107"/>
        <v>91.65382306671079</v>
      </c>
      <c r="G227" s="14">
        <f t="shared" si="109"/>
        <v>96.39299694306277</v>
      </c>
      <c r="H227" s="14">
        <f t="shared" si="110"/>
        <v>100</v>
      </c>
      <c r="I227" s="14">
        <f t="shared" si="111"/>
        <v>101.90536701869277</v>
      </c>
      <c r="J227" s="14">
        <f t="shared" si="111"/>
        <v>105.29005750130935</v>
      </c>
      <c r="K227" s="14">
        <f t="shared" si="111"/>
        <v>109.39823024855696</v>
      </c>
      <c r="L227" s="14">
        <f t="shared" si="111"/>
        <v>111.2296248575971</v>
      </c>
    </row>
    <row r="228" spans="1:12" ht="26.25" customHeight="1">
      <c r="A228" s="23" t="s">
        <v>41</v>
      </c>
      <c r="B228" s="31" t="s">
        <v>19</v>
      </c>
      <c r="C228" s="14">
        <f aca="true" t="shared" si="112" ref="C228:F234">D228/(D214/100)</f>
        <v>12</v>
      </c>
      <c r="D228" s="14">
        <f t="shared" si="112"/>
        <v>17.999999999999996</v>
      </c>
      <c r="E228" s="14">
        <f t="shared" si="112"/>
        <v>21.59999999999999</v>
      </c>
      <c r="F228" s="14">
        <f t="shared" si="112"/>
        <v>28.799999999999997</v>
      </c>
      <c r="G228" s="14">
        <f>H228/(H214/100)</f>
        <v>31.578947368421044</v>
      </c>
      <c r="H228" s="14">
        <f>H5</f>
        <v>36</v>
      </c>
      <c r="I228" s="14">
        <f aca="true" t="shared" si="113" ref="I228:L232">H228*(I214/100)</f>
        <v>45.000000000000014</v>
      </c>
      <c r="J228" s="14">
        <f>I228*(J214/100)</f>
        <v>50.62500000000001</v>
      </c>
      <c r="K228" s="14">
        <f t="shared" si="113"/>
        <v>68.99999999999999</v>
      </c>
      <c r="L228" s="14">
        <f t="shared" si="113"/>
        <v>89.99999999999999</v>
      </c>
    </row>
    <row r="229" spans="1:12" ht="12">
      <c r="A229" s="13"/>
      <c r="B229" s="31" t="s">
        <v>20</v>
      </c>
      <c r="C229" s="14">
        <f t="shared" si="112"/>
        <v>228.59999999999988</v>
      </c>
      <c r="D229" s="14">
        <f t="shared" si="112"/>
        <v>228.53470437017987</v>
      </c>
      <c r="E229" s="14">
        <f t="shared" si="112"/>
        <v>243.8399999999999</v>
      </c>
      <c r="F229" s="14">
        <f t="shared" si="112"/>
        <v>259.0799999999999</v>
      </c>
      <c r="G229" s="14">
        <f aca="true" t="shared" si="114" ref="G229:G234">H229/(H215/100)</f>
        <v>274.32</v>
      </c>
      <c r="H229" s="14">
        <f aca="true" t="shared" si="115" ref="H229:H234">H6</f>
        <v>282</v>
      </c>
      <c r="I229" s="14">
        <f t="shared" si="113"/>
        <v>279.01515151515133</v>
      </c>
      <c r="J229" s="14">
        <f t="shared" si="113"/>
        <v>276.24817518248165</v>
      </c>
      <c r="K229" s="14">
        <f t="shared" si="113"/>
        <v>276.841726618705</v>
      </c>
      <c r="L229" s="14">
        <f t="shared" si="113"/>
        <v>279.04225352112667</v>
      </c>
    </row>
    <row r="230" spans="1:12" ht="12">
      <c r="A230" s="13"/>
      <c r="B230" s="31" t="s">
        <v>21</v>
      </c>
      <c r="C230" s="14">
        <f t="shared" si="112"/>
        <v>347.49999999999966</v>
      </c>
      <c r="D230" s="14">
        <f t="shared" si="112"/>
        <v>416.9999999999995</v>
      </c>
      <c r="E230" s="14">
        <f t="shared" si="112"/>
        <v>486.49999999999955</v>
      </c>
      <c r="F230" s="14">
        <f t="shared" si="112"/>
        <v>500.3999999999996</v>
      </c>
      <c r="G230" s="14">
        <f t="shared" si="114"/>
        <v>545.7037037037035</v>
      </c>
      <c r="H230" s="14">
        <f t="shared" si="115"/>
        <v>570</v>
      </c>
      <c r="I230" s="14">
        <f t="shared" si="113"/>
        <v>590.4963503649635</v>
      </c>
      <c r="J230" s="14">
        <f t="shared" si="113"/>
        <v>620.9999999999997</v>
      </c>
      <c r="K230" s="14">
        <f t="shared" si="113"/>
        <v>654.117647058823</v>
      </c>
      <c r="L230" s="14">
        <f t="shared" si="113"/>
        <v>670.1785714285709</v>
      </c>
    </row>
    <row r="231" spans="1:12" ht="12">
      <c r="A231" s="13"/>
      <c r="B231" s="31" t="s">
        <v>22</v>
      </c>
      <c r="C231" s="14">
        <f t="shared" si="112"/>
        <v>125.9999999999998</v>
      </c>
      <c r="D231" s="14">
        <f t="shared" si="112"/>
        <v>157.4999999999998</v>
      </c>
      <c r="E231" s="14">
        <f t="shared" si="112"/>
        <v>157.49999999999986</v>
      </c>
      <c r="F231" s="14">
        <f t="shared" si="112"/>
        <v>170.09999999999988</v>
      </c>
      <c r="G231" s="14">
        <f t="shared" si="114"/>
        <v>153.21599999999995</v>
      </c>
      <c r="H231" s="14">
        <f t="shared" si="115"/>
        <v>154</v>
      </c>
      <c r="I231" s="14">
        <f t="shared" si="113"/>
        <v>148.4237288135594</v>
      </c>
      <c r="J231" s="14">
        <f t="shared" si="113"/>
        <v>152.63414634146343</v>
      </c>
      <c r="K231" s="14">
        <f t="shared" si="113"/>
        <v>153.65853658536588</v>
      </c>
      <c r="L231" s="14">
        <f t="shared" si="113"/>
        <v>148.23529411764716</v>
      </c>
    </row>
    <row r="232" spans="1:12" ht="12">
      <c r="A232" s="13"/>
      <c r="B232" s="31" t="s">
        <v>23</v>
      </c>
      <c r="C232" s="14">
        <f t="shared" si="112"/>
        <v>207.25368892625016</v>
      </c>
      <c r="D232" s="14">
        <f t="shared" si="112"/>
        <v>234.62241493680548</v>
      </c>
      <c r="E232" s="14">
        <f t="shared" si="112"/>
        <v>258.29952640801235</v>
      </c>
      <c r="F232" s="14">
        <f t="shared" si="112"/>
        <v>287.0560102339771</v>
      </c>
      <c r="G232" s="14">
        <f t="shared" si="114"/>
        <v>305.4746904292631</v>
      </c>
      <c r="H232" s="14">
        <f t="shared" si="115"/>
        <v>318</v>
      </c>
      <c r="I232" s="14">
        <f t="shared" si="113"/>
        <v>322.7456845307968</v>
      </c>
      <c r="J232" s="14">
        <f t="shared" si="113"/>
        <v>323.37667243367315</v>
      </c>
      <c r="K232" s="14">
        <f t="shared" si="113"/>
        <v>331.99743032446145</v>
      </c>
      <c r="L232" s="14">
        <f t="shared" si="113"/>
        <v>340.20482232740363</v>
      </c>
    </row>
    <row r="233" spans="1:12" ht="12">
      <c r="A233" s="13"/>
      <c r="B233" s="31" t="s">
        <v>24</v>
      </c>
      <c r="C233" s="14">
        <f t="shared" si="112"/>
        <v>471.6522635516757</v>
      </c>
      <c r="D233" s="14">
        <f t="shared" si="112"/>
        <v>572.2099318941252</v>
      </c>
      <c r="E233" s="14">
        <f t="shared" si="112"/>
        <v>642.4102478261052</v>
      </c>
      <c r="F233" s="14">
        <f t="shared" si="112"/>
        <v>668.2176132840585</v>
      </c>
      <c r="G233" s="14">
        <f t="shared" si="114"/>
        <v>698.9683051935706</v>
      </c>
      <c r="H233" s="14">
        <f t="shared" si="115"/>
        <v>724</v>
      </c>
      <c r="I233" s="14">
        <f aca="true" t="shared" si="116" ref="I233:L234">H233*(I219/100)</f>
        <v>739.1403421649325</v>
      </c>
      <c r="J233" s="14">
        <f t="shared" si="116"/>
        <v>773.9673399842051</v>
      </c>
      <c r="K233" s="14">
        <f t="shared" si="116"/>
        <v>808.1989310947343</v>
      </c>
      <c r="L233" s="14">
        <f t="shared" si="116"/>
        <v>819.0855094428031</v>
      </c>
    </row>
    <row r="234" spans="1:12" ht="12">
      <c r="A234" s="13"/>
      <c r="B234" s="31" t="s">
        <v>25</v>
      </c>
      <c r="C234" s="14">
        <f t="shared" si="112"/>
        <v>680.9853751240462</v>
      </c>
      <c r="D234" s="14">
        <f t="shared" si="112"/>
        <v>805.1929761919329</v>
      </c>
      <c r="E234" s="14">
        <f t="shared" si="112"/>
        <v>898.0114387951792</v>
      </c>
      <c r="F234" s="14">
        <f t="shared" si="112"/>
        <v>955.0328363551265</v>
      </c>
      <c r="G234" s="14">
        <f t="shared" si="114"/>
        <v>1004.4150281467141</v>
      </c>
      <c r="H234" s="14">
        <f t="shared" si="115"/>
        <v>1042</v>
      </c>
      <c r="I234" s="14">
        <f t="shared" si="116"/>
        <v>1061.8539243347786</v>
      </c>
      <c r="J234" s="14">
        <f t="shared" si="116"/>
        <v>1097.1223991636434</v>
      </c>
      <c r="K234" s="14">
        <f t="shared" si="116"/>
        <v>1139.9295591899636</v>
      </c>
      <c r="L234" s="14">
        <f t="shared" si="116"/>
        <v>1159.0126910161619</v>
      </c>
    </row>
    <row r="235" spans="1:12" ht="26.25" customHeight="1">
      <c r="A235" s="23" t="s">
        <v>52</v>
      </c>
      <c r="B235" s="31" t="s">
        <v>19</v>
      </c>
      <c r="C235" s="14"/>
      <c r="D235" s="14">
        <f>D228/C228*100-100</f>
        <v>49.99999999999997</v>
      </c>
      <c r="E235" s="14">
        <f aca="true" t="shared" si="117" ref="E235:L235">E228/D228*100-100</f>
        <v>19.99999999999997</v>
      </c>
      <c r="F235" s="14">
        <f t="shared" si="117"/>
        <v>33.33333333333337</v>
      </c>
      <c r="G235" s="14">
        <f t="shared" si="117"/>
        <v>9.649122807017534</v>
      </c>
      <c r="H235" s="14">
        <f t="shared" si="117"/>
        <v>14.000000000000028</v>
      </c>
      <c r="I235" s="14">
        <f t="shared" si="117"/>
        <v>25.000000000000043</v>
      </c>
      <c r="J235" s="14">
        <f t="shared" si="117"/>
        <v>12.499999999999972</v>
      </c>
      <c r="K235" s="14">
        <f t="shared" si="117"/>
        <v>36.29629629629625</v>
      </c>
      <c r="L235" s="14">
        <f t="shared" si="117"/>
        <v>30.434782608695656</v>
      </c>
    </row>
    <row r="236" spans="1:12" ht="12">
      <c r="A236" s="13"/>
      <c r="B236" s="31" t="s">
        <v>20</v>
      </c>
      <c r="C236" s="14"/>
      <c r="D236" s="14">
        <f aca="true" t="shared" si="118" ref="D236:L241">D229/C229*100-100</f>
        <v>-0.028563267637807144</v>
      </c>
      <c r="E236" s="14">
        <f t="shared" si="118"/>
        <v>6.69714285714285</v>
      </c>
      <c r="F236" s="14">
        <f t="shared" si="118"/>
        <v>6.250000000000028</v>
      </c>
      <c r="G236" s="14">
        <f t="shared" si="118"/>
        <v>5.882352941176492</v>
      </c>
      <c r="H236" s="14">
        <f t="shared" si="118"/>
        <v>2.799650043744535</v>
      </c>
      <c r="I236" s="14">
        <f t="shared" si="118"/>
        <v>-1.0584569095207996</v>
      </c>
      <c r="J236" s="14">
        <f t="shared" si="118"/>
        <v>-0.9916939340548367</v>
      </c>
      <c r="K236" s="14">
        <f t="shared" si="118"/>
        <v>0.21486166771285298</v>
      </c>
      <c r="L236" s="14">
        <f t="shared" si="118"/>
        <v>0.7948682192162551</v>
      </c>
    </row>
    <row r="237" spans="1:12" ht="12">
      <c r="A237" s="13"/>
      <c r="B237" s="31" t="s">
        <v>21</v>
      </c>
      <c r="C237" s="14"/>
      <c r="D237" s="14">
        <f t="shared" si="118"/>
        <v>19.99999999999997</v>
      </c>
      <c r="E237" s="14">
        <f t="shared" si="118"/>
        <v>16.6666666666667</v>
      </c>
      <c r="F237" s="14">
        <f t="shared" si="118"/>
        <v>2.8571428571428754</v>
      </c>
      <c r="G237" s="14">
        <f t="shared" si="118"/>
        <v>9.053497942386883</v>
      </c>
      <c r="H237" s="14">
        <f t="shared" si="118"/>
        <v>4.452287226822364</v>
      </c>
      <c r="I237" s="14">
        <f t="shared" si="118"/>
        <v>3.595850941221684</v>
      </c>
      <c r="J237" s="14">
        <f t="shared" si="118"/>
        <v>5.165764295779823</v>
      </c>
      <c r="K237" s="14">
        <f t="shared" si="118"/>
        <v>5.33295443781374</v>
      </c>
      <c r="L237" s="14">
        <f t="shared" si="118"/>
        <v>2.455357142857139</v>
      </c>
    </row>
    <row r="238" spans="1:12" ht="12">
      <c r="A238" s="13"/>
      <c r="B238" s="31" t="s">
        <v>22</v>
      </c>
      <c r="C238" s="14"/>
      <c r="D238" s="14">
        <f t="shared" si="118"/>
        <v>25.000000000000043</v>
      </c>
      <c r="E238" s="14">
        <f t="shared" si="118"/>
        <v>0</v>
      </c>
      <c r="F238" s="14">
        <f t="shared" si="118"/>
        <v>8.000000000000028</v>
      </c>
      <c r="G238" s="14">
        <f t="shared" si="118"/>
        <v>-9.925925925925895</v>
      </c>
      <c r="H238" s="14">
        <f t="shared" si="118"/>
        <v>0.5116959064327915</v>
      </c>
      <c r="I238" s="14">
        <f t="shared" si="118"/>
        <v>-3.6209553158705177</v>
      </c>
      <c r="J238" s="14">
        <f t="shared" si="118"/>
        <v>2.83675498625486</v>
      </c>
      <c r="K238" s="14">
        <f t="shared" si="118"/>
        <v>0.671140939597322</v>
      </c>
      <c r="L238" s="14">
        <f t="shared" si="118"/>
        <v>-3.5294117647058414</v>
      </c>
    </row>
    <row r="239" spans="1:12" ht="12">
      <c r="A239" s="13"/>
      <c r="B239" s="31" t="s">
        <v>23</v>
      </c>
      <c r="C239" s="14"/>
      <c r="D239" s="14">
        <f t="shared" si="118"/>
        <v>13.205422857536831</v>
      </c>
      <c r="E239" s="14">
        <f t="shared" si="118"/>
        <v>10.09158118058933</v>
      </c>
      <c r="F239" s="14">
        <f t="shared" si="118"/>
        <v>11.132999051860708</v>
      </c>
      <c r="G239" s="14">
        <f t="shared" si="118"/>
        <v>6.416406394094693</v>
      </c>
      <c r="H239" s="14">
        <f t="shared" si="118"/>
        <v>4.1002773595206605</v>
      </c>
      <c r="I239" s="14">
        <f t="shared" si="118"/>
        <v>1.4923536260367314</v>
      </c>
      <c r="J239" s="14">
        <f t="shared" si="118"/>
        <v>0.19550622459713907</v>
      </c>
      <c r="K239" s="14">
        <f t="shared" si="118"/>
        <v>2.6658564533768185</v>
      </c>
      <c r="L239" s="14">
        <f t="shared" si="118"/>
        <v>2.4721251591981</v>
      </c>
    </row>
    <row r="240" spans="1:12" ht="12">
      <c r="A240" s="13"/>
      <c r="B240" s="31" t="s">
        <v>24</v>
      </c>
      <c r="C240" s="14"/>
      <c r="D240" s="14">
        <f t="shared" si="118"/>
        <v>21.320298048655957</v>
      </c>
      <c r="E240" s="14">
        <f t="shared" si="118"/>
        <v>12.268279877562321</v>
      </c>
      <c r="F240" s="14">
        <f t="shared" si="118"/>
        <v>4.017271758239318</v>
      </c>
      <c r="G240" s="14">
        <f t="shared" si="118"/>
        <v>4.601897839594955</v>
      </c>
      <c r="H240" s="14">
        <f t="shared" si="118"/>
        <v>3.5812346025471413</v>
      </c>
      <c r="I240" s="14">
        <f t="shared" si="118"/>
        <v>2.091207481344256</v>
      </c>
      <c r="J240" s="14">
        <f t="shared" si="118"/>
        <v>4.711824782458066</v>
      </c>
      <c r="K240" s="14">
        <f t="shared" si="118"/>
        <v>4.422872819314037</v>
      </c>
      <c r="L240" s="14">
        <f t="shared" si="118"/>
        <v>1.3470171673355793</v>
      </c>
    </row>
    <row r="241" spans="1:12" ht="12">
      <c r="A241" s="13"/>
      <c r="B241" s="31" t="s">
        <v>25</v>
      </c>
      <c r="C241" s="14"/>
      <c r="D241" s="14">
        <f t="shared" si="118"/>
        <v>18.239393326950875</v>
      </c>
      <c r="E241" s="14">
        <f t="shared" si="118"/>
        <v>11.52748041124508</v>
      </c>
      <c r="F241" s="14">
        <f t="shared" si="118"/>
        <v>6.3497406710598625</v>
      </c>
      <c r="G241" s="14">
        <f t="shared" si="118"/>
        <v>5.170732346759337</v>
      </c>
      <c r="H241" s="14">
        <f t="shared" si="118"/>
        <v>3.7419762548391446</v>
      </c>
      <c r="I241" s="14">
        <f t="shared" si="118"/>
        <v>1.9053670186927718</v>
      </c>
      <c r="J241" s="14">
        <f t="shared" si="118"/>
        <v>3.3214055173322947</v>
      </c>
      <c r="K241" s="14">
        <f t="shared" si="118"/>
        <v>3.9017670279043415</v>
      </c>
      <c r="L241" s="14">
        <f t="shared" si="118"/>
        <v>1.674062372745098</v>
      </c>
    </row>
    <row r="242" spans="1:12" ht="39" customHeight="1">
      <c r="A242" s="23" t="s">
        <v>100</v>
      </c>
      <c r="B242" s="31" t="s">
        <v>19</v>
      </c>
      <c r="C242" s="14"/>
      <c r="D242" s="11">
        <f>'Detailed calculations'!E15</f>
        <v>5.235957601585961</v>
      </c>
      <c r="E242" s="11">
        <f>'Detailed calculations'!F15</f>
        <v>1.7268796372107633</v>
      </c>
      <c r="F242" s="11">
        <f>'Detailed calculations'!G15</f>
        <v>1.9801411880278592</v>
      </c>
      <c r="G242" s="11">
        <f>'Detailed calculations'!H15</f>
        <v>0.4317437505146771</v>
      </c>
      <c r="H242" s="11">
        <f>'Detailed calculations'!I15</f>
        <v>0.5022381205462536</v>
      </c>
      <c r="I242" s="11">
        <f>'Detailed calculations'!J15</f>
        <v>0.7535927710498277</v>
      </c>
      <c r="J242" s="11">
        <f>'Detailed calculations'!K15</f>
        <v>0.33900227493637936</v>
      </c>
      <c r="K242" s="11">
        <f>'Detailed calculations'!L15</f>
        <v>0.7320234072885423</v>
      </c>
      <c r="L242" s="11">
        <f>'Detailed calculations'!M15</f>
        <v>0.49984408494848814</v>
      </c>
    </row>
    <row r="243" spans="1:12" ht="12">
      <c r="A243" s="13"/>
      <c r="B243" s="31" t="s">
        <v>20</v>
      </c>
      <c r="C243" s="14"/>
      <c r="D243" s="11">
        <f>'Detailed calculations'!E31</f>
        <v>-0.008134766459466272</v>
      </c>
      <c r="E243" s="11">
        <f>'Detailed calculations'!F31</f>
        <v>1.6946076283940879</v>
      </c>
      <c r="F243" s="11">
        <f>'Detailed calculations'!G31</f>
        <v>1.6597056779064676</v>
      </c>
      <c r="G243" s="11">
        <f>'Detailed calculations'!H31</f>
        <v>1.5887918200386517</v>
      </c>
      <c r="H243" s="11">
        <f>'Detailed calculations'!I31</f>
        <v>0.7631595060538258</v>
      </c>
      <c r="I243" s="11">
        <f>'Detailed calculations'!J31</f>
        <v>-0.2944885234399015</v>
      </c>
      <c r="J243" s="11">
        <f>'Detailed calculations'!K31</f>
        <v>-0.27848155475122527</v>
      </c>
      <c r="K243" s="11">
        <f>'Detailed calculations'!L31</f>
        <v>0.05943013656888571</v>
      </c>
      <c r="L243" s="11">
        <f>'Detailed calculations'!M31</f>
        <v>0.21703697236352595</v>
      </c>
    </row>
    <row r="244" spans="1:12" ht="12">
      <c r="A244" s="13"/>
      <c r="B244" s="31" t="s">
        <v>21</v>
      </c>
      <c r="C244" s="14"/>
      <c r="D244" s="11">
        <f>'Detailed calculations'!E47</f>
        <v>9.001985454944569</v>
      </c>
      <c r="E244" s="11">
        <f>'Detailed calculations'!F47</f>
        <v>8.105993145640197</v>
      </c>
      <c r="F244" s="11">
        <f>'Detailed calculations'!G47</f>
        <v>1.4946939122374796</v>
      </c>
      <c r="G244" s="11">
        <f>'Detailed calculations'!H47</f>
        <v>4.746816972383426</v>
      </c>
      <c r="H244" s="11">
        <f>'Detailed calculations'!I47</f>
        <v>2.3983641428322824</v>
      </c>
      <c r="I244" s="11">
        <f>'Detailed calculations'!J47</f>
        <v>1.9684441638708559</v>
      </c>
      <c r="J244" s="11">
        <f>'Detailed calculations'!K47</f>
        <v>2.8782300994549073</v>
      </c>
      <c r="K244" s="11">
        <f>'Detailed calculations'!L47</f>
        <v>3.0181746593514895</v>
      </c>
      <c r="L244" s="11">
        <f>'Detailed calculations'!M47</f>
        <v>1.421548750152862</v>
      </c>
    </row>
    <row r="245" spans="1:12" ht="12">
      <c r="A245" s="13"/>
      <c r="B245" s="31" t="s">
        <v>22</v>
      </c>
      <c r="C245" s="14"/>
      <c r="D245" s="11">
        <f>'Detailed calculations'!E63</f>
        <v>4.0095850368798605</v>
      </c>
      <c r="E245" s="11">
        <f>'Detailed calculations'!F63</f>
        <v>0</v>
      </c>
      <c r="F245" s="11">
        <f>'Detailed calculations'!G63</f>
        <v>1.2151998928880925</v>
      </c>
      <c r="G245" s="11">
        <f>'Detailed calculations'!H63</f>
        <v>-1.5966201961774154</v>
      </c>
      <c r="H245" s="11">
        <f>'Detailed calculations'!I63</f>
        <v>0.07821448540679904</v>
      </c>
      <c r="I245" s="11">
        <f>'Detailed calculations'!J63</f>
        <v>-0.5221813927880109</v>
      </c>
      <c r="J245" s="11">
        <f>'Detailed calculations'!K63</f>
        <v>0.38265469769222016</v>
      </c>
      <c r="K245" s="11">
        <f>'Detailed calculations'!L63</f>
        <v>0.09213882469538932</v>
      </c>
      <c r="L245" s="11">
        <f>'Detailed calculations'!M63</f>
        <v>-0.4643674347198207</v>
      </c>
    </row>
    <row r="246" spans="1:12" ht="12">
      <c r="A246" s="13"/>
      <c r="B246" s="31" t="s">
        <v>23</v>
      </c>
      <c r="C246" s="14"/>
      <c r="D246" s="14">
        <f>D242+D243</f>
        <v>5.227822835126494</v>
      </c>
      <c r="E246" s="14">
        <f aca="true" t="shared" si="119" ref="E246:L246">E242+E243</f>
        <v>3.421487265604851</v>
      </c>
      <c r="F246" s="14">
        <f t="shared" si="119"/>
        <v>3.639846865934327</v>
      </c>
      <c r="G246" s="14">
        <f t="shared" si="119"/>
        <v>2.0205355705533288</v>
      </c>
      <c r="H246" s="14">
        <f t="shared" si="119"/>
        <v>1.2653976266000795</v>
      </c>
      <c r="I246" s="14">
        <f t="shared" si="119"/>
        <v>0.4591042476099262</v>
      </c>
      <c r="J246" s="14">
        <f t="shared" si="119"/>
        <v>0.06052072018515409</v>
      </c>
      <c r="K246" s="14">
        <f t="shared" si="119"/>
        <v>0.791453543857428</v>
      </c>
      <c r="L246" s="14">
        <f t="shared" si="119"/>
        <v>0.7168810573120141</v>
      </c>
    </row>
    <row r="247" spans="1:12" ht="12">
      <c r="A247" s="13"/>
      <c r="B247" s="31" t="s">
        <v>24</v>
      </c>
      <c r="C247" s="14"/>
      <c r="D247" s="14">
        <f>D244+D245</f>
        <v>13.011570491824429</v>
      </c>
      <c r="E247" s="14">
        <f aca="true" t="shared" si="120" ref="E247:L247">E244+E245</f>
        <v>8.105993145640197</v>
      </c>
      <c r="F247" s="14">
        <f t="shared" si="120"/>
        <v>2.709893805125572</v>
      </c>
      <c r="G247" s="14">
        <f t="shared" si="120"/>
        <v>3.150196776206011</v>
      </c>
      <c r="H247" s="14">
        <f t="shared" si="120"/>
        <v>2.4765786282390816</v>
      </c>
      <c r="I247" s="14">
        <f t="shared" si="120"/>
        <v>1.446262771082845</v>
      </c>
      <c r="J247" s="14">
        <f t="shared" si="120"/>
        <v>3.2608847971471273</v>
      </c>
      <c r="K247" s="14">
        <f t="shared" si="120"/>
        <v>3.1103134840468787</v>
      </c>
      <c r="L247" s="14">
        <f t="shared" si="120"/>
        <v>0.9571813154330413</v>
      </c>
    </row>
    <row r="248" spans="1:12" ht="12">
      <c r="A248" s="13"/>
      <c r="B248" s="31" t="s">
        <v>25</v>
      </c>
      <c r="C248" s="14"/>
      <c r="D248" s="14">
        <f>D242+D243+D244+D245</f>
        <v>18.239393326950925</v>
      </c>
      <c r="E248" s="14">
        <f aca="true" t="shared" si="121" ref="E248:L248">E242+E243+E244+E245</f>
        <v>11.527480411245048</v>
      </c>
      <c r="F248" s="14">
        <f t="shared" si="121"/>
        <v>6.349740671059899</v>
      </c>
      <c r="G248" s="14">
        <f t="shared" si="121"/>
        <v>5.17073234675934</v>
      </c>
      <c r="H248" s="14">
        <f t="shared" si="121"/>
        <v>3.741976254839161</v>
      </c>
      <c r="I248" s="14">
        <f t="shared" si="121"/>
        <v>1.9053670186927714</v>
      </c>
      <c r="J248" s="14">
        <f t="shared" si="121"/>
        <v>3.3214055173322814</v>
      </c>
      <c r="K248" s="14">
        <f t="shared" si="121"/>
        <v>3.901767027904307</v>
      </c>
      <c r="L248" s="14">
        <f t="shared" si="121"/>
        <v>1.6740623727450554</v>
      </c>
    </row>
    <row r="249" spans="1:12" ht="12">
      <c r="A249" s="15"/>
      <c r="B249" s="17"/>
      <c r="C249" s="16"/>
      <c r="D249" s="16"/>
      <c r="E249" s="16"/>
      <c r="F249" s="16"/>
      <c r="G249" s="16"/>
      <c r="H249" s="16"/>
      <c r="I249" s="16"/>
      <c r="J249" s="16"/>
      <c r="K249" s="16"/>
      <c r="L249" s="16"/>
    </row>
    <row r="250" spans="1:5" ht="12">
      <c r="A250" s="15" t="s">
        <v>87</v>
      </c>
      <c r="D250" s="26"/>
      <c r="E250" s="27"/>
    </row>
    <row r="251" spans="1:13" ht="15.75" customHeight="1">
      <c r="A251" s="34" t="s">
        <v>88</v>
      </c>
      <c r="B251" s="34"/>
      <c r="C251" s="34"/>
      <c r="D251" s="34"/>
      <c r="E251" s="34"/>
      <c r="F251" s="34"/>
      <c r="G251" s="34"/>
      <c r="H251" s="34"/>
      <c r="I251" s="34"/>
      <c r="J251" s="34"/>
      <c r="K251" s="34"/>
      <c r="L251" s="34"/>
      <c r="M251" s="34"/>
    </row>
    <row r="252" spans="1:13" ht="12">
      <c r="A252" s="34" t="s">
        <v>89</v>
      </c>
      <c r="B252" s="34"/>
      <c r="C252" s="34"/>
      <c r="D252" s="34"/>
      <c r="E252" s="34"/>
      <c r="F252" s="34"/>
      <c r="G252" s="34"/>
      <c r="H252" s="34"/>
      <c r="I252" s="34"/>
      <c r="J252" s="34"/>
      <c r="K252" s="34"/>
      <c r="L252" s="34"/>
      <c r="M252" s="34"/>
    </row>
    <row r="253" spans="1:12" ht="12">
      <c r="A253" s="15" t="s">
        <v>90</v>
      </c>
      <c r="B253" s="17"/>
      <c r="C253" s="16"/>
      <c r="D253" s="16"/>
      <c r="E253" s="16"/>
      <c r="F253" s="16"/>
      <c r="G253" s="16"/>
      <c r="H253" s="16"/>
      <c r="I253" s="16"/>
      <c r="J253" s="16"/>
      <c r="K253" s="16"/>
      <c r="L253" s="16"/>
    </row>
    <row r="254" spans="1:12" ht="12">
      <c r="A254" s="15" t="s">
        <v>62</v>
      </c>
      <c r="B254" s="17"/>
      <c r="C254" s="16"/>
      <c r="D254" s="16"/>
      <c r="E254" s="16"/>
      <c r="F254" s="16"/>
      <c r="G254" s="16"/>
      <c r="H254" s="16"/>
      <c r="I254" s="16"/>
      <c r="J254" s="16"/>
      <c r="K254" s="16"/>
      <c r="L254" s="16"/>
    </row>
    <row r="255" spans="1:12" ht="12">
      <c r="A255" s="15" t="s">
        <v>91</v>
      </c>
      <c r="B255" s="17"/>
      <c r="C255" s="16"/>
      <c r="D255" s="16"/>
      <c r="E255" s="16"/>
      <c r="F255" s="16"/>
      <c r="G255" s="16"/>
      <c r="H255" s="16"/>
      <c r="I255" s="16"/>
      <c r="J255" s="16"/>
      <c r="K255" s="16"/>
      <c r="L255" s="16"/>
    </row>
    <row r="256" spans="1:12" ht="12">
      <c r="A256" s="15" t="s">
        <v>92</v>
      </c>
      <c r="B256" s="17"/>
      <c r="C256" s="16"/>
      <c r="D256" s="16"/>
      <c r="E256" s="16"/>
      <c r="F256" s="16"/>
      <c r="G256" s="16"/>
      <c r="H256" s="16"/>
      <c r="I256" s="16"/>
      <c r="J256" s="16"/>
      <c r="K256" s="16"/>
      <c r="L256" s="16"/>
    </row>
    <row r="257" spans="1:12" ht="12">
      <c r="A257" s="15" t="s">
        <v>68</v>
      </c>
      <c r="B257" s="17"/>
      <c r="C257" s="16"/>
      <c r="D257" s="16"/>
      <c r="E257" s="16"/>
      <c r="F257" s="16"/>
      <c r="G257" s="16"/>
      <c r="H257" s="16"/>
      <c r="I257" s="16"/>
      <c r="J257" s="16"/>
      <c r="K257" s="16"/>
      <c r="L257" s="16"/>
    </row>
    <row r="258" spans="1:13" ht="26.25" customHeight="1">
      <c r="A258" s="34" t="s">
        <v>97</v>
      </c>
      <c r="B258" s="34"/>
      <c r="C258" s="34"/>
      <c r="D258" s="34"/>
      <c r="E258" s="34"/>
      <c r="F258" s="34"/>
      <c r="G258" s="34"/>
      <c r="H258" s="34"/>
      <c r="I258" s="34"/>
      <c r="J258" s="34"/>
      <c r="K258" s="34"/>
      <c r="L258" s="34"/>
      <c r="M258" s="18"/>
    </row>
    <row r="259" spans="4:5" ht="12">
      <c r="D259" s="28"/>
      <c r="E259" s="28"/>
    </row>
    <row r="260" spans="4:5" ht="12">
      <c r="D260" s="28"/>
      <c r="E260" s="28"/>
    </row>
    <row r="261" spans="4:5" ht="12">
      <c r="D261" s="28"/>
      <c r="E261" s="28"/>
    </row>
    <row r="262" spans="4:5" ht="12">
      <c r="D262" s="28"/>
      <c r="E262" s="28"/>
    </row>
    <row r="263" spans="4:5" ht="12">
      <c r="D263" s="28"/>
      <c r="E263" s="28"/>
    </row>
  </sheetData>
  <sheetProtection/>
  <mergeCells count="15">
    <mergeCell ref="A202:M202"/>
    <mergeCell ref="A251:M251"/>
    <mergeCell ref="A53:L53"/>
    <mergeCell ref="A96:M96"/>
    <mergeCell ref="A150:M150"/>
    <mergeCell ref="A258:L258"/>
    <mergeCell ref="A252:M252"/>
    <mergeCell ref="A95:L95"/>
    <mergeCell ref="A155:L155"/>
    <mergeCell ref="A154:L154"/>
    <mergeCell ref="A153:L153"/>
    <mergeCell ref="A160:L160"/>
    <mergeCell ref="A207:L207"/>
    <mergeCell ref="A206:L206"/>
    <mergeCell ref="A205:L205"/>
  </mergeCells>
  <printOptions headings="1"/>
  <pageMargins left="0.25" right="0" top="0.5" bottom="0.5" header="0" footer="0"/>
  <pageSetup horizontalDpi="600" verticalDpi="600" orientation="landscape" scale="82" r:id="rId1"/>
  <headerFooter alignWithMargins="0">
    <oddFooter>&amp;L&amp;F&amp;C&amp;A&amp;R&amp;P</oddFooter>
  </headerFooter>
  <rowBreaks count="5" manualBreakCount="5">
    <brk id="22" max="255" man="1"/>
    <brk id="52" max="255" man="1"/>
    <brk id="102" max="255" man="1"/>
    <brk id="161" max="255" man="1"/>
    <brk id="210" max="255" man="1"/>
  </rowBreaks>
</worksheet>
</file>

<file path=xl/worksheets/sheet2.xml><?xml version="1.0" encoding="utf-8"?>
<worksheet xmlns="http://schemas.openxmlformats.org/spreadsheetml/2006/main" xmlns:r="http://schemas.openxmlformats.org/officeDocument/2006/relationships">
  <dimension ref="A1:M64"/>
  <sheetViews>
    <sheetView showGridLines="0" workbookViewId="0" topLeftCell="A22">
      <selection activeCell="A1" sqref="A1"/>
    </sheetView>
  </sheetViews>
  <sheetFormatPr defaultColWidth="9.33203125" defaultRowHeight="12"/>
  <cols>
    <col min="1" max="1" width="13" style="3" customWidth="1"/>
    <col min="2" max="2" width="43.83203125" style="3" customWidth="1"/>
    <col min="3" max="3" width="34.5" style="3" customWidth="1"/>
    <col min="4" max="4" width="9.33203125" style="3" customWidth="1"/>
    <col min="5" max="13" width="8.33203125" style="3" customWidth="1"/>
  </cols>
  <sheetData>
    <row r="1" spans="1:3" ht="12">
      <c r="A1" s="2" t="s">
        <v>48</v>
      </c>
      <c r="B1" s="2"/>
      <c r="C1" s="2"/>
    </row>
    <row r="2" spans="1:3" ht="12">
      <c r="A2" s="2" t="s">
        <v>19</v>
      </c>
      <c r="B2" s="2"/>
      <c r="C2" s="2"/>
    </row>
    <row r="3" spans="1:13" ht="12">
      <c r="A3" s="7" t="s">
        <v>45</v>
      </c>
      <c r="B3" s="7" t="s">
        <v>95</v>
      </c>
      <c r="C3" s="7" t="s">
        <v>42</v>
      </c>
      <c r="D3" s="7" t="s">
        <v>0</v>
      </c>
      <c r="E3" s="7" t="s">
        <v>1</v>
      </c>
      <c r="F3" s="7" t="s">
        <v>2</v>
      </c>
      <c r="G3" s="7" t="s">
        <v>3</v>
      </c>
      <c r="H3" s="7" t="s">
        <v>4</v>
      </c>
      <c r="I3" s="7" t="s">
        <v>5</v>
      </c>
      <c r="J3" s="7" t="s">
        <v>6</v>
      </c>
      <c r="K3" s="7" t="s">
        <v>7</v>
      </c>
      <c r="L3" s="7" t="s">
        <v>8</v>
      </c>
      <c r="M3" s="7" t="s">
        <v>9</v>
      </c>
    </row>
    <row r="4" spans="1:13" ht="44.25" customHeight="1">
      <c r="A4" s="4">
        <v>1</v>
      </c>
      <c r="B4" s="4"/>
      <c r="C4" s="5" t="s">
        <v>93</v>
      </c>
      <c r="D4" s="4"/>
      <c r="E4" s="9">
        <f>'Volume measures'!D$11/'Volume measures'!C$11</f>
        <v>1.4754098360655739</v>
      </c>
      <c r="F4" s="9">
        <f>'Volume measures'!E$11/'Volume measures'!D$11</f>
        <v>1.018888888888889</v>
      </c>
      <c r="G4" s="9">
        <f>'Volume measures'!F$11/'Volume measures'!E$11</f>
        <v>1.0272628135223556</v>
      </c>
      <c r="H4" s="9">
        <f>'Volume measures'!G$11/'Volume measures'!F$11</f>
        <v>1.0530785562632696</v>
      </c>
      <c r="I4" s="9">
        <f>'Volume measures'!H$11/'Volume measures'!G$11</f>
        <v>1.0504032258064515</v>
      </c>
      <c r="J4" s="9">
        <f>'Volume measures'!I$11/'Volume measures'!H$11</f>
        <v>1.0019193857965452</v>
      </c>
      <c r="K4" s="9">
        <f>'Volume measures'!J$11/'Volume measures'!I$11</f>
        <v>1.0488505747126438</v>
      </c>
      <c r="L4" s="9">
        <f>'Volume measures'!K$11/'Volume measures'!J$11</f>
        <v>1.0191780821917809</v>
      </c>
      <c r="M4" s="9">
        <f>'Volume measures'!L$11/'Volume measures'!K$11</f>
        <v>1.0259856630824373</v>
      </c>
    </row>
    <row r="5" spans="1:13" ht="34.5" customHeight="1">
      <c r="A5" s="4">
        <f>A4+1</f>
        <v>2</v>
      </c>
      <c r="B5" s="4"/>
      <c r="C5" s="4" t="s">
        <v>103</v>
      </c>
      <c r="D5" s="4"/>
      <c r="E5" s="9">
        <f>'Volume measures'!D5</f>
        <v>90</v>
      </c>
      <c r="F5" s="9">
        <f>'Volume measures'!E5</f>
        <v>72</v>
      </c>
      <c r="G5" s="9">
        <f>'Volume measures'!F5</f>
        <v>48</v>
      </c>
      <c r="H5" s="9">
        <f>'Volume measures'!G5</f>
        <v>40</v>
      </c>
      <c r="I5" s="9">
        <f>'Volume measures'!H5</f>
        <v>36</v>
      </c>
      <c r="J5" s="9">
        <f>'Volume measures'!I5</f>
        <v>33</v>
      </c>
      <c r="K5" s="9">
        <f>'Volume measures'!J5</f>
        <v>27</v>
      </c>
      <c r="L5" s="9">
        <f>'Volume measures'!K5</f>
        <v>23</v>
      </c>
      <c r="M5" s="9">
        <f>'Volume measures'!L5</f>
        <v>18</v>
      </c>
    </row>
    <row r="6" spans="1:13" ht="51.75" customHeight="1">
      <c r="A6" s="4">
        <f aca="true" t="shared" si="0" ref="A6:A15">A5+1</f>
        <v>3</v>
      </c>
      <c r="B6" s="4"/>
      <c r="C6" s="5" t="s">
        <v>104</v>
      </c>
      <c r="D6" s="4"/>
      <c r="E6" s="9">
        <f>'Volume measures'!D13/'Volume measures'!C13</f>
        <v>0.75</v>
      </c>
      <c r="F6" s="9">
        <f>'Volume measures'!E13/'Volume measures'!D13</f>
        <v>0.6666666666666666</v>
      </c>
      <c r="G6" s="9">
        <f>'Volume measures'!F13/'Volume measures'!E13</f>
        <v>0.5</v>
      </c>
      <c r="H6" s="9">
        <f>'Volume measures'!G13/'Volume measures'!F13</f>
        <v>0.76</v>
      </c>
      <c r="I6" s="9">
        <f>'Volume measures'!H13/'Volume measures'!G13</f>
        <v>0.7894736842105263</v>
      </c>
      <c r="J6" s="9">
        <f>'Volume measures'!I13/'Volume measures'!H13</f>
        <v>0.7333333333333333</v>
      </c>
      <c r="K6" s="9">
        <f>'Volume measures'!J13/'Volume measures'!I13</f>
        <v>0.7272727272727273</v>
      </c>
      <c r="L6" s="9">
        <f>'Volume measures'!K13/'Volume measures'!J13</f>
        <v>0.625</v>
      </c>
      <c r="M6" s="9">
        <f>'Volume measures'!L13/'Volume measures'!K13</f>
        <v>0.6</v>
      </c>
    </row>
    <row r="7" spans="1:13" ht="28.5" customHeight="1">
      <c r="A7" s="4">
        <f t="shared" si="0"/>
        <v>4</v>
      </c>
      <c r="B7" s="4"/>
      <c r="C7" s="4" t="s">
        <v>105</v>
      </c>
      <c r="D7" s="4"/>
      <c r="E7" s="9">
        <f>'Volume measures'!C5</f>
        <v>80</v>
      </c>
      <c r="F7" s="9">
        <f>'Volume measures'!D5</f>
        <v>90</v>
      </c>
      <c r="G7" s="9">
        <f>'Volume measures'!E5</f>
        <v>72</v>
      </c>
      <c r="H7" s="9">
        <f>'Volume measures'!F5</f>
        <v>48</v>
      </c>
      <c r="I7" s="9">
        <f>'Volume measures'!G5</f>
        <v>40</v>
      </c>
      <c r="J7" s="9">
        <f>'Volume measures'!H5</f>
        <v>36</v>
      </c>
      <c r="K7" s="9">
        <f>'Volume measures'!I5</f>
        <v>33</v>
      </c>
      <c r="L7" s="9">
        <f>'Volume measures'!J5</f>
        <v>27</v>
      </c>
      <c r="M7" s="9">
        <f>'Volume measures'!K5</f>
        <v>23</v>
      </c>
    </row>
    <row r="8" spans="1:13" ht="25.5" customHeight="1">
      <c r="A8" s="4">
        <f t="shared" si="0"/>
        <v>5</v>
      </c>
      <c r="B8" s="4"/>
      <c r="C8" s="5" t="s">
        <v>108</v>
      </c>
      <c r="D8" s="4"/>
      <c r="E8" s="9">
        <f>'Volume measures'!D$220/100</f>
        <v>1.1823939332695088</v>
      </c>
      <c r="F8" s="9">
        <f>'Volume measures'!E$220/100</f>
        <v>1.1152748041124507</v>
      </c>
      <c r="G8" s="9">
        <f>'Volume measures'!F$220/100</f>
        <v>1.0634974067105987</v>
      </c>
      <c r="H8" s="9">
        <f>'Volume measures'!G$220/100</f>
        <v>1.0517073234675933</v>
      </c>
      <c r="I8" s="9">
        <f>'Volume measures'!H$220/100</f>
        <v>1.0374197625483914</v>
      </c>
      <c r="J8" s="9">
        <f>'Volume measures'!I$220/100</f>
        <v>1.0190536701869277</v>
      </c>
      <c r="K8" s="9">
        <f>'Volume measures'!J$220/100</f>
        <v>1.0332140551733229</v>
      </c>
      <c r="L8" s="9">
        <f>'Volume measures'!K$220/100</f>
        <v>1.0390176702790435</v>
      </c>
      <c r="M8" s="9">
        <f>'Volume measures'!L$220/100</f>
        <v>1.016740623727451</v>
      </c>
    </row>
    <row r="9" spans="1:13" ht="51.75" customHeight="1">
      <c r="A9" s="4">
        <f t="shared" si="0"/>
        <v>6</v>
      </c>
      <c r="B9" s="4"/>
      <c r="C9" s="5" t="s">
        <v>106</v>
      </c>
      <c r="D9" s="4"/>
      <c r="E9" s="9">
        <f>1/E6</f>
        <v>1.3333333333333333</v>
      </c>
      <c r="F9" s="9">
        <f>1/F6</f>
        <v>1.5</v>
      </c>
      <c r="G9" s="9">
        <f>1/G6</f>
        <v>2</v>
      </c>
      <c r="H9" s="9">
        <f aca="true" t="shared" si="1" ref="H9:M9">1/H6</f>
        <v>1.3157894736842106</v>
      </c>
      <c r="I9" s="9">
        <f t="shared" si="1"/>
        <v>1.2666666666666666</v>
      </c>
      <c r="J9" s="9">
        <f t="shared" si="1"/>
        <v>1.3636363636363638</v>
      </c>
      <c r="K9" s="9">
        <f t="shared" si="1"/>
        <v>1.375</v>
      </c>
      <c r="L9" s="9">
        <f t="shared" si="1"/>
        <v>1.6</v>
      </c>
      <c r="M9" s="9">
        <f t="shared" si="1"/>
        <v>1.6666666666666667</v>
      </c>
    </row>
    <row r="10" spans="1:13" ht="104.25" customHeight="1">
      <c r="A10" s="4">
        <f t="shared" si="0"/>
        <v>7</v>
      </c>
      <c r="B10"/>
      <c r="C10" s="6" t="s">
        <v>43</v>
      </c>
      <c r="D10" s="4"/>
      <c r="E10" s="8">
        <f>E4*((E5*E9)-E7)+(E8*(E5-(E7*E6)))</f>
        <v>94.48821144070823</v>
      </c>
      <c r="F10" s="8">
        <f>F4*((F5*F9)-F7)+(F8*(F5-(F7*F6)))</f>
        <v>31.72329764934941</v>
      </c>
      <c r="G10" s="8">
        <f>G4*((G5*G9)-G7)+(G8*(G5-(G7*G6)))</f>
        <v>37.41627640506372</v>
      </c>
      <c r="H10" s="8">
        <f aca="true" t="shared" si="2" ref="H10:M10">H4*((H5*H9)-H7)+(H8*(H5-(H7*H6)))</f>
        <v>8.579426249720019</v>
      </c>
      <c r="I10" s="8">
        <f t="shared" si="2"/>
        <v>10.468745435782694</v>
      </c>
      <c r="J10" s="8">
        <f t="shared" si="2"/>
        <v>15.74302869540264</v>
      </c>
      <c r="K10" s="8">
        <f t="shared" si="2"/>
        <v>7.426150786209624</v>
      </c>
      <c r="L10" s="8">
        <f t="shared" si="2"/>
        <v>16.351928435938596</v>
      </c>
      <c r="M10" s="8">
        <f t="shared" si="2"/>
        <v>11.452210261232356</v>
      </c>
    </row>
    <row r="11" spans="1:13" ht="28.5" customHeight="1">
      <c r="A11" s="4">
        <f t="shared" si="0"/>
        <v>8</v>
      </c>
      <c r="B11" s="4"/>
      <c r="C11" s="4" t="s">
        <v>94</v>
      </c>
      <c r="D11" s="4"/>
      <c r="E11" s="9">
        <f>'Volume measures'!D$11</f>
        <v>900</v>
      </c>
      <c r="F11" s="9">
        <f>'Volume measures'!E$11</f>
        <v>917</v>
      </c>
      <c r="G11" s="9">
        <f>'Volume measures'!F$11</f>
        <v>942</v>
      </c>
      <c r="H11" s="9">
        <f>'Volume measures'!G$11</f>
        <v>992</v>
      </c>
      <c r="I11" s="9">
        <f>'Volume measures'!H$11</f>
        <v>1042</v>
      </c>
      <c r="J11" s="9">
        <f>'Volume measures'!I$11</f>
        <v>1044</v>
      </c>
      <c r="K11" s="9">
        <f>'Volume measures'!J$11</f>
        <v>1095</v>
      </c>
      <c r="L11" s="9">
        <f>'Volume measures'!K$11</f>
        <v>1116</v>
      </c>
      <c r="M11" s="9">
        <f>'Volume measures'!L$11</f>
        <v>1145</v>
      </c>
    </row>
    <row r="12" spans="1:13" ht="31.5" customHeight="1">
      <c r="A12" s="4">
        <f t="shared" si="0"/>
        <v>9</v>
      </c>
      <c r="B12" s="4"/>
      <c r="C12" s="5" t="s">
        <v>108</v>
      </c>
      <c r="D12" s="4"/>
      <c r="E12" s="9">
        <f>E8</f>
        <v>1.1823939332695088</v>
      </c>
      <c r="F12" s="9">
        <f>F8</f>
        <v>1.1152748041124507</v>
      </c>
      <c r="G12" s="9">
        <f>G8</f>
        <v>1.0634974067105987</v>
      </c>
      <c r="H12" s="9">
        <f aca="true" t="shared" si="3" ref="H12:M12">H8</f>
        <v>1.0517073234675933</v>
      </c>
      <c r="I12" s="9">
        <f t="shared" si="3"/>
        <v>1.0374197625483914</v>
      </c>
      <c r="J12" s="9">
        <f t="shared" si="3"/>
        <v>1.0190536701869277</v>
      </c>
      <c r="K12" s="9">
        <f t="shared" si="3"/>
        <v>1.0332140551733229</v>
      </c>
      <c r="L12" s="9">
        <f t="shared" si="3"/>
        <v>1.0390176702790435</v>
      </c>
      <c r="M12" s="9">
        <f t="shared" si="3"/>
        <v>1.016740623727451</v>
      </c>
    </row>
    <row r="13" spans="1:13" ht="48">
      <c r="A13" s="4">
        <f t="shared" si="0"/>
        <v>10</v>
      </c>
      <c r="B13" s="4"/>
      <c r="C13" s="5" t="s">
        <v>107</v>
      </c>
      <c r="D13" s="4"/>
      <c r="E13" s="9">
        <f>'Volume measures'!D$11/'Volume measures'!D$177*100</f>
        <v>765.06</v>
      </c>
      <c r="F13" s="9">
        <f>'Volume measures'!E$11/'Volume measures'!E$177*100</f>
        <v>824.9357326478149</v>
      </c>
      <c r="G13" s="9">
        <f>'Volume measures'!F$11/'Volume measures'!F$177*100</f>
        <v>891</v>
      </c>
      <c r="H13" s="9">
        <f>'Volume measures'!G$11/'Volume measures'!G$177*100</f>
        <v>946.2300000000001</v>
      </c>
      <c r="I13" s="9">
        <f>'Volume measures'!H$11/'Volume measures'!H$177*100</f>
        <v>1004.8186510721246</v>
      </c>
      <c r="J13" s="9">
        <f>'Volume measures'!I$11/'Volume measures'!I$177*100</f>
        <v>1025.5231455780258</v>
      </c>
      <c r="K13" s="9">
        <f>'Volume measures'!J$11/'Volume measures'!J$177*100</f>
        <v>1060.3710293582867</v>
      </c>
      <c r="L13" s="9">
        <f>'Volume measures'!K$11/'Volume measures'!K$177*100</f>
        <v>1075.822487265662</v>
      </c>
      <c r="M13" s="9">
        <f>'Volume measures'!L$11/'Volume measures'!L$177*100</f>
        <v>1127.2850489766006</v>
      </c>
    </row>
    <row r="14" spans="1:13" ht="39" customHeight="1">
      <c r="A14" s="4">
        <f t="shared" si="0"/>
        <v>11</v>
      </c>
      <c r="B14" s="4"/>
      <c r="C14" s="7" t="s">
        <v>44</v>
      </c>
      <c r="D14" s="4"/>
      <c r="E14" s="8">
        <f>E11+(E12*E13)</f>
        <v>1804.6023025871705</v>
      </c>
      <c r="F14" s="8">
        <f>F11+(F12*F13)</f>
        <v>1837.030037634153</v>
      </c>
      <c r="G14" s="8">
        <f>G11+(G12*G13)</f>
        <v>1889.5761893791434</v>
      </c>
      <c r="H14" s="8">
        <f aca="true" t="shared" si="4" ref="H14:M14">H11+(H12*H13)</f>
        <v>1987.157020684741</v>
      </c>
      <c r="I14" s="8">
        <f t="shared" si="4"/>
        <v>2084.418726399438</v>
      </c>
      <c r="J14" s="8">
        <f t="shared" si="4"/>
        <v>2089.06312536293</v>
      </c>
      <c r="K14" s="8">
        <f t="shared" si="4"/>
        <v>2190.590251231586</v>
      </c>
      <c r="L14" s="8">
        <f t="shared" si="4"/>
        <v>2233.798574352574</v>
      </c>
      <c r="M14" s="8">
        <f t="shared" si="4"/>
        <v>2291.1565038150993</v>
      </c>
    </row>
    <row r="15" spans="1:13" ht="24">
      <c r="A15" s="4">
        <f t="shared" si="0"/>
        <v>12</v>
      </c>
      <c r="B15" s="4" t="s">
        <v>47</v>
      </c>
      <c r="C15" s="6" t="s">
        <v>46</v>
      </c>
      <c r="D15" s="4"/>
      <c r="E15" s="8">
        <f>E10/E14*100</f>
        <v>5.235957601585961</v>
      </c>
      <c r="F15" s="8">
        <f>F10/F14*100</f>
        <v>1.7268796372107633</v>
      </c>
      <c r="G15" s="8">
        <f>G10/G14*100</f>
        <v>1.9801411880278592</v>
      </c>
      <c r="H15" s="8">
        <f aca="true" t="shared" si="5" ref="H15:M15">H10/H14*100</f>
        <v>0.4317437505146771</v>
      </c>
      <c r="I15" s="8">
        <f t="shared" si="5"/>
        <v>0.5022381205462536</v>
      </c>
      <c r="J15" s="8">
        <f t="shared" si="5"/>
        <v>0.7535927710498277</v>
      </c>
      <c r="K15" s="8">
        <f t="shared" si="5"/>
        <v>0.33900227493637936</v>
      </c>
      <c r="L15" s="8">
        <f t="shared" si="5"/>
        <v>0.7320234072885423</v>
      </c>
      <c r="M15" s="8">
        <f t="shared" si="5"/>
        <v>0.49984408494848814</v>
      </c>
    </row>
    <row r="16" spans="5:13" ht="12">
      <c r="E16" s="10"/>
      <c r="F16" s="10"/>
      <c r="G16" s="10"/>
      <c r="H16" s="10"/>
      <c r="I16" s="10"/>
      <c r="J16" s="10"/>
      <c r="K16" s="10"/>
      <c r="L16" s="10"/>
      <c r="M16" s="10"/>
    </row>
    <row r="17" spans="1:13" ht="12">
      <c r="A17" s="2" t="s">
        <v>48</v>
      </c>
      <c r="B17" s="2"/>
      <c r="C17" s="2"/>
      <c r="E17" s="10"/>
      <c r="F17" s="10"/>
      <c r="G17" s="10"/>
      <c r="H17" s="10"/>
      <c r="I17" s="10"/>
      <c r="J17" s="10"/>
      <c r="K17" s="10"/>
      <c r="L17" s="10"/>
      <c r="M17" s="10"/>
    </row>
    <row r="18" spans="1:13" ht="12">
      <c r="A18" s="2" t="s">
        <v>20</v>
      </c>
      <c r="B18" s="2"/>
      <c r="C18" s="2"/>
      <c r="E18" s="10"/>
      <c r="F18" s="10"/>
      <c r="G18" s="10"/>
      <c r="H18" s="10"/>
      <c r="I18" s="10"/>
      <c r="J18" s="10"/>
      <c r="K18" s="10"/>
      <c r="L18" s="10"/>
      <c r="M18" s="10"/>
    </row>
    <row r="19" spans="1:13" ht="12">
      <c r="A19" s="7" t="s">
        <v>45</v>
      </c>
      <c r="B19" s="7" t="s">
        <v>95</v>
      </c>
      <c r="C19" s="7" t="s">
        <v>42</v>
      </c>
      <c r="D19" s="7" t="s">
        <v>0</v>
      </c>
      <c r="E19" s="8" t="s">
        <v>1</v>
      </c>
      <c r="F19" s="8" t="s">
        <v>2</v>
      </c>
      <c r="G19" s="8" t="s">
        <v>3</v>
      </c>
      <c r="H19" s="8" t="s">
        <v>4</v>
      </c>
      <c r="I19" s="8" t="s">
        <v>5</v>
      </c>
      <c r="J19" s="8" t="s">
        <v>6</v>
      </c>
      <c r="K19" s="8" t="s">
        <v>7</v>
      </c>
      <c r="L19" s="8" t="s">
        <v>8</v>
      </c>
      <c r="M19" s="8" t="s">
        <v>9</v>
      </c>
    </row>
    <row r="20" spans="1:13" ht="44.25" customHeight="1">
      <c r="A20" s="4">
        <v>1</v>
      </c>
      <c r="B20" s="4"/>
      <c r="C20" s="5" t="s">
        <v>93</v>
      </c>
      <c r="D20" s="4"/>
      <c r="E20" s="9">
        <f>'Volume measures'!D$11/'Volume measures'!C$11</f>
        <v>1.4754098360655739</v>
      </c>
      <c r="F20" s="9">
        <f>'Volume measures'!E$11/'Volume measures'!D$11</f>
        <v>1.018888888888889</v>
      </c>
      <c r="G20" s="9">
        <f>'Volume measures'!F$11/'Volume measures'!E$11</f>
        <v>1.0272628135223556</v>
      </c>
      <c r="H20" s="9">
        <f>'Volume measures'!G$11/'Volume measures'!F$11</f>
        <v>1.0530785562632696</v>
      </c>
      <c r="I20" s="9">
        <f>'Volume measures'!H$11/'Volume measures'!G$11</f>
        <v>1.0504032258064515</v>
      </c>
      <c r="J20" s="9">
        <f>'Volume measures'!I$11/'Volume measures'!H$11</f>
        <v>1.0019193857965452</v>
      </c>
      <c r="K20" s="9">
        <f>'Volume measures'!J$11/'Volume measures'!I$11</f>
        <v>1.0488505747126438</v>
      </c>
      <c r="L20" s="9">
        <f>'Volume measures'!K$11/'Volume measures'!J$11</f>
        <v>1.0191780821917809</v>
      </c>
      <c r="M20" s="9">
        <f>'Volume measures'!L$11/'Volume measures'!K$11</f>
        <v>1.0259856630824373</v>
      </c>
    </row>
    <row r="21" spans="1:13" ht="34.5" customHeight="1">
      <c r="A21" s="4">
        <f>A20+1</f>
        <v>2</v>
      </c>
      <c r="B21" s="4"/>
      <c r="C21" s="4" t="s">
        <v>103</v>
      </c>
      <c r="D21" s="4"/>
      <c r="E21" s="9">
        <f>'Volume measures'!D6</f>
        <v>210</v>
      </c>
      <c r="F21" s="9">
        <f>'Volume measures'!E6</f>
        <v>240</v>
      </c>
      <c r="G21" s="9">
        <f>'Volume measures'!F6</f>
        <v>255</v>
      </c>
      <c r="H21" s="9">
        <f>'Volume measures'!G6</f>
        <v>270</v>
      </c>
      <c r="I21" s="9">
        <f>'Volume measures'!H6</f>
        <v>282</v>
      </c>
      <c r="J21" s="9">
        <f>'Volume measures'!I6</f>
        <v>290</v>
      </c>
      <c r="K21" s="9">
        <f>'Volume measures'!J6</f>
        <v>298</v>
      </c>
      <c r="L21" s="9">
        <f>'Volume measures'!K6</f>
        <v>303</v>
      </c>
      <c r="M21" s="9">
        <f>'Volume measures'!L6</f>
        <v>312</v>
      </c>
    </row>
    <row r="22" spans="1:13" ht="49.5" customHeight="1">
      <c r="A22" s="4">
        <f aca="true" t="shared" si="6" ref="A22:A31">A21+1</f>
        <v>3</v>
      </c>
      <c r="B22" s="4"/>
      <c r="C22" s="5" t="s">
        <v>104</v>
      </c>
      <c r="D22" s="4"/>
      <c r="E22" s="9">
        <f>'Volume measures'!D14/'Volume measures'!C14</f>
        <v>1.167</v>
      </c>
      <c r="F22" s="9">
        <f>'Volume measures'!E14/'Volume measures'!D14</f>
        <v>1.0711225364181662</v>
      </c>
      <c r="G22" s="9">
        <f>'Volume measures'!F14/'Volume measures'!E14</f>
        <v>1</v>
      </c>
      <c r="H22" s="9">
        <f>'Volume measures'!G14/'Volume measures'!F14</f>
        <v>1</v>
      </c>
      <c r="I22" s="9">
        <f>'Volume measures'!H14/'Volume measures'!G14</f>
        <v>1.016</v>
      </c>
      <c r="J22" s="9">
        <f>'Volume measures'!I14/'Volume measures'!H14</f>
        <v>1.0393700787401574</v>
      </c>
      <c r="K22" s="9">
        <f>'Volume measures'!J14/'Volume measures'!I14</f>
        <v>1.0378787878787878</v>
      </c>
      <c r="L22" s="9">
        <f>'Volume measures'!K14/'Volume measures'!J14</f>
        <v>1.0145985401459854</v>
      </c>
      <c r="M22" s="9">
        <f>'Volume measures'!L14/'Volume measures'!K14</f>
        <v>1.0215827338129497</v>
      </c>
    </row>
    <row r="23" spans="1:13" ht="28.5" customHeight="1">
      <c r="A23" s="4">
        <f t="shared" si="6"/>
        <v>4</v>
      </c>
      <c r="B23" s="4"/>
      <c r="C23" s="4" t="s">
        <v>105</v>
      </c>
      <c r="D23" s="4"/>
      <c r="E23" s="9">
        <f>'Volume measures'!C6</f>
        <v>180</v>
      </c>
      <c r="F23" s="9">
        <f>'Volume measures'!D6</f>
        <v>210</v>
      </c>
      <c r="G23" s="9">
        <f>'Volume measures'!E6</f>
        <v>240</v>
      </c>
      <c r="H23" s="9">
        <f>'Volume measures'!F6</f>
        <v>255</v>
      </c>
      <c r="I23" s="9">
        <f>'Volume measures'!G6</f>
        <v>270</v>
      </c>
      <c r="J23" s="9">
        <f>'Volume measures'!H6</f>
        <v>282</v>
      </c>
      <c r="K23" s="9">
        <f>'Volume measures'!I6</f>
        <v>290</v>
      </c>
      <c r="L23" s="9">
        <f>'Volume measures'!J6</f>
        <v>298</v>
      </c>
      <c r="M23" s="9">
        <f>'Volume measures'!K6</f>
        <v>303</v>
      </c>
    </row>
    <row r="24" spans="1:13" ht="25.5" customHeight="1">
      <c r="A24" s="4">
        <f t="shared" si="6"/>
        <v>5</v>
      </c>
      <c r="B24" s="4"/>
      <c r="C24" s="5" t="s">
        <v>108</v>
      </c>
      <c r="D24" s="4"/>
      <c r="E24" s="9">
        <f>'Volume measures'!D$220/100</f>
        <v>1.1823939332695088</v>
      </c>
      <c r="F24" s="9">
        <f>'Volume measures'!E$220/100</f>
        <v>1.1152748041124507</v>
      </c>
      <c r="G24" s="9">
        <f>'Volume measures'!F$220/100</f>
        <v>1.0634974067105987</v>
      </c>
      <c r="H24" s="9">
        <f>'Volume measures'!G$220/100</f>
        <v>1.0517073234675933</v>
      </c>
      <c r="I24" s="9">
        <f>'Volume measures'!H$220/100</f>
        <v>1.0374197625483914</v>
      </c>
      <c r="J24" s="9">
        <f>'Volume measures'!I$220/100</f>
        <v>1.0190536701869277</v>
      </c>
      <c r="K24" s="9">
        <f>'Volume measures'!J$220/100</f>
        <v>1.0332140551733229</v>
      </c>
      <c r="L24" s="9">
        <f>'Volume measures'!K$220/100</f>
        <v>1.0390176702790435</v>
      </c>
      <c r="M24" s="9">
        <f>'Volume measures'!L$220/100</f>
        <v>1.016740623727451</v>
      </c>
    </row>
    <row r="25" spans="1:13" ht="50.25" customHeight="1">
      <c r="A25" s="4">
        <f t="shared" si="6"/>
        <v>6</v>
      </c>
      <c r="B25" s="4"/>
      <c r="C25" s="5" t="s">
        <v>106</v>
      </c>
      <c r="D25" s="4"/>
      <c r="E25" s="9">
        <f aca="true" t="shared" si="7" ref="E25:M25">1/E22</f>
        <v>0.856898029134533</v>
      </c>
      <c r="F25" s="9">
        <f t="shared" si="7"/>
        <v>0.9336</v>
      </c>
      <c r="G25" s="9">
        <f t="shared" si="7"/>
        <v>1</v>
      </c>
      <c r="H25" s="9">
        <f t="shared" si="7"/>
        <v>1</v>
      </c>
      <c r="I25" s="9">
        <f t="shared" si="7"/>
        <v>0.984251968503937</v>
      </c>
      <c r="J25" s="9">
        <f t="shared" si="7"/>
        <v>0.9621212121212122</v>
      </c>
      <c r="K25" s="9">
        <f t="shared" si="7"/>
        <v>0.9635036496350365</v>
      </c>
      <c r="L25" s="9">
        <f t="shared" si="7"/>
        <v>0.9856115107913669</v>
      </c>
      <c r="M25" s="9">
        <f t="shared" si="7"/>
        <v>0.9788732394366196</v>
      </c>
    </row>
    <row r="26" spans="1:13" ht="104.25" customHeight="1">
      <c r="A26" s="4">
        <f t="shared" si="6"/>
        <v>7</v>
      </c>
      <c r="B26"/>
      <c r="C26" s="6" t="s">
        <v>43</v>
      </c>
      <c r="D26" s="4"/>
      <c r="E26" s="8">
        <f aca="true" t="shared" si="8" ref="E26:M26">E20*((E21*E25)-E23)+(E24*(E21-(E23*E22)))</f>
        <v>-0.1468001828376172</v>
      </c>
      <c r="F26" s="8">
        <f t="shared" si="8"/>
        <v>31.130451153639136</v>
      </c>
      <c r="G26" s="8">
        <f t="shared" si="8"/>
        <v>31.361403303494313</v>
      </c>
      <c r="H26" s="8">
        <f t="shared" si="8"/>
        <v>31.571788195962945</v>
      </c>
      <c r="I26" s="8">
        <f t="shared" si="8"/>
        <v>15.907439656483398</v>
      </c>
      <c r="J26" s="8">
        <f t="shared" si="8"/>
        <v>-6.152051151608751</v>
      </c>
      <c r="K26" s="8">
        <f t="shared" si="8"/>
        <v>-6.100389789858493</v>
      </c>
      <c r="L26" s="8">
        <f t="shared" si="8"/>
        <v>1.327549543411557</v>
      </c>
      <c r="M26" s="8">
        <f t="shared" si="8"/>
        <v>4.972656707990304</v>
      </c>
    </row>
    <row r="27" spans="1:13" ht="30.75" customHeight="1">
      <c r="A27" s="4">
        <f>A26+1</f>
        <v>8</v>
      </c>
      <c r="B27" s="4"/>
      <c r="C27" s="4" t="s">
        <v>94</v>
      </c>
      <c r="D27" s="4"/>
      <c r="E27" s="9">
        <f>'Volume measures'!D$11</f>
        <v>900</v>
      </c>
      <c r="F27" s="9">
        <f>'Volume measures'!E$11</f>
        <v>917</v>
      </c>
      <c r="G27" s="9">
        <f>'Volume measures'!F$11</f>
        <v>942</v>
      </c>
      <c r="H27" s="9">
        <f>'Volume measures'!G$11</f>
        <v>992</v>
      </c>
      <c r="I27" s="9">
        <f>'Volume measures'!H$11</f>
        <v>1042</v>
      </c>
      <c r="J27" s="9">
        <f>'Volume measures'!I$11</f>
        <v>1044</v>
      </c>
      <c r="K27" s="9">
        <f>'Volume measures'!J$11</f>
        <v>1095</v>
      </c>
      <c r="L27" s="9">
        <f>'Volume measures'!K$11</f>
        <v>1116</v>
      </c>
      <c r="M27" s="9">
        <f>'Volume measures'!L$11</f>
        <v>1145</v>
      </c>
    </row>
    <row r="28" spans="1:13" ht="31.5" customHeight="1">
      <c r="A28" s="4">
        <f t="shared" si="6"/>
        <v>9</v>
      </c>
      <c r="B28" s="4"/>
      <c r="C28" s="5" t="s">
        <v>108</v>
      </c>
      <c r="D28" s="4"/>
      <c r="E28" s="9">
        <f aca="true" t="shared" si="9" ref="E28:M28">E24</f>
        <v>1.1823939332695088</v>
      </c>
      <c r="F28" s="9">
        <f t="shared" si="9"/>
        <v>1.1152748041124507</v>
      </c>
      <c r="G28" s="9">
        <f t="shared" si="9"/>
        <v>1.0634974067105987</v>
      </c>
      <c r="H28" s="9">
        <f t="shared" si="9"/>
        <v>1.0517073234675933</v>
      </c>
      <c r="I28" s="9">
        <f t="shared" si="9"/>
        <v>1.0374197625483914</v>
      </c>
      <c r="J28" s="9">
        <f t="shared" si="9"/>
        <v>1.0190536701869277</v>
      </c>
      <c r="K28" s="9">
        <f t="shared" si="9"/>
        <v>1.0332140551733229</v>
      </c>
      <c r="L28" s="9">
        <f t="shared" si="9"/>
        <v>1.0390176702790435</v>
      </c>
      <c r="M28" s="9">
        <f t="shared" si="9"/>
        <v>1.016740623727451</v>
      </c>
    </row>
    <row r="29" spans="1:13" ht="45" customHeight="1">
      <c r="A29" s="4">
        <f t="shared" si="6"/>
        <v>10</v>
      </c>
      <c r="B29" s="4"/>
      <c r="C29" s="5" t="s">
        <v>107</v>
      </c>
      <c r="D29" s="4"/>
      <c r="E29" s="9">
        <f>'Volume measures'!D$11/'Volume measures'!D$177*100</f>
        <v>765.06</v>
      </c>
      <c r="F29" s="9">
        <f>'Volume measures'!E$11/'Volume measures'!E$177*100</f>
        <v>824.9357326478149</v>
      </c>
      <c r="G29" s="9">
        <f>'Volume measures'!F$11/'Volume measures'!F$177*100</f>
        <v>891</v>
      </c>
      <c r="H29" s="9">
        <f>'Volume measures'!G$11/'Volume measures'!G$177*100</f>
        <v>946.2300000000001</v>
      </c>
      <c r="I29" s="9">
        <f>'Volume measures'!H$11/'Volume measures'!H$177*100</f>
        <v>1004.8186510721246</v>
      </c>
      <c r="J29" s="9">
        <f>'Volume measures'!I$11/'Volume measures'!I$177*100</f>
        <v>1025.5231455780258</v>
      </c>
      <c r="K29" s="9">
        <f>'Volume measures'!J$11/'Volume measures'!J$177*100</f>
        <v>1060.3710293582867</v>
      </c>
      <c r="L29" s="9">
        <f>'Volume measures'!K$11/'Volume measures'!K$177*100</f>
        <v>1075.822487265662</v>
      </c>
      <c r="M29" s="9">
        <f>'Volume measures'!L$11/'Volume measures'!L$177*100</f>
        <v>1127.2850489766006</v>
      </c>
    </row>
    <row r="30" spans="1:13" ht="42.75" customHeight="1">
      <c r="A30" s="4">
        <f t="shared" si="6"/>
        <v>11</v>
      </c>
      <c r="B30" s="4"/>
      <c r="C30" s="7" t="s">
        <v>44</v>
      </c>
      <c r="D30" s="4"/>
      <c r="E30" s="8">
        <f aca="true" t="shared" si="10" ref="E30:M30">E27+(E28*E29)</f>
        <v>1804.6023025871705</v>
      </c>
      <c r="F30" s="8">
        <f t="shared" si="10"/>
        <v>1837.030037634153</v>
      </c>
      <c r="G30" s="8">
        <f t="shared" si="10"/>
        <v>1889.5761893791434</v>
      </c>
      <c r="H30" s="8">
        <f t="shared" si="10"/>
        <v>1987.157020684741</v>
      </c>
      <c r="I30" s="8">
        <f t="shared" si="10"/>
        <v>2084.418726399438</v>
      </c>
      <c r="J30" s="8">
        <f t="shared" si="10"/>
        <v>2089.06312536293</v>
      </c>
      <c r="K30" s="8">
        <f t="shared" si="10"/>
        <v>2190.590251231586</v>
      </c>
      <c r="L30" s="8">
        <f t="shared" si="10"/>
        <v>2233.798574352574</v>
      </c>
      <c r="M30" s="8">
        <f t="shared" si="10"/>
        <v>2291.1565038150993</v>
      </c>
    </row>
    <row r="31" spans="1:13" ht="24">
      <c r="A31" s="4">
        <f t="shared" si="6"/>
        <v>12</v>
      </c>
      <c r="B31" s="4" t="s">
        <v>47</v>
      </c>
      <c r="C31" s="6" t="s">
        <v>46</v>
      </c>
      <c r="D31" s="4"/>
      <c r="E31" s="8">
        <f aca="true" t="shared" si="11" ref="E31:M31">E26/E30*100</f>
        <v>-0.008134766459466272</v>
      </c>
      <c r="F31" s="8">
        <f t="shared" si="11"/>
        <v>1.6946076283940879</v>
      </c>
      <c r="G31" s="8">
        <f t="shared" si="11"/>
        <v>1.6597056779064676</v>
      </c>
      <c r="H31" s="8">
        <f t="shared" si="11"/>
        <v>1.5887918200386517</v>
      </c>
      <c r="I31" s="8">
        <f t="shared" si="11"/>
        <v>0.7631595060538258</v>
      </c>
      <c r="J31" s="8">
        <f t="shared" si="11"/>
        <v>-0.2944885234399015</v>
      </c>
      <c r="K31" s="8">
        <f t="shared" si="11"/>
        <v>-0.27848155475122527</v>
      </c>
      <c r="L31" s="8">
        <f t="shared" si="11"/>
        <v>0.05943013656888571</v>
      </c>
      <c r="M31" s="8">
        <f t="shared" si="11"/>
        <v>0.21703697236352595</v>
      </c>
    </row>
    <row r="32" spans="5:13" ht="12">
      <c r="E32" s="10"/>
      <c r="F32" s="10"/>
      <c r="G32" s="10"/>
      <c r="H32" s="10"/>
      <c r="I32" s="10"/>
      <c r="J32" s="10"/>
      <c r="K32" s="10"/>
      <c r="L32" s="10"/>
      <c r="M32" s="10"/>
    </row>
    <row r="33" spans="1:13" ht="12">
      <c r="A33" s="2" t="s">
        <v>48</v>
      </c>
      <c r="B33" s="2"/>
      <c r="C33" s="2"/>
      <c r="E33" s="10"/>
      <c r="F33" s="10"/>
      <c r="G33" s="10"/>
      <c r="H33" s="10"/>
      <c r="I33" s="10"/>
      <c r="J33" s="10"/>
      <c r="K33" s="10"/>
      <c r="L33" s="10"/>
      <c r="M33" s="10"/>
    </row>
    <row r="34" spans="1:13" ht="12">
      <c r="A34" s="2" t="s">
        <v>21</v>
      </c>
      <c r="B34" s="2"/>
      <c r="C34" s="2"/>
      <c r="E34" s="10"/>
      <c r="F34" s="10"/>
      <c r="G34" s="10"/>
      <c r="H34" s="10"/>
      <c r="I34" s="10"/>
      <c r="J34" s="10"/>
      <c r="K34" s="10"/>
      <c r="L34" s="10"/>
      <c r="M34" s="10"/>
    </row>
    <row r="35" spans="1:13" ht="12">
      <c r="A35" s="7" t="s">
        <v>45</v>
      </c>
      <c r="B35" s="7" t="s">
        <v>95</v>
      </c>
      <c r="C35" s="7" t="s">
        <v>42</v>
      </c>
      <c r="D35" s="7" t="s">
        <v>0</v>
      </c>
      <c r="E35" s="8" t="s">
        <v>1</v>
      </c>
      <c r="F35" s="8" t="s">
        <v>2</v>
      </c>
      <c r="G35" s="8" t="s">
        <v>3</v>
      </c>
      <c r="H35" s="8" t="s">
        <v>4</v>
      </c>
      <c r="I35" s="8" t="s">
        <v>5</v>
      </c>
      <c r="J35" s="8" t="s">
        <v>6</v>
      </c>
      <c r="K35" s="8" t="s">
        <v>7</v>
      </c>
      <c r="L35" s="8" t="s">
        <v>8</v>
      </c>
      <c r="M35" s="8" t="s">
        <v>9</v>
      </c>
    </row>
    <row r="36" spans="1:13" ht="44.25" customHeight="1">
      <c r="A36" s="4">
        <v>1</v>
      </c>
      <c r="B36" s="4"/>
      <c r="C36" s="5" t="s">
        <v>93</v>
      </c>
      <c r="D36" s="4"/>
      <c r="E36" s="9">
        <f>'Volume measures'!D$11/'Volume measures'!C$11</f>
        <v>1.4754098360655739</v>
      </c>
      <c r="F36" s="9">
        <f>'Volume measures'!E$11/'Volume measures'!D$11</f>
        <v>1.018888888888889</v>
      </c>
      <c r="G36" s="9">
        <f>'Volume measures'!F$11/'Volume measures'!E$11</f>
        <v>1.0272628135223556</v>
      </c>
      <c r="H36" s="9">
        <f>'Volume measures'!G$11/'Volume measures'!F$11</f>
        <v>1.0530785562632696</v>
      </c>
      <c r="I36" s="9">
        <f>'Volume measures'!H$11/'Volume measures'!G$11</f>
        <v>1.0504032258064515</v>
      </c>
      <c r="J36" s="9">
        <f>'Volume measures'!I$11/'Volume measures'!H$11</f>
        <v>1.0019193857965452</v>
      </c>
      <c r="K36" s="9">
        <f>'Volume measures'!J$11/'Volume measures'!I$11</f>
        <v>1.0488505747126438</v>
      </c>
      <c r="L36" s="9">
        <f>'Volume measures'!K$11/'Volume measures'!J$11</f>
        <v>1.0191780821917809</v>
      </c>
      <c r="M36" s="9">
        <f>'Volume measures'!L$11/'Volume measures'!K$11</f>
        <v>1.0259856630824373</v>
      </c>
    </row>
    <row r="37" spans="1:13" ht="34.5" customHeight="1">
      <c r="A37" s="4">
        <f>A36+1</f>
        <v>2</v>
      </c>
      <c r="B37" s="4"/>
      <c r="C37" s="4" t="s">
        <v>103</v>
      </c>
      <c r="D37" s="4"/>
      <c r="E37" s="9">
        <f>'Volume measures'!D7</f>
        <v>450</v>
      </c>
      <c r="F37" s="9">
        <f>'Volume measures'!E7</f>
        <v>455</v>
      </c>
      <c r="G37" s="9">
        <f>'Volume measures'!F7</f>
        <v>504</v>
      </c>
      <c r="H37" s="9">
        <f>'Volume measures'!G7</f>
        <v>530</v>
      </c>
      <c r="I37" s="9">
        <f>'Volume measures'!H7</f>
        <v>570</v>
      </c>
      <c r="J37" s="9">
        <f>'Volume measures'!I7</f>
        <v>582</v>
      </c>
      <c r="K37" s="9">
        <f>'Volume measures'!J7</f>
        <v>621</v>
      </c>
      <c r="L37" s="9">
        <f>'Volume measures'!K7</f>
        <v>640</v>
      </c>
      <c r="M37" s="9">
        <f>'Volume measures'!L7</f>
        <v>675</v>
      </c>
    </row>
    <row r="38" spans="1:13" ht="48" customHeight="1">
      <c r="A38" s="4">
        <f aca="true" t="shared" si="12" ref="A38:A47">A37+1</f>
        <v>3</v>
      </c>
      <c r="B38" s="4"/>
      <c r="C38" s="5" t="s">
        <v>104</v>
      </c>
      <c r="D38" s="4"/>
      <c r="E38" s="9">
        <f>'Volume measures'!D15/'Volume measures'!C15</f>
        <v>1.5</v>
      </c>
      <c r="F38" s="9">
        <f>'Volume measures'!E15/'Volume measures'!D15</f>
        <v>0.8666666666666667</v>
      </c>
      <c r="G38" s="9">
        <f>'Volume measures'!F15/'Volume measures'!E15</f>
        <v>1.0769230769230769</v>
      </c>
      <c r="H38" s="9">
        <f>'Volume measures'!G15/'Volume measures'!F15</f>
        <v>0.9642857142857143</v>
      </c>
      <c r="I38" s="9">
        <f>'Volume measures'!H15/'Volume measures'!G15</f>
        <v>1.0296296296296297</v>
      </c>
      <c r="J38" s="9">
        <f>'Volume measures'!I15/'Volume measures'!H15</f>
        <v>0.9856115107913669</v>
      </c>
      <c r="K38" s="9">
        <f>'Volume measures'!J15/'Volume measures'!I15</f>
        <v>1.0145985401459854</v>
      </c>
      <c r="L38" s="9">
        <f>'Volume measures'!K15/'Volume measures'!J15</f>
        <v>0.9784172661870504</v>
      </c>
      <c r="M38" s="9">
        <f>'Volume measures'!L15/'Volume measures'!K15</f>
        <v>1.0294117647058822</v>
      </c>
    </row>
    <row r="39" spans="1:13" ht="28.5" customHeight="1">
      <c r="A39" s="4">
        <f t="shared" si="12"/>
        <v>4</v>
      </c>
      <c r="B39" s="4"/>
      <c r="C39" s="4" t="s">
        <v>105</v>
      </c>
      <c r="D39" s="4"/>
      <c r="E39" s="9">
        <f>'Volume measures'!C7</f>
        <v>250</v>
      </c>
      <c r="F39" s="9">
        <f>'Volume measures'!D7</f>
        <v>450</v>
      </c>
      <c r="G39" s="9">
        <f>'Volume measures'!E7</f>
        <v>455</v>
      </c>
      <c r="H39" s="9">
        <f>'Volume measures'!F7</f>
        <v>504</v>
      </c>
      <c r="I39" s="9">
        <f>'Volume measures'!G7</f>
        <v>530</v>
      </c>
      <c r="J39" s="9">
        <f>'Volume measures'!H7</f>
        <v>570</v>
      </c>
      <c r="K39" s="9">
        <f>'Volume measures'!I7</f>
        <v>582</v>
      </c>
      <c r="L39" s="9">
        <f>'Volume measures'!J7</f>
        <v>621</v>
      </c>
      <c r="M39" s="9">
        <f>'Volume measures'!K7</f>
        <v>640</v>
      </c>
    </row>
    <row r="40" spans="1:13" ht="25.5" customHeight="1">
      <c r="A40" s="4">
        <f t="shared" si="12"/>
        <v>5</v>
      </c>
      <c r="B40" s="4"/>
      <c r="C40" s="5" t="s">
        <v>108</v>
      </c>
      <c r="D40" s="4"/>
      <c r="E40" s="9">
        <f>'Volume measures'!D$220/100</f>
        <v>1.1823939332695088</v>
      </c>
      <c r="F40" s="9">
        <f>'Volume measures'!E$220/100</f>
        <v>1.1152748041124507</v>
      </c>
      <c r="G40" s="9">
        <f>'Volume measures'!F$220/100</f>
        <v>1.0634974067105987</v>
      </c>
      <c r="H40" s="9">
        <f>'Volume measures'!G$220/100</f>
        <v>1.0517073234675933</v>
      </c>
      <c r="I40" s="9">
        <f>'Volume measures'!H$220/100</f>
        <v>1.0374197625483914</v>
      </c>
      <c r="J40" s="9">
        <f>'Volume measures'!I$220/100</f>
        <v>1.0190536701869277</v>
      </c>
      <c r="K40" s="9">
        <f>'Volume measures'!J$220/100</f>
        <v>1.0332140551733229</v>
      </c>
      <c r="L40" s="9">
        <f>'Volume measures'!K$220/100</f>
        <v>1.0390176702790435</v>
      </c>
      <c r="M40" s="9">
        <f>'Volume measures'!L$220/100</f>
        <v>1.016740623727451</v>
      </c>
    </row>
    <row r="41" spans="1:13" ht="51.75" customHeight="1">
      <c r="A41" s="4">
        <f t="shared" si="12"/>
        <v>6</v>
      </c>
      <c r="B41" s="4"/>
      <c r="C41" s="5" t="s">
        <v>106</v>
      </c>
      <c r="D41" s="4"/>
      <c r="E41" s="9">
        <f>1/E38</f>
        <v>0.6666666666666666</v>
      </c>
      <c r="F41" s="9">
        <f>1/F38</f>
        <v>1.1538461538461537</v>
      </c>
      <c r="G41" s="9">
        <f>1/G38</f>
        <v>0.9285714285714286</v>
      </c>
      <c r="H41" s="9">
        <f aca="true" t="shared" si="13" ref="H41:M41">1/H38</f>
        <v>1.037037037037037</v>
      </c>
      <c r="I41" s="9">
        <f t="shared" si="13"/>
        <v>0.9712230215827338</v>
      </c>
      <c r="J41" s="9">
        <f t="shared" si="13"/>
        <v>1.0145985401459854</v>
      </c>
      <c r="K41" s="9">
        <f t="shared" si="13"/>
        <v>0.9856115107913669</v>
      </c>
      <c r="L41" s="9">
        <f t="shared" si="13"/>
        <v>1.0220588235294117</v>
      </c>
      <c r="M41" s="9">
        <f t="shared" si="13"/>
        <v>0.9714285714285715</v>
      </c>
    </row>
    <row r="42" spans="1:13" ht="95.25" customHeight="1">
      <c r="A42" s="4">
        <f>A41+1</f>
        <v>7</v>
      </c>
      <c r="B42"/>
      <c r="C42" s="6" t="s">
        <v>43</v>
      </c>
      <c r="D42" s="4"/>
      <c r="E42" s="8">
        <f>E36*((E37*E41)-E39)+(E40*(E37-(E39*E38)))</f>
        <v>162.45003679849185</v>
      </c>
      <c r="F42" s="8">
        <f>F36*((F37*F41)-F39)+(F40*(F37-(F39*F38)))</f>
        <v>148.90952893397596</v>
      </c>
      <c r="G42" s="8">
        <f>G36*((G37*G41)-G39)+(G40*(G37-(G39*G38)))</f>
        <v>28.243380269739006</v>
      </c>
      <c r="H42" s="8">
        <f aca="true" t="shared" si="14" ref="H42:M42">H36*((H37*H41)-H39)+(H40*(H37-(H39*H38)))</f>
        <v>94.32670672577211</v>
      </c>
      <c r="I42" s="8">
        <f t="shared" si="14"/>
        <v>49.991951320445466</v>
      </c>
      <c r="J42" s="8">
        <f t="shared" si="14"/>
        <v>41.1220411707847</v>
      </c>
      <c r="K42" s="8">
        <f t="shared" si="14"/>
        <v>63.05022796667238</v>
      </c>
      <c r="L42" s="8">
        <f t="shared" si="14"/>
        <v>67.41994251206424</v>
      </c>
      <c r="M42" s="8">
        <f t="shared" si="14"/>
        <v>32.56990664402956</v>
      </c>
    </row>
    <row r="43" spans="1:13" ht="28.5" customHeight="1">
      <c r="A43" s="4">
        <f>A42+1</f>
        <v>8</v>
      </c>
      <c r="B43" s="4"/>
      <c r="C43" s="4" t="s">
        <v>94</v>
      </c>
      <c r="D43" s="4"/>
      <c r="E43" s="9">
        <f>'Volume measures'!D$11</f>
        <v>900</v>
      </c>
      <c r="F43" s="9">
        <f>'Volume measures'!E$11</f>
        <v>917</v>
      </c>
      <c r="G43" s="9">
        <f>'Volume measures'!F$11</f>
        <v>942</v>
      </c>
      <c r="H43" s="9">
        <f>'Volume measures'!G$11</f>
        <v>992</v>
      </c>
      <c r="I43" s="9">
        <f>'Volume measures'!H$11</f>
        <v>1042</v>
      </c>
      <c r="J43" s="9">
        <f>'Volume measures'!I$11</f>
        <v>1044</v>
      </c>
      <c r="K43" s="9">
        <f>'Volume measures'!J$11</f>
        <v>1095</v>
      </c>
      <c r="L43" s="9">
        <f>'Volume measures'!K$11</f>
        <v>1116</v>
      </c>
      <c r="M43" s="9">
        <f>'Volume measures'!L$11</f>
        <v>1145</v>
      </c>
    </row>
    <row r="44" spans="1:13" ht="31.5" customHeight="1">
      <c r="A44" s="4">
        <f t="shared" si="12"/>
        <v>9</v>
      </c>
      <c r="B44" s="4"/>
      <c r="C44" s="5" t="s">
        <v>108</v>
      </c>
      <c r="D44" s="4"/>
      <c r="E44" s="9">
        <f>E40</f>
        <v>1.1823939332695088</v>
      </c>
      <c r="F44" s="9">
        <f>F40</f>
        <v>1.1152748041124507</v>
      </c>
      <c r="G44" s="9">
        <f>G40</f>
        <v>1.0634974067105987</v>
      </c>
      <c r="H44" s="9">
        <f aca="true" t="shared" si="15" ref="H44:M44">H40</f>
        <v>1.0517073234675933</v>
      </c>
      <c r="I44" s="9">
        <f t="shared" si="15"/>
        <v>1.0374197625483914</v>
      </c>
      <c r="J44" s="9">
        <f t="shared" si="15"/>
        <v>1.0190536701869277</v>
      </c>
      <c r="K44" s="9">
        <f t="shared" si="15"/>
        <v>1.0332140551733229</v>
      </c>
      <c r="L44" s="9">
        <f t="shared" si="15"/>
        <v>1.0390176702790435</v>
      </c>
      <c r="M44" s="9">
        <f t="shared" si="15"/>
        <v>1.016740623727451</v>
      </c>
    </row>
    <row r="45" spans="1:13" ht="45" customHeight="1">
      <c r="A45" s="4">
        <f t="shared" si="12"/>
        <v>10</v>
      </c>
      <c r="B45" s="4"/>
      <c r="C45" s="5" t="s">
        <v>107</v>
      </c>
      <c r="D45" s="4"/>
      <c r="E45" s="9">
        <f>'Volume measures'!D$11/'Volume measures'!D$177*100</f>
        <v>765.06</v>
      </c>
      <c r="F45" s="9">
        <f>'Volume measures'!E$11/'Volume measures'!E$177*100</f>
        <v>824.9357326478149</v>
      </c>
      <c r="G45" s="9">
        <f>'Volume measures'!F$11/'Volume measures'!F$177*100</f>
        <v>891</v>
      </c>
      <c r="H45" s="9">
        <f>'Volume measures'!G$11/'Volume measures'!G$177*100</f>
        <v>946.2300000000001</v>
      </c>
      <c r="I45" s="9">
        <f>'Volume measures'!H$11/'Volume measures'!H$177*100</f>
        <v>1004.8186510721246</v>
      </c>
      <c r="J45" s="9">
        <f>'Volume measures'!I$11/'Volume measures'!I$177*100</f>
        <v>1025.5231455780258</v>
      </c>
      <c r="K45" s="9">
        <f>'Volume measures'!J$11/'Volume measures'!J$177*100</f>
        <v>1060.3710293582867</v>
      </c>
      <c r="L45" s="9">
        <f>'Volume measures'!K$11/'Volume measures'!K$177*100</f>
        <v>1075.822487265662</v>
      </c>
      <c r="M45" s="9">
        <f>'Volume measures'!L$11/'Volume measures'!L$177*100</f>
        <v>1127.2850489766006</v>
      </c>
    </row>
    <row r="46" spans="1:13" ht="45.75" customHeight="1">
      <c r="A46" s="4">
        <f t="shared" si="12"/>
        <v>11</v>
      </c>
      <c r="B46" s="4"/>
      <c r="C46" s="7" t="s">
        <v>44</v>
      </c>
      <c r="D46" s="4"/>
      <c r="E46" s="8">
        <f>E43+(E44*E45)</f>
        <v>1804.6023025871705</v>
      </c>
      <c r="F46" s="8">
        <f>F43+(F44*F45)</f>
        <v>1837.030037634153</v>
      </c>
      <c r="G46" s="8">
        <f>G43+(G44*G45)</f>
        <v>1889.5761893791434</v>
      </c>
      <c r="H46" s="8">
        <f aca="true" t="shared" si="16" ref="H46:M46">H43+(H44*H45)</f>
        <v>1987.157020684741</v>
      </c>
      <c r="I46" s="8">
        <f t="shared" si="16"/>
        <v>2084.418726399438</v>
      </c>
      <c r="J46" s="8">
        <f t="shared" si="16"/>
        <v>2089.06312536293</v>
      </c>
      <c r="K46" s="8">
        <f t="shared" si="16"/>
        <v>2190.590251231586</v>
      </c>
      <c r="L46" s="8">
        <f t="shared" si="16"/>
        <v>2233.798574352574</v>
      </c>
      <c r="M46" s="8">
        <f t="shared" si="16"/>
        <v>2291.1565038150993</v>
      </c>
    </row>
    <row r="47" spans="1:13" ht="24">
      <c r="A47" s="4">
        <f t="shared" si="12"/>
        <v>12</v>
      </c>
      <c r="B47" s="4" t="s">
        <v>47</v>
      </c>
      <c r="C47" s="6" t="s">
        <v>46</v>
      </c>
      <c r="D47" s="4"/>
      <c r="E47" s="8">
        <f>E42/E46*100</f>
        <v>9.001985454944569</v>
      </c>
      <c r="F47" s="8">
        <f>F42/F46*100</f>
        <v>8.105993145640197</v>
      </c>
      <c r="G47" s="8">
        <f>G42/G46*100</f>
        <v>1.4946939122374796</v>
      </c>
      <c r="H47" s="8">
        <f aca="true" t="shared" si="17" ref="H47:M47">H42/H46*100</f>
        <v>4.746816972383426</v>
      </c>
      <c r="I47" s="8">
        <f t="shared" si="17"/>
        <v>2.3983641428322824</v>
      </c>
      <c r="J47" s="8">
        <f t="shared" si="17"/>
        <v>1.9684441638708559</v>
      </c>
      <c r="K47" s="8">
        <f t="shared" si="17"/>
        <v>2.8782300994549073</v>
      </c>
      <c r="L47" s="8">
        <f t="shared" si="17"/>
        <v>3.0181746593514895</v>
      </c>
      <c r="M47" s="8">
        <f t="shared" si="17"/>
        <v>1.421548750152862</v>
      </c>
    </row>
    <row r="48" spans="5:13" ht="12">
      <c r="E48" s="10"/>
      <c r="F48" s="10"/>
      <c r="G48" s="10"/>
      <c r="H48" s="10"/>
      <c r="I48" s="10"/>
      <c r="J48" s="10"/>
      <c r="K48" s="10"/>
      <c r="L48" s="10"/>
      <c r="M48" s="10"/>
    </row>
    <row r="49" spans="1:13" ht="12">
      <c r="A49" s="2" t="s">
        <v>48</v>
      </c>
      <c r="B49" s="2"/>
      <c r="C49" s="2"/>
      <c r="E49" s="10"/>
      <c r="F49" s="10"/>
      <c r="G49" s="10"/>
      <c r="H49" s="10"/>
      <c r="I49" s="10"/>
      <c r="J49" s="10"/>
      <c r="K49" s="10"/>
      <c r="L49" s="10"/>
      <c r="M49" s="10"/>
    </row>
    <row r="50" spans="1:13" ht="12">
      <c r="A50" s="2" t="s">
        <v>22</v>
      </c>
      <c r="B50" s="2"/>
      <c r="C50" s="2"/>
      <c r="E50" s="10"/>
      <c r="F50" s="10"/>
      <c r="G50" s="10"/>
      <c r="H50" s="10"/>
      <c r="I50" s="10"/>
      <c r="J50" s="10"/>
      <c r="K50" s="10"/>
      <c r="L50" s="10"/>
      <c r="M50" s="10"/>
    </row>
    <row r="51" spans="1:13" ht="12">
      <c r="A51" s="7" t="s">
        <v>45</v>
      </c>
      <c r="B51" s="7" t="s">
        <v>95</v>
      </c>
      <c r="C51" s="7" t="s">
        <v>42</v>
      </c>
      <c r="D51" s="7" t="s">
        <v>0</v>
      </c>
      <c r="E51" s="8" t="s">
        <v>1</v>
      </c>
      <c r="F51" s="8" t="s">
        <v>2</v>
      </c>
      <c r="G51" s="8" t="s">
        <v>3</v>
      </c>
      <c r="H51" s="8" t="s">
        <v>4</v>
      </c>
      <c r="I51" s="8" t="s">
        <v>5</v>
      </c>
      <c r="J51" s="8" t="s">
        <v>6</v>
      </c>
      <c r="K51" s="8" t="s">
        <v>7</v>
      </c>
      <c r="L51" s="8" t="s">
        <v>8</v>
      </c>
      <c r="M51" s="8" t="s">
        <v>9</v>
      </c>
    </row>
    <row r="52" spans="1:13" ht="44.25" customHeight="1">
      <c r="A52" s="4">
        <v>1</v>
      </c>
      <c r="B52" s="4"/>
      <c r="C52" s="5" t="s">
        <v>93</v>
      </c>
      <c r="D52" s="4"/>
      <c r="E52" s="9">
        <f>'Volume measures'!D$11/'Volume measures'!C$11</f>
        <v>1.4754098360655739</v>
      </c>
      <c r="F52" s="9">
        <f>'Volume measures'!E$11/'Volume measures'!D$11</f>
        <v>1.018888888888889</v>
      </c>
      <c r="G52" s="9">
        <f>'Volume measures'!F$11/'Volume measures'!E$11</f>
        <v>1.0272628135223556</v>
      </c>
      <c r="H52" s="9">
        <f>'Volume measures'!G$11/'Volume measures'!F$11</f>
        <v>1.0530785562632696</v>
      </c>
      <c r="I52" s="9">
        <f>'Volume measures'!H$11/'Volume measures'!G$11</f>
        <v>1.0504032258064515</v>
      </c>
      <c r="J52" s="9">
        <f>'Volume measures'!I$11/'Volume measures'!H$11</f>
        <v>1.0019193857965452</v>
      </c>
      <c r="K52" s="9">
        <f>'Volume measures'!J$11/'Volume measures'!I$11</f>
        <v>1.0488505747126438</v>
      </c>
      <c r="L52" s="9">
        <f>'Volume measures'!K$11/'Volume measures'!J$11</f>
        <v>1.0191780821917809</v>
      </c>
      <c r="M52" s="9">
        <f>'Volume measures'!L$11/'Volume measures'!K$11</f>
        <v>1.0259856630824373</v>
      </c>
    </row>
    <row r="53" spans="1:13" ht="34.5" customHeight="1">
      <c r="A53" s="4">
        <f>A52+1</f>
        <v>2</v>
      </c>
      <c r="B53" s="4"/>
      <c r="C53" s="4" t="s">
        <v>103</v>
      </c>
      <c r="D53" s="4"/>
      <c r="E53" s="9">
        <f>'Volume measures'!D8</f>
        <v>150</v>
      </c>
      <c r="F53" s="9">
        <f>'Volume measures'!E8</f>
        <v>150</v>
      </c>
      <c r="G53" s="9">
        <f>'Volume measures'!F8</f>
        <v>135</v>
      </c>
      <c r="H53" s="9">
        <f>'Volume measures'!G8</f>
        <v>152</v>
      </c>
      <c r="I53" s="9">
        <f>'Volume measures'!H8</f>
        <v>154</v>
      </c>
      <c r="J53" s="9">
        <f>'Volume measures'!I8</f>
        <v>139</v>
      </c>
      <c r="K53" s="9">
        <f>'Volume measures'!J8</f>
        <v>149</v>
      </c>
      <c r="L53" s="9">
        <f>'Volume measures'!K8</f>
        <v>150</v>
      </c>
      <c r="M53" s="9">
        <f>'Volume measures'!L8</f>
        <v>140</v>
      </c>
    </row>
    <row r="54" spans="1:13" ht="51" customHeight="1">
      <c r="A54" s="4">
        <f aca="true" t="shared" si="18" ref="A54:A63">A53+1</f>
        <v>3</v>
      </c>
      <c r="B54" s="4"/>
      <c r="C54" s="5" t="s">
        <v>104</v>
      </c>
      <c r="D54" s="4"/>
      <c r="E54" s="9">
        <f>'Volume measures'!D16/'Volume measures'!C16</f>
        <v>1.2</v>
      </c>
      <c r="F54" s="9">
        <f>'Volume measures'!E16/'Volume measures'!D16</f>
        <v>1</v>
      </c>
      <c r="G54" s="9">
        <f>'Volume measures'!F16/'Volume measures'!E16</f>
        <v>0.8333333333333334</v>
      </c>
      <c r="H54" s="9">
        <f>'Volume measures'!G16/'Volume measures'!F16</f>
        <v>1.25</v>
      </c>
      <c r="I54" s="9">
        <f>'Volume measures'!H16/'Volume measures'!G16</f>
        <v>1.008</v>
      </c>
      <c r="J54" s="9">
        <f>'Volume measures'!I16/'Volume measures'!H16</f>
        <v>0.9365079365079365</v>
      </c>
      <c r="K54" s="9">
        <f>'Volume measures'!J16/'Volume measures'!I16</f>
        <v>1.0423728813559323</v>
      </c>
      <c r="L54" s="9">
        <f>'Volume measures'!K16/'Volume measures'!J16</f>
        <v>1</v>
      </c>
      <c r="M54" s="9">
        <f>'Volume measures'!L16/'Volume measures'!K16</f>
        <v>0.967479674796748</v>
      </c>
    </row>
    <row r="55" spans="1:13" ht="28.5" customHeight="1">
      <c r="A55" s="4">
        <f t="shared" si="18"/>
        <v>4</v>
      </c>
      <c r="B55" s="4"/>
      <c r="C55" s="4" t="s">
        <v>105</v>
      </c>
      <c r="D55" s="4"/>
      <c r="E55" s="9">
        <f>'Volume measures'!C8</f>
        <v>100</v>
      </c>
      <c r="F55" s="9">
        <f>'Volume measures'!D8</f>
        <v>150</v>
      </c>
      <c r="G55" s="9">
        <f>'Volume measures'!E8</f>
        <v>150</v>
      </c>
      <c r="H55" s="9">
        <f>'Volume measures'!F8</f>
        <v>135</v>
      </c>
      <c r="I55" s="9">
        <f>'Volume measures'!G8</f>
        <v>152</v>
      </c>
      <c r="J55" s="9">
        <f>'Volume measures'!H8</f>
        <v>154</v>
      </c>
      <c r="K55" s="9">
        <f>'Volume measures'!I8</f>
        <v>139</v>
      </c>
      <c r="L55" s="9">
        <f>'Volume measures'!J8</f>
        <v>149</v>
      </c>
      <c r="M55" s="9">
        <f>'Volume measures'!K8</f>
        <v>150</v>
      </c>
    </row>
    <row r="56" spans="1:13" ht="25.5" customHeight="1">
      <c r="A56" s="4">
        <f t="shared" si="18"/>
        <v>5</v>
      </c>
      <c r="B56" s="4"/>
      <c r="C56" s="5" t="s">
        <v>108</v>
      </c>
      <c r="D56" s="4"/>
      <c r="E56" s="9">
        <f>'Volume measures'!D$220/100</f>
        <v>1.1823939332695088</v>
      </c>
      <c r="F56" s="9">
        <f>'Volume measures'!E$220/100</f>
        <v>1.1152748041124507</v>
      </c>
      <c r="G56" s="9">
        <f>'Volume measures'!F$220/100</f>
        <v>1.0634974067105987</v>
      </c>
      <c r="H56" s="9">
        <f>'Volume measures'!G$220/100</f>
        <v>1.0517073234675933</v>
      </c>
      <c r="I56" s="9">
        <f>'Volume measures'!H$220/100</f>
        <v>1.0374197625483914</v>
      </c>
      <c r="J56" s="9">
        <f>'Volume measures'!I$220/100</f>
        <v>1.0190536701869277</v>
      </c>
      <c r="K56" s="9">
        <f>'Volume measures'!J$220/100</f>
        <v>1.0332140551733229</v>
      </c>
      <c r="L56" s="9">
        <f>'Volume measures'!K$220/100</f>
        <v>1.0390176702790435</v>
      </c>
      <c r="M56" s="9">
        <f>'Volume measures'!L$220/100</f>
        <v>1.016740623727451</v>
      </c>
    </row>
    <row r="57" spans="1:13" ht="49.5" customHeight="1">
      <c r="A57" s="4">
        <f t="shared" si="18"/>
        <v>6</v>
      </c>
      <c r="B57" s="4"/>
      <c r="C57" s="5" t="s">
        <v>106</v>
      </c>
      <c r="D57" s="4"/>
      <c r="E57" s="9">
        <f>1/E54</f>
        <v>0.8333333333333334</v>
      </c>
      <c r="F57" s="9">
        <f>1/F54</f>
        <v>1</v>
      </c>
      <c r="G57" s="9">
        <f>1/G54</f>
        <v>1.2</v>
      </c>
      <c r="H57" s="9">
        <f aca="true" t="shared" si="19" ref="H57:M57">1/H54</f>
        <v>0.8</v>
      </c>
      <c r="I57" s="9">
        <f t="shared" si="19"/>
        <v>0.9920634920634921</v>
      </c>
      <c r="J57" s="9">
        <f t="shared" si="19"/>
        <v>1.0677966101694916</v>
      </c>
      <c r="K57" s="9">
        <f t="shared" si="19"/>
        <v>0.9593495934959348</v>
      </c>
      <c r="L57" s="9">
        <f t="shared" si="19"/>
        <v>1</v>
      </c>
      <c r="M57" s="9">
        <f t="shared" si="19"/>
        <v>1.0336134453781511</v>
      </c>
    </row>
    <row r="58" spans="1:13" ht="102" customHeight="1">
      <c r="A58" s="4">
        <f t="shared" si="18"/>
        <v>7</v>
      </c>
      <c r="B58" s="4"/>
      <c r="C58" s="6" t="s">
        <v>43</v>
      </c>
      <c r="D58" s="4"/>
      <c r="E58" s="8">
        <f>E52*((E53*E57)-E55)+(E56*(E53-(E55*E54)))</f>
        <v>72.35706389972461</v>
      </c>
      <c r="F58" s="8">
        <f>F52*((F53*F57)-F55)+(F56*(F53-(F55*F54)))</f>
        <v>0</v>
      </c>
      <c r="G58" s="8">
        <f>G52*((G53*G57)-G55)+(G56*(G53-(G55*G54)))</f>
        <v>22.962127829374253</v>
      </c>
      <c r="H58" s="8">
        <f aca="true" t="shared" si="20" ref="H58:M58">H52*((H53*H57)-H55)+(H56*(H53-(H55*H54)))</f>
        <v>-31.72735032200999</v>
      </c>
      <c r="I58" s="8">
        <f t="shared" si="20"/>
        <v>1.630317380576275</v>
      </c>
      <c r="J58" s="8">
        <f t="shared" si="20"/>
        <v>-10.908698924240898</v>
      </c>
      <c r="K58" s="8">
        <f t="shared" si="20"/>
        <v>8.382396503525472</v>
      </c>
      <c r="L58" s="8">
        <f t="shared" si="20"/>
        <v>2.0581957524708243</v>
      </c>
      <c r="M58" s="8">
        <f t="shared" si="20"/>
        <v>-10.639384682182508</v>
      </c>
    </row>
    <row r="59" spans="1:13" ht="28.5" customHeight="1">
      <c r="A59" s="4">
        <f t="shared" si="18"/>
        <v>8</v>
      </c>
      <c r="B59" s="4"/>
      <c r="C59" s="4" t="s">
        <v>94</v>
      </c>
      <c r="D59" s="4"/>
      <c r="E59" s="9">
        <f>'Volume measures'!D$11</f>
        <v>900</v>
      </c>
      <c r="F59" s="9">
        <f>'Volume measures'!E$11</f>
        <v>917</v>
      </c>
      <c r="G59" s="9">
        <f>'Volume measures'!F$11</f>
        <v>942</v>
      </c>
      <c r="H59" s="9">
        <f>'Volume measures'!G$11</f>
        <v>992</v>
      </c>
      <c r="I59" s="9">
        <f>'Volume measures'!H$11</f>
        <v>1042</v>
      </c>
      <c r="J59" s="9">
        <f>'Volume measures'!I$11</f>
        <v>1044</v>
      </c>
      <c r="K59" s="9">
        <f>'Volume measures'!J$11</f>
        <v>1095</v>
      </c>
      <c r="L59" s="9">
        <f>'Volume measures'!K$11</f>
        <v>1116</v>
      </c>
      <c r="M59" s="9">
        <f>'Volume measures'!L$11</f>
        <v>1145</v>
      </c>
    </row>
    <row r="60" spans="1:13" ht="31.5" customHeight="1">
      <c r="A60" s="4">
        <f t="shared" si="18"/>
        <v>9</v>
      </c>
      <c r="B60" s="4"/>
      <c r="C60" s="5" t="s">
        <v>108</v>
      </c>
      <c r="D60" s="4"/>
      <c r="E60" s="9">
        <f>E56</f>
        <v>1.1823939332695088</v>
      </c>
      <c r="F60" s="9">
        <f>F56</f>
        <v>1.1152748041124507</v>
      </c>
      <c r="G60" s="9">
        <f>G56</f>
        <v>1.0634974067105987</v>
      </c>
      <c r="H60" s="9">
        <f aca="true" t="shared" si="21" ref="H60:M60">H56</f>
        <v>1.0517073234675933</v>
      </c>
      <c r="I60" s="9">
        <f t="shared" si="21"/>
        <v>1.0374197625483914</v>
      </c>
      <c r="J60" s="9">
        <f t="shared" si="21"/>
        <v>1.0190536701869277</v>
      </c>
      <c r="K60" s="9">
        <f t="shared" si="21"/>
        <v>1.0332140551733229</v>
      </c>
      <c r="L60" s="9">
        <f t="shared" si="21"/>
        <v>1.0390176702790435</v>
      </c>
      <c r="M60" s="9">
        <f t="shared" si="21"/>
        <v>1.016740623727451</v>
      </c>
    </row>
    <row r="61" spans="1:13" ht="45" customHeight="1">
      <c r="A61" s="4">
        <f t="shared" si="18"/>
        <v>10</v>
      </c>
      <c r="B61" s="4"/>
      <c r="C61" s="5" t="s">
        <v>107</v>
      </c>
      <c r="D61" s="4"/>
      <c r="E61" s="9">
        <f>'Volume measures'!D$11/'Volume measures'!D$177*100</f>
        <v>765.06</v>
      </c>
      <c r="F61" s="9">
        <f>'Volume measures'!E$11/'Volume measures'!E$177*100</f>
        <v>824.9357326478149</v>
      </c>
      <c r="G61" s="9">
        <f>'Volume measures'!F$11/'Volume measures'!F$177*100</f>
        <v>891</v>
      </c>
      <c r="H61" s="9">
        <f>'Volume measures'!G$11/'Volume measures'!G$177*100</f>
        <v>946.2300000000001</v>
      </c>
      <c r="I61" s="9">
        <f>'Volume measures'!H$11/'Volume measures'!H$177*100</f>
        <v>1004.8186510721246</v>
      </c>
      <c r="J61" s="9">
        <f>'Volume measures'!I$11/'Volume measures'!I$177*100</f>
        <v>1025.5231455780258</v>
      </c>
      <c r="K61" s="9">
        <f>'Volume measures'!J$11/'Volume measures'!J$177*100</f>
        <v>1060.3710293582867</v>
      </c>
      <c r="L61" s="9">
        <f>'Volume measures'!K$11/'Volume measures'!K$177*100</f>
        <v>1075.822487265662</v>
      </c>
      <c r="M61" s="9">
        <f>'Volume measures'!L$11/'Volume measures'!L$177*100</f>
        <v>1127.2850489766006</v>
      </c>
    </row>
    <row r="62" spans="1:13" ht="43.5" customHeight="1">
      <c r="A62" s="4">
        <f t="shared" si="18"/>
        <v>11</v>
      </c>
      <c r="B62" s="4"/>
      <c r="C62" s="7" t="s">
        <v>44</v>
      </c>
      <c r="D62" s="4"/>
      <c r="E62" s="8">
        <f>E59+(E60*E61)</f>
        <v>1804.6023025871705</v>
      </c>
      <c r="F62" s="8">
        <f>F59+(F60*F61)</f>
        <v>1837.030037634153</v>
      </c>
      <c r="G62" s="8">
        <f>G59+(G60*G61)</f>
        <v>1889.5761893791434</v>
      </c>
      <c r="H62" s="8">
        <f aca="true" t="shared" si="22" ref="H62:M62">H59+(H60*H61)</f>
        <v>1987.157020684741</v>
      </c>
      <c r="I62" s="8">
        <f t="shared" si="22"/>
        <v>2084.418726399438</v>
      </c>
      <c r="J62" s="8">
        <f t="shared" si="22"/>
        <v>2089.06312536293</v>
      </c>
      <c r="K62" s="8">
        <f t="shared" si="22"/>
        <v>2190.590251231586</v>
      </c>
      <c r="L62" s="8">
        <f t="shared" si="22"/>
        <v>2233.798574352574</v>
      </c>
      <c r="M62" s="8">
        <f t="shared" si="22"/>
        <v>2291.1565038150993</v>
      </c>
    </row>
    <row r="63" spans="1:13" ht="24">
      <c r="A63" s="4">
        <f t="shared" si="18"/>
        <v>12</v>
      </c>
      <c r="B63" s="4" t="s">
        <v>47</v>
      </c>
      <c r="C63" s="6" t="s">
        <v>46</v>
      </c>
      <c r="D63" s="4"/>
      <c r="E63" s="8">
        <f>E58/E62*100</f>
        <v>4.0095850368798605</v>
      </c>
      <c r="F63" s="8">
        <f>F58/F62*100</f>
        <v>0</v>
      </c>
      <c r="G63" s="8">
        <f>G58/G62*100</f>
        <v>1.2151998928880925</v>
      </c>
      <c r="H63" s="8">
        <f aca="true" t="shared" si="23" ref="H63:M63">H58/H62*100</f>
        <v>-1.5966201961774154</v>
      </c>
      <c r="I63" s="8">
        <f t="shared" si="23"/>
        <v>0.07821448540679904</v>
      </c>
      <c r="J63" s="8">
        <f t="shared" si="23"/>
        <v>-0.5221813927880109</v>
      </c>
      <c r="K63" s="8">
        <f t="shared" si="23"/>
        <v>0.38265469769222016</v>
      </c>
      <c r="L63" s="8">
        <f t="shared" si="23"/>
        <v>0.09213882469538932</v>
      </c>
      <c r="M63" s="8">
        <f t="shared" si="23"/>
        <v>-0.4643674347198207</v>
      </c>
    </row>
    <row r="64" spans="1:13" ht="12">
      <c r="A64" s="4">
        <f>A63+1</f>
        <v>13</v>
      </c>
      <c r="B64" s="4" t="s">
        <v>50</v>
      </c>
      <c r="C64" s="6" t="s">
        <v>49</v>
      </c>
      <c r="D64" s="4"/>
      <c r="E64" s="8">
        <f>E15+E31+E47+E63</f>
        <v>18.239393326950925</v>
      </c>
      <c r="F64" s="8">
        <f aca="true" t="shared" si="24" ref="F64:M64">F15+F31+F47+F63</f>
        <v>11.527480411245048</v>
      </c>
      <c r="G64" s="8">
        <f t="shared" si="24"/>
        <v>6.349740671059899</v>
      </c>
      <c r="H64" s="8">
        <f t="shared" si="24"/>
        <v>5.17073234675934</v>
      </c>
      <c r="I64" s="8">
        <f t="shared" si="24"/>
        <v>3.741976254839161</v>
      </c>
      <c r="J64" s="8">
        <f t="shared" si="24"/>
        <v>1.9053670186927714</v>
      </c>
      <c r="K64" s="8">
        <f t="shared" si="24"/>
        <v>3.3214055173322814</v>
      </c>
      <c r="L64" s="8">
        <f t="shared" si="24"/>
        <v>3.901767027904307</v>
      </c>
      <c r="M64" s="8">
        <f t="shared" si="24"/>
        <v>1.6740623727450554</v>
      </c>
    </row>
  </sheetData>
  <printOptions headings="1"/>
  <pageMargins left="0.25" right="0" top="0.5" bottom="0" header="0" footer="0"/>
  <pageSetup horizontalDpi="600" verticalDpi="600" orientation="landscape" scale="90" r:id="rId46"/>
  <headerFooter alignWithMargins="0">
    <oddFooter>&amp;L&amp;F&amp;C&amp;A&amp;R&amp;P</oddFooter>
  </headerFooter>
  <rowBreaks count="3" manualBreakCount="3">
    <brk id="16" max="255" man="1"/>
    <brk id="32" max="255" man="1"/>
    <brk id="48" max="255" man="1"/>
  </rowBreaks>
  <legacyDrawing r:id="rId45"/>
  <oleObjects>
    <oleObject progId="Equation.DSMT4" shapeId="552759" r:id="rId1"/>
    <oleObject progId="Equation.DSMT4" shapeId="552762" r:id="rId2"/>
    <oleObject progId="Equation.DSMT4" shapeId="552763" r:id="rId3"/>
    <oleObject progId="Equation.DSMT4" shapeId="569778" r:id="rId4"/>
    <oleObject progId="Equation.DSMT4" shapeId="594863" r:id="rId5"/>
    <oleObject progId="Equation.DSMT4" shapeId="1736539" r:id="rId6"/>
    <oleObject progId="Equation.DSMT4" shapeId="1740533" r:id="rId7"/>
    <oleObject progId="Equation.DSMT4" shapeId="1745209" r:id="rId8"/>
    <oleObject progId="Equation.DSMT4" shapeId="1778394" r:id="rId9"/>
    <oleObject progId="Equation.DSMT4" shapeId="1831437" r:id="rId10"/>
    <oleObject progId="Equation.DSMT4" shapeId="1840735" r:id="rId11"/>
    <oleObject progId="Equation.DSMT4" shapeId="1847166" r:id="rId12"/>
    <oleObject progId="Equation.DSMT4" shapeId="1847167" r:id="rId13"/>
    <oleObject progId="Equation.DSMT4" shapeId="1847168" r:id="rId14"/>
    <oleObject progId="Equation.DSMT4" shapeId="1847169" r:id="rId15"/>
    <oleObject progId="Equation.DSMT4" shapeId="1847170" r:id="rId16"/>
    <oleObject progId="Equation.DSMT4" shapeId="1847171" r:id="rId17"/>
    <oleObject progId="Equation.DSMT4" shapeId="1847172" r:id="rId18"/>
    <oleObject progId="Equation.DSMT4" shapeId="1847173" r:id="rId19"/>
    <oleObject progId="Equation.DSMT4" shapeId="1847174" r:id="rId20"/>
    <oleObject progId="Equation.DSMT4" shapeId="1847175" r:id="rId21"/>
    <oleObject progId="Equation.DSMT4" shapeId="1847176" r:id="rId22"/>
    <oleObject progId="Equation.DSMT4" shapeId="1853957" r:id="rId23"/>
    <oleObject progId="Equation.DSMT4" shapeId="1853958" r:id="rId24"/>
    <oleObject progId="Equation.DSMT4" shapeId="1853959" r:id="rId25"/>
    <oleObject progId="Equation.DSMT4" shapeId="1853960" r:id="rId26"/>
    <oleObject progId="Equation.DSMT4" shapeId="1853961" r:id="rId27"/>
    <oleObject progId="Equation.DSMT4" shapeId="1853962" r:id="rId28"/>
    <oleObject progId="Equation.DSMT4" shapeId="1853963" r:id="rId29"/>
    <oleObject progId="Equation.DSMT4" shapeId="1853964" r:id="rId30"/>
    <oleObject progId="Equation.DSMT4" shapeId="1853965" r:id="rId31"/>
    <oleObject progId="Equation.DSMT4" shapeId="1853966" r:id="rId32"/>
    <oleObject progId="Equation.DSMT4" shapeId="1853967" r:id="rId33"/>
    <oleObject progId="Equation.DSMT4" shapeId="1857598" r:id="rId34"/>
    <oleObject progId="Equation.DSMT4" shapeId="1857599" r:id="rId35"/>
    <oleObject progId="Equation.DSMT4" shapeId="1857600" r:id="rId36"/>
    <oleObject progId="Equation.DSMT4" shapeId="1857601" r:id="rId37"/>
    <oleObject progId="Equation.DSMT4" shapeId="1857602" r:id="rId38"/>
    <oleObject progId="Equation.DSMT4" shapeId="1857603" r:id="rId39"/>
    <oleObject progId="Equation.DSMT4" shapeId="1857604" r:id="rId40"/>
    <oleObject progId="Equation.DSMT4" shapeId="1857605" r:id="rId41"/>
    <oleObject progId="Equation.DSMT4" shapeId="1857606" r:id="rId42"/>
    <oleObject progId="Equation.DSMT4" shapeId="1857607" r:id="rId43"/>
    <oleObject progId="Equation.DSMT4" shapeId="1857608" r:id="rId4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benson sim</dc:creator>
  <cp:keywords/>
  <dc:description/>
  <cp:lastModifiedBy>benson sim</cp:lastModifiedBy>
  <cp:lastPrinted>2011-12-13T20:03:50Z</cp:lastPrinted>
  <dcterms:created xsi:type="dcterms:W3CDTF">2011-06-23T21:14:15Z</dcterms:created>
  <dcterms:modified xsi:type="dcterms:W3CDTF">2011-12-13T23:05:42Z</dcterms:modified>
  <cp:category/>
  <cp:version/>
  <cp:contentType/>
  <cp:contentStatus/>
</cp:coreProperties>
</file>