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45" windowWidth="15480" windowHeight="8910" tabRatio="601" activeTab="4"/>
  </bookViews>
  <sheets>
    <sheet name="Índice" sheetId="1" r:id="rId1"/>
    <sheet name="Guía" sheetId="2" r:id="rId2"/>
    <sheet name="Definiciones" sheetId="3" r:id="rId3"/>
    <sheet name="Diagram"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'W1'!$F$7:$AS$16</definedName>
    <definedName name="Data" localSheetId="5">'W2'!$F$7:$AQ$31</definedName>
    <definedName name="Data" localSheetId="6">'W3'!$F$7:$AQ$20</definedName>
    <definedName name="Data" localSheetId="7">'W4'!$F$7:$AQ$24</definedName>
    <definedName name="Data" localSheetId="8">'W5'!$F$7:$AQ$12</definedName>
    <definedName name="Foot" localSheetId="4">'W1'!$A$37:$AI$58</definedName>
    <definedName name="Foot" localSheetId="5">'W2'!$A$54:$AR$75</definedName>
    <definedName name="Foot" localSheetId="6">'W3'!$A$41:$AI$62</definedName>
    <definedName name="Foot" localSheetId="7">'W4'!$A$45:$AI$66</definedName>
    <definedName name="Foot" localSheetId="8">'W5'!$A$22:$AI$43</definedName>
    <definedName name="FootLng" localSheetId="4">'W1'!$B$34</definedName>
    <definedName name="FootLng" localSheetId="5">'W2'!$B$51</definedName>
    <definedName name="FootLng" localSheetId="6">'W3'!$B$38</definedName>
    <definedName name="FootLng" localSheetId="7">'W4'!$B$42</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'Definiciones'!$B$1:$D$70</definedName>
    <definedName name="_xlnm.Print_Area" localSheetId="3">'Diagram'!$B$1:$V$39</definedName>
    <definedName name="_xlnm.Print_Area" localSheetId="1">'Guía'!$A$1:$K$75</definedName>
    <definedName name="_xlnm.Print_Area" localSheetId="0">'Índice'!$A$1:$L$29</definedName>
    <definedName name="_xlnm.Print_Area" localSheetId="4">'W1'!$C$1:$AT$58</definedName>
    <definedName name="_xlnm.Print_Area" localSheetId="5">'W2'!$C$1:$AR$76</definedName>
    <definedName name="_xlnm.Print_Area" localSheetId="6">'W3'!$C$1:$AR$62</definedName>
    <definedName name="_xlnm.Print_Area" localSheetId="7">'W4'!$C$1:$AR$66</definedName>
    <definedName name="_xlnm.Print_Area" localSheetId="8">'W5'!$C$1:$AS$43</definedName>
    <definedName name="_xlnm.Print_Area" localSheetId="9">'W6'!$C$1:$P$24</definedName>
    <definedName name="_xlnm.Print_Titles" localSheetId="2">'Definiciones'!$13:$15</definedName>
    <definedName name="_xlnm.Print_Titles" localSheetId="3">'Diagram'!$1:$4</definedName>
    <definedName name="_xlnm.Print_Titles" localSheetId="1">'Guía'!$1:$4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'W2'!$B$8:$B$31</definedName>
    <definedName name="VarsID" localSheetId="6">'W3'!$B$8:$B$20</definedName>
    <definedName name="VarsID" localSheetId="7">'W4'!$B$8:$B$24</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Recursos renovables de agua dulce: 
</t>
        </r>
        <r>
          <rPr>
            <sz val="8"/>
            <rFont val="Tahoma"/>
            <family val="2"/>
          </rPr>
          <t xml:space="preserve"> = flujo interno + caudal de entrada de aguas superficiales y subterráneas procedente de países vecinos.</t>
        </r>
      </text>
    </comment>
    <comment ref="D10" authorId="0">
      <text>
        <r>
          <rPr>
            <b/>
            <sz val="8"/>
            <rFont val="Tahoma"/>
            <family val="2"/>
          </rPr>
          <t>Flujo interno:</t>
        </r>
        <r>
          <rPr>
            <sz val="8"/>
            <rFont val="Tahoma"/>
            <family val="2"/>
          </rPr>
          <t xml:space="preserve">
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9" authorId="0">
      <text>
        <r>
          <rPr>
            <b/>
            <sz val="8"/>
            <rFont val="Tahoma"/>
            <family val="2"/>
          </rPr>
          <t>Evapotranspiración real:</t>
        </r>
        <r>
          <rPr>
            <sz val="8"/>
            <rFont val="Tahoma"/>
            <family val="2"/>
          </rPr>
          <t xml:space="preserve">
</t>
        </r>
        <r>
          <rPr>
            <sz val="8"/>
            <rFont val="Tahoma"/>
            <family val="2"/>
          </rPr>
          <t xml:space="preserve">  Volumen total de evaporación real del suelo, los humedales, las masas de agua naturales y la transpiración vegetal. Según la definición de este concepto en hidrología, la evapotranspiración generada por todas las actividades humanas queda excluida, con excepción de la agricultura y la silvicultura sin riego. La ‘evapotranspiración real’ se calcula mediante diferentes tipos de modelos matemáticos, que van desde algoritmos muy simples (Budyko, Turn Pyke y otros) hasta esquemas que representan el ciclo hidrológico en detalle.</t>
        </r>
      </text>
    </comment>
    <comment ref="D8" authorId="0">
      <text>
        <r>
          <rPr>
            <b/>
            <sz val="8"/>
            <rFont val="Tahoma"/>
            <family val="2"/>
          </rPr>
          <t>Precipitación:</t>
        </r>
        <r>
          <rPr>
            <sz val="8"/>
            <rFont val="Tahoma"/>
            <family val="2"/>
          </rPr>
          <t xml:space="preserve">
Volumen total de precipitaciones atmosféricas húmedas (lluvia, nieve, granizo, rocío, etc.) que caen en el territorio de un país en un año, en millones de metros cúbicos.</t>
        </r>
      </text>
    </comment>
    <comment ref="D11" authorId="0">
      <text>
        <r>
          <rPr>
            <b/>
            <sz val="8"/>
            <rFont val="Tahoma"/>
            <family val="2"/>
          </rPr>
          <t>Caudal de entrada de aguas superficiales y subterráneas desde países vecinos:</t>
        </r>
        <r>
          <rPr>
            <sz val="8"/>
            <rFont val="Tahoma"/>
            <family val="2"/>
          </rPr>
          <t xml:space="preserve">
Volumen total del caudal externo real de entrada de ríos y aguas subterráneas procedente de países vecinos. Las masas de aguas limítrofes deben dividirse por partes iguales entre los dos Estados ribereños, a menos que existan otros acuerdos de aguas compartidas.</t>
        </r>
      </text>
    </comment>
    <comment ref="D13" authorId="0">
      <text>
        <r>
          <rPr>
            <b/>
            <sz val="8"/>
            <rFont val="Tahoma"/>
            <family val="2"/>
          </rPr>
          <t>Caudal de salida de aguas superficiales y subterráneas hacia países vecinos:</t>
        </r>
        <r>
          <rPr>
            <sz val="8"/>
            <rFont val="Tahoma"/>
            <family val="2"/>
          </rPr>
          <t xml:space="preserve">
Caudal real de salida de las aguas fluviales y subterráneas hacia países vecinos.</t>
        </r>
      </text>
    </comment>
    <comment ref="D14" authorId="1">
      <text>
        <r>
          <rPr>
            <b/>
            <sz val="8"/>
            <rFont val="Tahoma"/>
            <family val="2"/>
          </rPr>
          <t xml:space="preserve">Garantizado por tratados:
</t>
        </r>
        <r>
          <rPr>
            <sz val="8"/>
            <rFont val="Tahoma"/>
            <family val="2"/>
          </rPr>
          <t>Volumen anual de aguas superficiales y subterráneas que sale del país de referencia y está garantizado por acuerdos formales con los países adyacentes de periodicidad anual.</t>
        </r>
      </text>
    </comment>
    <comment ref="D15" authorId="1">
      <text>
        <r>
          <rPr>
            <b/>
            <sz val="8"/>
            <rFont val="Tahoma"/>
            <family val="2"/>
          </rPr>
          <t xml:space="preserve">No garantizado por tratados:
</t>
        </r>
        <r>
          <rPr>
            <sz val="8"/>
            <rFont val="Tahoma"/>
            <family val="2"/>
          </rPr>
          <t>Volumen anual de aguas superficiales y subterráneas que sale del país de referencia y no está garantizado por acuerdos formales con los países adyacentes de periodicidad anual.</t>
        </r>
      </text>
    </comment>
    <comment ref="D16" authorId="1">
      <text>
        <r>
          <rPr>
            <b/>
            <sz val="8"/>
            <rFont val="Tahoma"/>
            <family val="2"/>
          </rPr>
          <t>Caudal de salida de aguas superficiales y subterráneas hacia el mar:</t>
        </r>
        <r>
          <rPr>
            <sz val="8"/>
            <rFont val="Tahoma"/>
            <family val="2"/>
          </rPr>
          <t xml:space="preserve">
Caudal real de salida de las aguas fluviales y subterráneas hacia el mar.</t>
        </r>
      </text>
    </comment>
    <comment ref="F7" authorId="2">
      <text>
        <r>
          <rPr>
            <b/>
            <sz val="8"/>
            <rFont val="Tahoma"/>
            <family val="2"/>
          </rPr>
          <t xml:space="preserve">Promedio anual de largo plazo: </t>
        </r>
        <r>
          <rPr>
            <sz val="8"/>
            <rFont val="Tahoma"/>
            <family val="2"/>
          </rPr>
          <t>Promedio aritmético de por lo menos 30 años consecutivos. Suministre el promedio correspondiente al período disponible e indique la duración del período en las notas a pie de página.</t>
        </r>
      </text>
    </comment>
  </commentList>
</comments>
</file>

<file path=xl/comments6.xml><?xml version="1.0" encoding="utf-8"?>
<comments xmlns="http://schemas.openxmlformats.org/spreadsheetml/2006/main">
  <authors>
    <author>United Nations</author>
  </authors>
  <commentList>
    <comment ref="D8" authorId="0">
      <text>
        <r>
          <rPr>
            <b/>
            <sz val="8"/>
            <rFont val="Tahoma"/>
            <family val="2"/>
          </rPr>
          <t xml:space="preserve">Extracción de agua dulce superficial:
</t>
        </r>
        <r>
          <rPr>
            <sz val="8"/>
            <rFont val="Tahoma"/>
            <family val="2"/>
          </rPr>
          <t xml:space="preserve">Agua extraída de cualquier fuente de agua dulce superficial, como ríos, lagos, embalses o agua de lluvia, ya sea de manera temporal o permanente. </t>
        </r>
      </text>
    </comment>
    <comment ref="D9" authorId="0">
      <text>
        <r>
          <rPr>
            <b/>
            <sz val="8"/>
            <rFont val="Tahoma"/>
            <family val="2"/>
          </rPr>
          <t>Extracción de agua dulce subterránea:</t>
        </r>
        <r>
          <rPr>
            <sz val="8"/>
            <rFont val="Tahoma"/>
            <family val="2"/>
          </rPr>
          <t xml:space="preserve">
Agua extraída de cualquier fuente de agua dulce subterránea, ya sea de manera temporal o permanente.</t>
        </r>
      </text>
    </comment>
    <comment ref="D10" authorId="0">
      <text>
        <r>
          <rPr>
            <b/>
            <sz val="8"/>
            <rFont val="Tahoma"/>
            <family val="2"/>
          </rPr>
          <t>Extracción de agua dulce:</t>
        </r>
        <r>
          <rPr>
            <sz val="8"/>
            <rFont val="Tahoma"/>
            <family val="2"/>
          </rPr>
          <t xml:space="preserve">
Agua extraída de cualquier fuente, superficial (como ríos, lagos, embalses y agua de lluvia) o subterránea, ya sea de manera temporal o permanente. Se incluye la extracción por la industria del suministro de agua para su distribución y la extracción directa por parte de otras actividades económicas para su propia utilización. El volumen de agua extraída se desglosa por grupos principales de actividad económica de las unidades de extracción (de acuerdo con la CIIU Rev. 4) y los hogares.</t>
        </r>
      </text>
    </comment>
    <comment ref="D12" authorId="0">
      <text>
        <r>
          <rPr>
            <sz val="8"/>
            <rFont val="Tahoma"/>
            <family val="2"/>
          </rPr>
          <t xml:space="preserve">(Extracción de agua dulce por) </t>
        </r>
        <r>
          <rPr>
            <b/>
            <sz val="8"/>
            <rFont val="Tahoma"/>
            <family val="2"/>
          </rPr>
          <t>Industria del suministro de agua (CIIU 36):</t>
        </r>
        <r>
          <rPr>
            <sz val="8"/>
            <rFont val="Tahoma"/>
            <family val="2"/>
          </rPr>
          <t xml:space="preserve">
Volumen de agua extraída de fuentes superficiales (ríos, lagos, embalses, etc., incluido el volumen de agua de lluvia recogida) y subterráneas por las unidades económicas cuyas actividades principales son la captación y el tratamiento del agua y su distribución entre los hogares y otros usuarios (CIIU 36: Captación, tratamiento y distribución de agua). Se excluye aquí el volumen de agua extraída por la industria del suministro de agua para la operación de los canales de irrigación; ese volumen debe registrarse en la sección "Extracción de agua dulce por la agricultura, la silvicultura y la pesca".</t>
        </r>
      </text>
    </comment>
    <comment ref="D13" authorId="0">
      <text>
        <r>
          <rPr>
            <sz val="8"/>
            <rFont val="Tahoma"/>
            <family val="2"/>
          </rPr>
          <t xml:space="preserve">(Extracción de agua dulce por) </t>
        </r>
        <r>
          <rPr>
            <b/>
            <sz val="8"/>
            <rFont val="Tahoma"/>
            <family val="2"/>
          </rPr>
          <t>Hogares:</t>
        </r>
        <r>
          <rPr>
            <sz val="8"/>
            <rFont val="Tahoma"/>
            <family val="2"/>
          </rPr>
          <t xml:space="preserve">
Volumen de agua extraída directamente de fuentes superficiales (ríos, lagos, embalses, etc., incluido el volumen de agua de lluvia recogida) y subterráneas por los hogares para su propia utilización.</t>
        </r>
      </text>
    </comment>
    <comment ref="D14" authorId="0">
      <text>
        <r>
          <rPr>
            <sz val="8"/>
            <rFont val="Tahoma"/>
            <family val="2"/>
          </rPr>
          <t xml:space="preserve">(Extracción de agua dulce por) </t>
        </r>
        <r>
          <rPr>
            <b/>
            <sz val="8"/>
            <rFont val="Tahoma"/>
            <family val="2"/>
          </rPr>
          <t>Agricultura, ganadería, silvicultura y pesca (CIIU 01-03):</t>
        </r>
        <r>
          <rPr>
            <sz val="8"/>
            <rFont val="Tahoma"/>
            <family val="2"/>
          </rPr>
          <t xml:space="preserve">
Volumen de agua extraída directamente de fuentes superficiales (ríos, lagos, embalses, etc., incluido el volumen de agua de lluvia recogida) y subterráneas por parte de las unidades económicas del grupo CIIU 01-03 para su propia utilización. Se incluye el volumen de agua extraída por la industria del suministro de agua (CIIU 36) para la operación de los canales de irrigación.</t>
        </r>
      </text>
    </comment>
    <comment ref="D15" authorId="0">
      <text>
        <r>
          <rPr>
            <sz val="8"/>
            <rFont val="Tahoma"/>
            <family val="2"/>
          </rPr>
          <t>(Extracción de agua dulce por)</t>
        </r>
        <r>
          <rPr>
            <b/>
            <sz val="8"/>
            <rFont val="Tahoma"/>
            <family val="2"/>
          </rPr>
          <t xml:space="preserve"> Industrias manufactureras (CIIU 10-33):</t>
        </r>
        <r>
          <rPr>
            <sz val="8"/>
            <rFont val="Tahoma"/>
            <family val="2"/>
          </rPr>
          <t xml:space="preserve">
Volumen de agua extraída directamente de fuentes superficiales (ríos, lagos, embalses, etc., incluido el volumen de agua de lluvia recogida) y subterráneas por parte de las unidades económicas del grupo CIIU 10-33 para su propia utilización.</t>
        </r>
      </text>
    </comment>
    <comment ref="D16" authorId="0">
      <text>
        <r>
          <rPr>
            <sz val="8"/>
            <rFont val="Tahoma"/>
            <family val="2"/>
          </rPr>
          <t>(Extracción de agua dulce por)</t>
        </r>
        <r>
          <rPr>
            <b/>
            <sz val="8"/>
            <rFont val="Tahoma"/>
            <family val="2"/>
          </rPr>
          <t xml:space="preserve"> Industria de la energía eléctrica (CIIU 351):</t>
        </r>
        <r>
          <rPr>
            <sz val="8"/>
            <rFont val="Tahoma"/>
            <family val="2"/>
          </rPr>
          <t xml:space="preserve">
Volumen de agua extraída directamente de fuentes superficiales (ríos, lagos, embalses, etc., incluido el volumen de agua de lluvia recogida) y subterráneas por parte de las unidades económicas del grupo CIIU 351 para su propia utilización. Se excluye el agua utilizada para la generación hidroeléctrica (por ejemplo, el agua contenida en represas).</t>
        </r>
      </text>
    </comment>
    <comment ref="D17" authorId="0">
      <text>
        <r>
          <rPr>
            <sz val="8"/>
            <rFont val="Tahoma"/>
            <family val="2"/>
          </rPr>
          <t>(Extracción de agua dulce por)</t>
        </r>
        <r>
          <rPr>
            <b/>
            <sz val="8"/>
            <rFont val="Tahoma"/>
            <family val="2"/>
          </rPr>
          <t xml:space="preserve"> Otras actividades económicas:</t>
        </r>
        <r>
          <rPr>
            <sz val="8"/>
            <rFont val="Tahoma"/>
            <family val="2"/>
          </rPr>
          <t xml:space="preserve">
Volumen de agua extraída directamente de fuentes superficiales (ríos, lagos, embalses, etc., incluido el volumen de agua de lluvia recogida) y subterráneas por parte de las unidades económicas de cualquier otra categoría CIIU no especificada anteriormente para su propia utilización.</t>
        </r>
      </text>
    </comment>
    <comment ref="D18" authorId="0">
      <text>
        <r>
          <rPr>
            <b/>
            <sz val="8"/>
            <rFont val="Tahoma"/>
            <family val="2"/>
          </rPr>
          <t>Agua desalinizada:</t>
        </r>
        <r>
          <rPr>
            <sz val="8"/>
            <rFont val="Tahoma"/>
            <family val="2"/>
          </rPr>
          <t xml:space="preserve">
Volumen total de agua obtenida mediante procesos de desalinización (es decir, la eliminación de sal) de agua de mar y agua salobre.</t>
        </r>
      </text>
    </comment>
    <comment ref="D19" authorId="0">
      <text>
        <r>
          <rPr>
            <b/>
            <sz val="8"/>
            <rFont val="Tahoma"/>
            <family val="2"/>
          </rPr>
          <t>Agua reutilizada:</t>
        </r>
        <r>
          <rPr>
            <sz val="8"/>
            <rFont val="Tahoma"/>
            <family val="2"/>
          </rPr>
          <t xml:space="preserve">
Agua usada recibida directamente de otro usuario para su reutilización, con o sin tratamiento. Se incluyen también las aguas residuales tratadas recibidas de plantas de tratamiento para su reutilización. Se excluyen las aguas residuales descargadas en cursos de agua y que se reutilizan corriente abajo. Se excluye el reciclado de agua en establecimientos industriales.</t>
        </r>
      </text>
    </comment>
    <comment ref="D20" authorId="0">
      <text>
        <r>
          <rPr>
            <b/>
            <sz val="8"/>
            <rFont val="Tahoma"/>
            <family val="2"/>
          </rPr>
          <t>Importaciones de agua:</t>
        </r>
        <r>
          <rPr>
            <sz val="8"/>
            <rFont val="Tahoma"/>
            <family val="2"/>
          </rPr>
          <t xml:space="preserve">
Volumen total de agua a granel que se importa como producto de otros países a través de tuberías o en barcos o camiones. Se excluye el agua embotellada.</t>
        </r>
      </text>
    </comment>
    <comment ref="D21" authorId="0">
      <text>
        <r>
          <rPr>
            <b/>
            <sz val="8"/>
            <rFont val="Tahoma"/>
            <family val="2"/>
          </rPr>
          <t>Exportaciones de agua:</t>
        </r>
        <r>
          <rPr>
            <sz val="8"/>
            <rFont val="Tahoma"/>
            <family val="2"/>
          </rPr>
          <t xml:space="preserve">
Volumen total de agua a granel que se exporta como producto a otros países a través de tuberías o en barcos o camiones. Se excluye el agua embotellada.</t>
        </r>
      </text>
    </comment>
    <comment ref="D22" authorId="0">
      <text>
        <r>
          <rPr>
            <b/>
            <sz val="8"/>
            <rFont val="Tahoma"/>
            <family val="2"/>
          </rPr>
          <t>Total de agua dulce disponible para utilización:</t>
        </r>
        <r>
          <rPr>
            <sz val="8"/>
            <rFont val="Tahoma"/>
            <family val="2"/>
          </rPr>
          <t xml:space="preserve">
 = Agua dulce extraída + agua desalinizada + agua reutilizada + importación de agua - exportación de agua.</t>
        </r>
      </text>
    </comment>
    <comment ref="D23" authorId="0">
      <text>
        <r>
          <rPr>
            <b/>
            <sz val="8"/>
            <rFont val="Tahoma"/>
            <family val="2"/>
          </rPr>
          <t>Pérdidas durante el transporte :</t>
        </r>
        <r>
          <rPr>
            <sz val="8"/>
            <rFont val="Tahoma"/>
            <family val="2"/>
          </rPr>
          <t xml:space="preserve">
Volumen de agua perdida durante el transporte entre un punto de extracción y un punto de utilización, y entre puntos de utilización y reutilización. Se incluyen las pérdidas por fugas y la evaporación.</t>
        </r>
      </text>
    </comment>
    <comment ref="D24" authorId="0">
      <text>
        <r>
          <rPr>
            <b/>
            <sz val="8"/>
            <rFont val="Tahoma"/>
            <family val="2"/>
          </rPr>
          <t>Utilización de agua dulce total:</t>
        </r>
        <r>
          <rPr>
            <sz val="8"/>
            <rFont val="Tahoma"/>
            <family val="2"/>
          </rPr>
          <t xml:space="preserve">
La utilización de agua es el volumen total de agua, ya sea de extracción propia o recibida de un suministrador de agua, que utilizan los usuarios finales, tales como los hogares o las actividades económicas para sus procesos productivos o de consumo. El volumen de agua utilizada se desglosa entre los principales grupos de actividad económica de los usuarios finales (de acuerdo con la CIIU Rev. 4) y los hogares. </t>
        </r>
      </text>
    </comment>
    <comment ref="D26" authorId="0">
      <text>
        <r>
          <rPr>
            <sz val="8"/>
            <rFont val="Tahoma"/>
            <family val="2"/>
          </rPr>
          <t xml:space="preserve">(Agua dulce utilizada por) </t>
        </r>
        <r>
          <rPr>
            <b/>
            <sz val="8"/>
            <rFont val="Tahoma"/>
            <family val="2"/>
          </rPr>
          <t>Hogares:</t>
        </r>
        <r>
          <rPr>
            <sz val="8"/>
            <rFont val="Tahoma"/>
            <family val="2"/>
          </rPr>
          <t xml:space="preserve">
Volumen de agua utilizado por los hogares, ya sea provista por la industria del suministro de agua o procedente de captación propia, para su propia utilización. Agua utilizada en el funcionamiento normal de los hogares (por ejemplo, para beber o lavar). Incluye el riego de jardines domésticos, pero no debe incluir el agua utilizada para la agricultura comercial.</t>
        </r>
      </text>
    </comment>
    <comment ref="D27" authorId="0">
      <text>
        <r>
          <rPr>
            <sz val="8"/>
            <rFont val="Tahoma"/>
            <family val="2"/>
          </rPr>
          <t>(Agua dulce utilizada por)</t>
        </r>
        <r>
          <rPr>
            <b/>
            <sz val="8"/>
            <rFont val="Tahoma"/>
            <family val="2"/>
          </rPr>
          <t xml:space="preserve"> Agricultura, ganadería, silvicultura y pesca (CIIU 01-03):</t>
        </r>
        <r>
          <rPr>
            <sz val="8"/>
            <rFont val="Tahoma"/>
            <family val="2"/>
          </rPr>
          <t xml:space="preserve">
Volumen de agua utilizada por las actividades económicas pertenecientes a la agricultura, la ganadería, la silvicultura y la pesca (CIIU 01-03), ya sea extraída directamente de las fuentes de agua para su propia utilización o provista por la industria del suministro de agua.</t>
        </r>
      </text>
    </comment>
    <comment ref="D28" authorId="0">
      <text>
        <r>
          <rPr>
            <b/>
            <sz val="8"/>
            <rFont val="Tahoma"/>
            <family val="2"/>
          </rPr>
          <t>Riego en agricultura:</t>
        </r>
        <r>
          <rPr>
            <sz val="8"/>
            <rFont val="Tahoma"/>
            <family val="2"/>
          </rPr>
          <t xml:space="preserve">
Aplicación artificial de agua sobre la tierra para ayudar al crecimiento de los cultivos y pastizales.</t>
        </r>
      </text>
    </comment>
    <comment ref="D29" authorId="0">
      <text>
        <r>
          <rPr>
            <sz val="8"/>
            <rFont val="Tahoma"/>
            <family val="2"/>
          </rPr>
          <t xml:space="preserve">(Agua dulce utilizada por) </t>
        </r>
        <r>
          <rPr>
            <b/>
            <sz val="8"/>
            <rFont val="Tahoma"/>
            <family val="2"/>
          </rPr>
          <t>Industrias manufactureras (CIIU 10-33):</t>
        </r>
        <r>
          <rPr>
            <sz val="8"/>
            <rFont val="Tahoma"/>
            <family val="2"/>
          </rPr>
          <t xml:space="preserve">
Volumen de agua utilizada por las actividades económicas pertenecientes a las industrias manufactureras (CIIU 10-33), ya sea extraída directamente de las fuentes de agua para su propia utilización o provista por la industria del suministro de agua.</t>
        </r>
      </text>
    </comment>
    <comment ref="D30" authorId="0">
      <text>
        <r>
          <rPr>
            <sz val="8"/>
            <rFont val="Tahoma"/>
            <family val="2"/>
          </rPr>
          <t xml:space="preserve">(Agua dulce utilizada por) </t>
        </r>
        <r>
          <rPr>
            <b/>
            <sz val="8"/>
            <rFont val="Tahoma"/>
            <family val="2"/>
          </rPr>
          <t>Industria de la energía eléctrica (CIIU 351)</t>
        </r>
        <r>
          <rPr>
            <b/>
            <sz val="8"/>
            <rFont val="Tahoma"/>
            <family val="2"/>
          </rPr>
          <t>:</t>
        </r>
        <r>
          <rPr>
            <sz val="8"/>
            <rFont val="Tahoma"/>
            <family val="2"/>
          </rPr>
          <t xml:space="preserve">
Volumen de agua utilizada por las actividades económicas pertenecientes a la categoría de generación, transmisión y distribución de la electricidad (CIIU 351), ya sea extraída directamente de las fuentes de agua para su propia utilización o provista por la industria del suministro de agua. Se excluye el agua utilizada para la generación hidroeléctrica (por ejemplo, el agua contenida en las presas).</t>
        </r>
      </text>
    </comment>
    <comment ref="D31" authorId="0">
      <text>
        <r>
          <rPr>
            <sz val="8"/>
            <rFont val="Tahoma"/>
            <family val="2"/>
          </rPr>
          <t xml:space="preserve">(Agua dulce utilizada por) </t>
        </r>
        <r>
          <rPr>
            <b/>
            <sz val="8"/>
            <rFont val="Tahoma"/>
            <family val="2"/>
          </rPr>
          <t>Otras actividades económicas:</t>
        </r>
        <r>
          <rPr>
            <sz val="8"/>
            <rFont val="Tahoma"/>
            <family val="2"/>
          </rPr>
          <t xml:space="preserve">
Volumen de agua utilizada por las restantes actividades económicas no mencionadas anteriormente, ya sea extraída directamente de las fuentes de agua para su propia utilización o provista por la industria del suministro de agua.</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rFont val="Tahoma"/>
            <family val="2"/>
          </rPr>
          <t>Pérdidas durante el transporte (CIIU 36):</t>
        </r>
        <r>
          <rPr>
            <sz val="8"/>
            <rFont val="Tahoma"/>
            <family val="2"/>
          </rPr>
          <t xml:space="preserve">
Volumen de agua perdida durante el transporte entre un punto de extracción y un punto de utilización, y entre puntos de utilización y reutilización. Se incluyen las pérdidas por fugas y la evaporación.</t>
        </r>
      </text>
    </comment>
    <comment ref="D8" authorId="1">
      <text>
        <r>
          <rPr>
            <b/>
            <sz val="8"/>
            <rFont val="Tahoma"/>
            <family val="2"/>
          </rPr>
          <t xml:space="preserve">Cantidad bruta de agua dulce provista por la industria del suministro de agua (CIIU 36):
</t>
        </r>
        <r>
          <rPr>
            <sz val="8"/>
            <rFont val="Tahoma"/>
            <family val="2"/>
          </rPr>
          <t>Agua provista por la industria del suministro de agua al usuario. Incluye las pérdidas durante el transporte. Se excluye el agua provista por la industria del suministro de agua para la operación de los canales de irrigación.)</t>
        </r>
      </text>
    </comment>
    <comment ref="D10" authorId="1">
      <text>
        <r>
          <rPr>
            <b/>
            <sz val="8"/>
            <rFont val="Tahoma"/>
            <family val="2"/>
          </rPr>
          <t xml:space="preserve">Cantidad neta de agua dulce provista por la industria del suministro de agua (CIIU 36):
</t>
        </r>
        <r>
          <rPr>
            <sz val="8"/>
            <rFont val="Tahoma"/>
            <family val="2"/>
          </rPr>
          <t>Cantidad bruta de agua dulce provista por la industria del suministro de agua menos las pérdidas de agua dulce durante el transporte. El volumen neto de agua dulce provisto por la industria del suministro de agua a los usuarios finales se desglosa entre los hogares y los grupos principales de actividad económica de los usuarios finales (de acuerdo con la CIIU Rev. 4).</t>
        </r>
      </text>
    </comment>
    <comment ref="D18" authorId="1">
      <text>
        <r>
          <rPr>
            <b/>
            <sz val="8"/>
            <rFont val="Tahoma"/>
            <family val="2"/>
          </rPr>
          <t>Total de población abastecida por la industria del suministro de agua (CIIU 36):</t>
        </r>
        <r>
          <rPr>
            <sz val="8"/>
            <rFont val="Tahoma"/>
            <family val="2"/>
          </rPr>
          <t xml:space="preserve">
Porcentaje del total de la población residente que utiliza agua provista por la industria del suministro de agua (CIIU 36).</t>
        </r>
      </text>
    </comment>
    <comment ref="D19" authorId="2">
      <text>
        <r>
          <rPr>
            <b/>
            <sz val="8"/>
            <rFont val="Tahoma"/>
            <family val="2"/>
          </rPr>
          <t xml:space="preserve">Población urbana abastecida por la industria del suministro de agua (CIIU 36):
</t>
        </r>
        <r>
          <rPr>
            <sz val="8"/>
            <rFont val="Tahoma"/>
            <family val="2"/>
          </rPr>
          <t>Porcentaje de la población urbana que utiliza agua provista por la industria del suministro de agua (CIIU 36).</t>
        </r>
      </text>
    </comment>
    <comment ref="D20" authorId="2">
      <text>
        <r>
          <rPr>
            <b/>
            <sz val="8"/>
            <rFont val="Tahoma"/>
            <family val="2"/>
          </rPr>
          <t xml:space="preserve">Población rural abastecida por la industria del suministro de agua (CIIU 36):
</t>
        </r>
        <r>
          <rPr>
            <sz val="8"/>
            <rFont val="Tahoma"/>
            <family val="2"/>
          </rPr>
          <t>Porcentaje de la población rural que utiliza agua provista por la industria del suministro de agua (CIIU 36).</t>
        </r>
      </text>
    </comment>
  </commentList>
</comments>
</file>

<file path=xl/comments8.xml><?xml version="1.0" encoding="utf-8"?>
<comments xmlns="http://schemas.openxmlformats.org/spreadsheetml/2006/main">
  <authors>
    <author>User.Stat3</author>
    <author>United Nations</author>
    <author>Reena Shah</author>
  </authors>
  <commentList>
    <comment ref="D24" authorId="0">
      <text>
        <r>
          <rPr>
            <b/>
            <sz val="8"/>
            <rFont val="Tahoma"/>
            <family val="2"/>
          </rPr>
          <t>Producción total de lodo de aguas residuales (material seco):</t>
        </r>
        <r>
          <rPr>
            <sz val="8"/>
            <rFont val="Tahoma"/>
            <family val="2"/>
          </rPr>
          <t xml:space="preserve">
Acumulación de lodos húmedos o mixtos sedimentados con un componente líquido como resultado de procesos naturales o artificiales, que han sido separados de distintos tipos de aguas residuales durante el tratamiento. Los datos deben consignarse en unidades de peso seco. Si se dispone únicamente de datos en unidades de peso húmedo, indíquense los datos en estas unidades y aclárese en una nota a pie de página.</t>
        </r>
      </text>
    </comment>
    <comment ref="D14" authorId="1">
      <text>
        <r>
          <rPr>
            <b/>
            <sz val="8"/>
            <rFont val="Tahoma"/>
            <family val="2"/>
          </rPr>
          <t>Tratamiento de aguas residuales urbanas:</t>
        </r>
        <r>
          <rPr>
            <sz val="8"/>
            <rFont val="Tahoma"/>
            <family val="2"/>
          </rPr>
          <t xml:space="preserve">
Todo tipo de tratamiento de aguas residuales en plantas de tratamiento de aguas residuales urbanas. Generalmente son administradas por autoridades públicas o empresas privadas contratadas por las autoridades públicas. Se incluyen las aguas residuales transportadas en camiones a las plantas de tratamiento. Las plantas de tratamiento de aguas residuales urbanas se clasifican en la categoría CIIU 37 (alcantarillado).</t>
        </r>
      </text>
    </comment>
    <comment ref="D18" authorId="1">
      <text>
        <r>
          <rPr>
            <b/>
            <sz val="8"/>
            <rFont val="Tahoma"/>
            <family val="2"/>
          </rPr>
          <t>Otras formas de tratamiento de aguas residuales:</t>
        </r>
        <r>
          <rPr>
            <sz val="8"/>
            <rFont val="Tahoma"/>
            <family val="2"/>
          </rPr>
          <t xml:space="preserve">
Tratamiento de aguas residuales en plantas no públicas, por ej., plantas de tratamiento de aguas residuales industriales. El tratamiento de fosas sépticas queda excluido de “otras formas de tratamiento de aguas residuales”. Las plantas de tratamiento de aguas residuales industriales pueden también clasificarse en la categoría CIIU 37 (alcantarillado), o en la categoría de actividad principal correspondiente al establecimiento industrial al que se adscriben.</t>
        </r>
      </text>
    </comment>
    <comment ref="D15" authorId="1">
      <text>
        <r>
          <rPr>
            <b/>
            <sz val="8"/>
            <rFont val="Tahoma"/>
            <family val="2"/>
          </rPr>
          <t>Tratamiento primario de aguas residuales:</t>
        </r>
        <r>
          <rPr>
            <sz val="8"/>
            <rFont val="Tahoma"/>
            <family val="2"/>
          </rPr>
          <t xml:space="preserve">
Tratamiento de aguas residuales por medio de procesos físicos, químicos o ambos, relacionados con la sedimentación de sólidos en suspensión u otros procesos por medio de los cuales se reducen de las aguas residuales entrantes la demanda bioquímica de oxígeno (DBO5) al menos en un 20% antes de su descarga y los sólidos en suspensión totales al menos en un 50%. Para evitar la doble contabilidad, en casos de agua sometida a más de un tipo de tratamiento, debe indicarse sólo en el campo correspondiente al tipo de tratamiento de nivel superior.</t>
        </r>
      </text>
    </comment>
    <comment ref="D16" authorId="1">
      <text>
        <r>
          <rPr>
            <b/>
            <sz val="8"/>
            <rFont val="Tahoma"/>
            <family val="2"/>
          </rPr>
          <t>Tratamiento secundario de aguas residuales:</t>
        </r>
        <r>
          <rPr>
            <sz val="8"/>
            <rFont val="Tahoma"/>
            <family val="2"/>
          </rPr>
          <t xml:space="preserve">
Tratamiento de aguas residuales posterior al tratamiento primario por medio de un tratamiento generalmente biológico u otro secundario, u otros procesos, que obtengan una reducción de la demanda bioquímica de oxígeno (DBO5) al menos del 70% y de la demanda química de oxígeno (DQO) al menos del 75%. Para evitar la doble contabilidad, en casos de agua sometida a más de un tipo de tratamiento, debe informarse sólo en el campo correspondiente al tipo de tratamiento de nivel superior.</t>
        </r>
      </text>
    </comment>
    <comment ref="D22" authorId="1">
      <text>
        <r>
          <rPr>
            <b/>
            <sz val="8"/>
            <rFont val="Tahoma"/>
            <family val="2"/>
          </rPr>
          <t>Tratamiento independiente de aguas residuales:</t>
        </r>
        <r>
          <rPr>
            <sz val="8"/>
            <rFont val="Tahoma"/>
            <family val="2"/>
          </rPr>
          <t xml:space="preserve">
Sistemas de captación, tratamiento preliminar, tratamiento, infiltración o descarga de aguas residuales domésticas de hogares en poblaciones de un equivalente por habitante de 1 a 50, que no están conectados a un sistema de captación de aguas residuales. Las fosas sépticas son un ejemplo. Se excluyen aquí los sistemas con tanques de almacenamiento en que las aguas residuales se transportan periódicamente en camiones a plantas de tratamiento de aguas residuales que forman parte de un sistema de tratamiento de aguas residuales urbanas.</t>
        </r>
      </text>
    </comment>
    <comment ref="D19" authorId="1">
      <text>
        <r>
          <rPr>
            <b/>
            <sz val="8"/>
            <rFont val="Tahoma"/>
            <family val="2"/>
          </rPr>
          <t xml:space="preserve">Tratamiento primario de aguas residuales:
</t>
        </r>
        <r>
          <rPr>
            <sz val="8"/>
            <rFont val="Tahoma"/>
            <family val="2"/>
          </rPr>
          <t>Tratamiento de aguas residuales por medio de procesos físicos, químicos o ambos, relacionados con la sedimentación de sólidos en suspensión u otros procesos por medio de los cuales se reducen de las aguas residuales entrantes la demanda bioquímica de oxígeno (DBO5) al menos en un 20% antes de su descarga y los sólidos en suspensión totales al menos en un 50%. Para evitar la doble contabilidad, en casos de agua sometida a más de un tipo de tratamiento, debe indicarse sólo en el campo correspondiente al tipo de tratamiento de nivel superior.</t>
        </r>
      </text>
    </comment>
    <comment ref="D17" authorId="1">
      <text>
        <r>
          <rPr>
            <b/>
            <sz val="8"/>
            <rFont val="Tahoma"/>
            <family val="2"/>
          </rPr>
          <t xml:space="preserve">Tratamiento terciario de aguas residuales:
</t>
        </r>
        <r>
          <rPr>
            <sz val="8"/>
            <rFont val="Tahoma"/>
            <family val="2"/>
          </rPr>
          <t xml:space="preserve">Tratamiento (además del secundario) del nitrógeno o el fósforo, o ambos, u otra sustancia contaminante que afecte la calidad o el uso específico del agua: contaminación microbiológica, color, etc. Los distintos tipos de tratamiento (‘eliminación de contaminantes orgánicos’ para reducir la DBO5 al menos en un 95% y la DQO en un 85%, ‘eliminación de nitrógeno’ de al menos un 70%, ‘eliminación de fósforo’ de al menos un 80% y ‘eliminación microbiológica’) no pueden sumarse y son mutuamente excluyentes. Para evitar la doble contabilidad, en casos de agua sometida a más de un tipo de tratamiento, debe informarse sólo en el campo correspondiente al tipo de tratamiento de nivel superior. </t>
        </r>
      </text>
    </comment>
    <comment ref="D20" authorId="1">
      <text>
        <r>
          <rPr>
            <b/>
            <sz val="8"/>
            <rFont val="Tahoma"/>
            <family val="2"/>
          </rPr>
          <t xml:space="preserve">Tratamiento secundario de aguas residuales:
</t>
        </r>
        <r>
          <rPr>
            <sz val="8"/>
            <rFont val="Tahoma"/>
            <family val="2"/>
          </rPr>
          <t>Tratamiento de aguas residuales posterior al tratamiento primario por medio de un tratamiento generalmente biológico u otro secundario, u otros procesos, que obtengan una reducción de la demanda bioquímica de oxígeno (DBO5) al menos del 70% y de la demanda química de oxígeno (DQO) al menos del 75%. Para evitar la doble contabilidad, en casos de agua sometida a más de un tipo de tratamiento, debe informarse sólo en el campo correspondiente al tipo de tratamiento de nivel superior.</t>
        </r>
      </text>
    </comment>
    <comment ref="D21" authorId="1">
      <text>
        <r>
          <rPr>
            <b/>
            <sz val="8"/>
            <rFont val="Tahoma"/>
            <family val="2"/>
          </rPr>
          <t xml:space="preserve">Tratamiento terciario de aguas residuales:
</t>
        </r>
        <r>
          <rPr>
            <sz val="8"/>
            <rFont val="Tahoma"/>
            <family val="2"/>
          </rPr>
          <t xml:space="preserve">Tratamiento (además del secundario) del nitrógeno o el fósforo, o ambos, u otra sustancia contaminante que afecte la calidad o el uso específico del agua: contaminación microbiológica, color, etc. Los distintos tipos de tratamiento (‘eliminación de contaminantes orgánicos’ para reducir la DBO5 al menos en un 95% y la DQO en un 85%, ‘eliminación de nitrógeno’ de al menos un 70%, ‘eliminación de fósforo’ de al menos un 80% y ‘eliminación microbiológica’) no pueden sumarse y son mutuamente excluyentes. Para evitar la doble contabilidad, en casos de agua sometida a más de un tipo de tratamiento, debe informarse sólo en el campo correspondiente al tipo de tratamiento de nivel superior. </t>
        </r>
      </text>
    </comment>
    <comment ref="D8" authorId="2">
      <text>
        <r>
          <rPr>
            <b/>
            <sz val="8"/>
            <rFont val="Tahoma"/>
            <family val="2"/>
          </rPr>
          <t xml:space="preserve">Total de aguas residuales generadas:
</t>
        </r>
        <r>
          <rPr>
            <sz val="8"/>
            <rFont val="Tahoma"/>
            <family val="2"/>
          </rPr>
          <t>Las aguas residuales son aquellas que ya no tienen valor para el propósito para el que se han utilizado en razón de su calidad, cantidad u oportunidad. El total de aguas residuales generadas es el volumen total de aguas residuales generadas por las actividades económicas (agricultura, ganadería, silvicultura y pesca; industrias manufactureras; industria de la energía eléctrica y otras actividades económicas) y los hogares. Se excluye el agua de refrigeración.</t>
        </r>
      </text>
    </comment>
    <comment ref="D12" authorId="2">
      <text>
        <r>
          <rPr>
            <sz val="8"/>
            <rFont val="Tahoma"/>
            <family val="2"/>
          </rPr>
          <t xml:space="preserve">(Aguas residuales generadas por) </t>
        </r>
        <r>
          <rPr>
            <b/>
            <sz val="8"/>
            <rFont val="Tahoma"/>
            <family val="2"/>
          </rPr>
          <t xml:space="preserve">Otras actividades económicas:
</t>
        </r>
        <r>
          <rPr>
            <sz val="8"/>
            <rFont val="Tahoma"/>
            <family val="2"/>
          </rPr>
          <t>Excluidas las aguas residuales generadas por la categoría CIIU 37 (alcantarillado).</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Población conectada a un sistema de captación de aguas residuales :</t>
        </r>
        <r>
          <rPr>
            <sz val="8"/>
            <rFont val="Tahoma"/>
            <family val="2"/>
          </rPr>
          <t xml:space="preserve">
Porcentaje de la población residente conectado a un sistema de captación de aguas residuales (alcantarillado). Los sistemas de captación de aguas residuales pueden enviarlas a las plantas de tratamiento o descargarlas sin tratamiento previo en el medio ambiente.</t>
        </r>
      </text>
    </comment>
    <comment ref="D9" authorId="0">
      <text>
        <r>
          <rPr>
            <b/>
            <sz val="8"/>
            <rFont val="Tahoma"/>
            <family val="2"/>
          </rPr>
          <t>Población conectada a servicios de tratamiento de aguas residuales:</t>
        </r>
        <r>
          <rPr>
            <sz val="8"/>
            <rFont val="Tahoma"/>
            <family val="2"/>
          </rPr>
          <t xml:space="preserve">
Porcentaje de la población residente cuyas aguas residuales se tratan en plantas de tratamiento de aguas residuales.</t>
        </r>
      </text>
    </comment>
    <comment ref="D11" authorId="0">
      <text>
        <r>
          <rPr>
            <b/>
            <sz val="8"/>
            <rFont val="Tahoma"/>
            <family val="2"/>
          </rPr>
          <t xml:space="preserve">Población con tratamiento de aguas residuales independientes (por ejemplo, fosas sépticas):
</t>
        </r>
        <r>
          <rPr>
            <sz val="8"/>
            <rFont val="Tahoma"/>
            <family val="2"/>
          </rPr>
          <t>Porcentaje de la población residente cuyas aguas residuales se tratan en instalaciones separadas, a menudo privadas, como fosas sépticas.</t>
        </r>
      </text>
    </comment>
    <comment ref="D12" authorId="0">
      <text>
        <r>
          <rPr>
            <b/>
            <sz val="8"/>
            <rFont val="Tahoma"/>
            <family val="2"/>
          </rPr>
          <t>Población no conectada a un sistema de tratamiento de aguas residuales:</t>
        </r>
        <r>
          <rPr>
            <sz val="8"/>
            <rFont val="Tahoma"/>
            <family val="2"/>
          </rPr>
          <t xml:space="preserve">
Porcentaje de la población residente cuyas aguas residuales no se tratan ni en plantas de tratamiento urbanas ni en instalaciones independientes de tratamiento.</t>
        </r>
      </text>
    </comment>
  </commentList>
</comments>
</file>

<file path=xl/sharedStrings.xml><?xml version="1.0" encoding="utf-8"?>
<sst xmlns="http://schemas.openxmlformats.org/spreadsheetml/2006/main" count="1400" uniqueCount="676">
  <si>
    <t>Agua usada recibida directamente de otro usuario para su reutilización, con o sin tratamiento. Se incluyen también las aguas residuales tratadas recibidas de plantas de tratamiento para su reutilización. Se excluyen las aguas residuales descargadas en cursos de agua y que se reutilizan corriente abajo. Se excluye el reciclado de agua en establecimientos industriales.</t>
  </si>
  <si>
    <t>Importaciones de agua</t>
  </si>
  <si>
    <t>Volumen total de agua a granel que se importa como producto de otros países a través de tuberías o en barcos o camiones. Se excluye el agua embotellada.</t>
  </si>
  <si>
    <t>Exportaciones de agua</t>
  </si>
  <si>
    <t>Volumen total de agua a granel que se exporta como producto a otros países a través de tuberías o en barcos o camiones. Se excluye el agua embotellada.</t>
  </si>
  <si>
    <r>
      <t xml:space="preserve"> </t>
    </r>
    <r>
      <rPr>
        <sz val="10"/>
        <rFont val="Arial"/>
        <family val="2"/>
      </rPr>
      <t>= Agua dulce extraída + agua desalinizada + agua reutilizada + importación de agua - exportación de agua.</t>
    </r>
  </si>
  <si>
    <t xml:space="preserve">Pérdidas durante el transporte </t>
  </si>
  <si>
    <t>Volumen de agua perdida durante el transporte entre un punto de extracción y un punto de utilización, y entre puntos de utilización y reutilización. Se incluyen las pérdidas por fugas y la evaporación.</t>
  </si>
  <si>
    <t>Utilización de agua dulce total</t>
  </si>
  <si>
    <t xml:space="preserve">La utilización de agua es el volumen total de agua, ya sea de extracción propia o recibida de un suministrador de agua, que utilizan los usuarios finales, tales como los hogares o las actividades económicas para sus procesos productivos o de consumo. El volumen de agua utilizada se desglosa entre los principales grupos de actividad económica de los usuarios finales (de acuerdo con la CIIU Rev. 4) y los hogares. </t>
  </si>
  <si>
    <r>
      <t xml:space="preserve">(Agua dulce utilizada por) </t>
    </r>
    <r>
      <rPr>
        <b/>
        <sz val="10"/>
        <rFont val="Arial"/>
        <family val="2"/>
      </rPr>
      <t>Hogares</t>
    </r>
  </si>
  <si>
    <t>Aplicación artificial de agua sobre la tierra para ayudar al crecimiento de los cultivos y pastizales.</t>
  </si>
  <si>
    <r>
      <t xml:space="preserve">(Agua dulce utilizada por) </t>
    </r>
    <r>
      <rPr>
        <b/>
        <sz val="10"/>
        <rFont val="Arial"/>
        <family val="2"/>
      </rPr>
      <t>Industrias manufactureras (CIIU 10-33)</t>
    </r>
  </si>
  <si>
    <r>
      <t>(Agua dulce utilizada por)</t>
    </r>
    <r>
      <rPr>
        <b/>
        <sz val="10"/>
        <rFont val="Arial"/>
        <family val="2"/>
      </rPr>
      <t xml:space="preserve"> Industria de la energía eléctrica (CIIU 351)</t>
    </r>
  </si>
  <si>
    <r>
      <t>(Agua dulce utilizada por)</t>
    </r>
    <r>
      <rPr>
        <b/>
        <sz val="10"/>
        <rFont val="Arial"/>
        <family val="2"/>
      </rPr>
      <t xml:space="preserve"> Otras actividades económicas</t>
    </r>
  </si>
  <si>
    <t>Cuadro W3: Industria del suministro de agua (CIIU 36)</t>
  </si>
  <si>
    <t>Cuadro W4: Generación y tratamiento de aguas residuales</t>
  </si>
  <si>
    <t xml:space="preserve">La parte de la población residente conectada a servicios públicos urbanos de captación de aguas residuales, a instalaciones públicas urbanas de tratamiento de aguas residuales y a instalaciones de tratamiento independientes indica la cobertura y el nivel de saneamiento.   </t>
  </si>
  <si>
    <t>Cuadro W5: Población conectada a servicios de tratamiento de aguas residuales</t>
  </si>
  <si>
    <t>Cuadro W6: Hoja de información complementaria</t>
  </si>
  <si>
    <t>Para convertir</t>
  </si>
  <si>
    <t>A</t>
  </si>
  <si>
    <t>Multiplicar por</t>
  </si>
  <si>
    <t>galones (Reino Unido)</t>
  </si>
  <si>
    <t>galones (EE.UU.)</t>
  </si>
  <si>
    <t>litros (l)</t>
  </si>
  <si>
    <t>Clasificación industrial</t>
  </si>
  <si>
    <t>CIIU Rev.4</t>
  </si>
  <si>
    <t>Industria del suministro de agua</t>
  </si>
  <si>
    <t>Agricultura, ganadería, silvicultura y pesca</t>
  </si>
  <si>
    <t>Industrias manufactureras</t>
  </si>
  <si>
    <t>Industria de la energía eléctrica</t>
  </si>
  <si>
    <t>Generación, transmisión y distribución de energía eléctrica.</t>
  </si>
  <si>
    <t>Cuadro</t>
  </si>
  <si>
    <t>Término</t>
  </si>
  <si>
    <t>Precipitación</t>
  </si>
  <si>
    <t>Abreviatura utilizada en este cuestionario</t>
  </si>
  <si>
    <r>
      <t xml:space="preserve">La industria de </t>
    </r>
    <r>
      <rPr>
        <b/>
        <sz val="10"/>
        <rFont val="Arial"/>
        <family val="2"/>
      </rPr>
      <t>captación, tratamiento y distribución de agua</t>
    </r>
    <r>
      <rPr>
        <sz val="10"/>
        <rFont val="Arial"/>
        <family val="2"/>
      </rPr>
      <t xml:space="preserve"> incluye la captación, el tratamiento y el suministro de agua para necesidades domésticas e industriales. También se incluye la captación de agua a partir de varias fuentes, así como su distribución por diversos medios.</t>
    </r>
  </si>
  <si>
    <t xml:space="preserve">Tratamiento de aguas residuales (alcantarillado)         </t>
  </si>
  <si>
    <r>
      <t xml:space="preserve">La industria de la </t>
    </r>
    <r>
      <rPr>
        <b/>
        <sz val="10"/>
        <rFont val="Arial"/>
        <family val="2"/>
      </rPr>
      <t>evacuación</t>
    </r>
    <r>
      <rPr>
        <sz val="10"/>
        <rFont val="Arial"/>
        <family val="2"/>
      </rPr>
      <t xml:space="preserve"> comprende las siguientes actividades:
- gestión de sistemas de alcantarillado y de instalaciones de tratamiento de aguas residuales
- recogida y transporte de aguas residuales humanas o industriales de uno o diversos usuarios, así como de agua de lluvia, por medio de redes de alcantarillado, colectores, tanques y otros medios de transporte (camiones cisterna de recogida de aguas negras, etcétera)
- vaciado y limpieza de pozos negros y fosas sépticas, fosos y pozos de alcantarillados; mantenimiento de inodoros de acción química
- tratamiento de aguas residuales (incluidas aguas residuales humanas e industriales, agua de piscinas, etc.) mediante procesos físicos, químicos y biológicos, como los de dilución, cribado, filtrado, sedimentación, etc.
- mantenimiento y limpieza de cloacas y alcantarillas, incluido el desatasco de cloacas</t>
    </r>
  </si>
  <si>
    <t>Volumen total de la escorrentía fluvial y las aguas subterráneas generadas en el período de un año, en condiciones naturales, causadas exclusivamente por precipitaciones en un país. El flujo interno es igual a las precipitaciones menos la evapotranspiración real y puede calcularse o medirse. Si la escorrentía fluvial y la generación de aguas subterráneas se miden por separado, debe considerarse el valor neto de las transferencias entre aguas superficiales y subterráneas para evitar la duplicación.</t>
  </si>
  <si>
    <t xml:space="preserve"> = flujo interno + caudal de entrada de aguas superficiales y subterráneas procedente de países vecinos.</t>
  </si>
  <si>
    <t>Agua extraída de cualquier fuente, superficial (como ríos, lagos, embalses y agua de lluvia) o subterránea, ya sea de manera temporal o permanente. Se incluye la extracción por la industria del suministro de agua para su distribución y la extracción directa por parte de otras actividades económicas para su propia utilización. El volumen de agua extraída se desglosa por grupos principales de actividad económica de las unidades de extracción (de acuerdo con la CIIU Rev. 4) y los hogares.</t>
  </si>
  <si>
    <t>Volumen de agua extraída de fuentes superficiales (ríos, lagos, embalses, etc., incluido el volumen de agua de lluvia recogida) y subterráneas por las unidades económicas cuyas actividades principales son la captación y el tratamiento del agua y su distribución entre los hogares y otros usuarios (CIIU 36: Captación, tratamiento y distribución de agua). Se excluye aquí el volumen de agua extraída por la industria del suministro de agua para la operación de los canales de irrigación; ese volumen debe registrarse en la sección "Extracción de agua dulce por la agricultura, la silvicultura y la pesca".</t>
  </si>
  <si>
    <t>Volumen de agua extraída directamente de fuentes superficiales (ríos, lagos, embalses, etc., incluido el volumen de agua de lluvia recogida) y subterráneas por parte de las unidades económicas del grupo CIIU 01-03 para su propia utilización. Se incluye el volumen de agua extraída por la industria del suministro de agua (CIIU 36) para la operación de los canales de irrigación.</t>
  </si>
  <si>
    <t>Volumen de agua extraída directamente de fuentes superficiales (ríos, lagos, embalses, etc., incluido el volumen de agua de lluvia recogida) y subterráneas por parte de las unidades económicas del grupo CIIU 10-33 para su propia utilización.</t>
  </si>
  <si>
    <t>Volumen de agua extraída directamente de fuentes superficiales (ríos, lagos, embalses, etc., incluido el volumen de agua de lluvia recogida) y subterráneas por parte de las unidades económicas del grupo CIIU 351 para su propia utilización. Se excluye el agua utilizada para la generación hidroeléctrica (por ejemplo, el agua contenida en represas).</t>
  </si>
  <si>
    <t>Volumen de agua extraída directamente de fuentes superficiales (ríos, lagos, embalses, etc., incluido el volumen de agua de lluvia recogida) y subterráneas por parte de las unidades económicas de cualquier otra categoría CIIU no especificada anteriormente para su propia utilización.</t>
  </si>
  <si>
    <t>Total de agua dulce disponible para utilización</t>
  </si>
  <si>
    <t>Volumen de agua utilizado por los hogares, ya sea provista por la industria del suministro de agua o procedente de captación propia, para su propia utilización. Agua utilizada en el funcionamiento normal de los hogares (por ejemplo, para beber o lavar). Incluye el riego de jardines domésticos, pero no debe incluir el agua utilizada para la agricultura comercial.</t>
  </si>
  <si>
    <t>Cantidad bruta de agua dulce provista por la industria del suministro de agua (CIIU 36)</t>
  </si>
  <si>
    <t>Cantidad neta de agua dulce provista por la industria del suministro de agua (CIIU 36)</t>
  </si>
  <si>
    <t>Cantidad bruta de agua dulce provista por la industria del suministro de agua menos las pérdidas de agua dulce durante el transporte. El volumen neto de agua dulce provisto por la industria del suministro de agua a los usuarios finales se desglosa entre los hogares y los grupos principales de actividad económica de los usuarios finales (de acuerdo con la CIIU Rev. 4).</t>
  </si>
  <si>
    <r>
      <t>Tratamiento de aguas residuales por medio de procesos físicos, químicos o ambos, relacionados con la sedimentación de sólidos en suspensión u otros procesos por medio de los cuales se reducen de las aguas residuales entrantes la demanda bioquímica de oxígeno (DBO</t>
    </r>
    <r>
      <rPr>
        <vertAlign val="subscript"/>
        <sz val="10"/>
        <rFont val="Arial"/>
        <family val="2"/>
      </rPr>
      <t>5</t>
    </r>
    <r>
      <rPr>
        <sz val="10"/>
        <rFont val="Arial"/>
        <family val="2"/>
      </rPr>
      <t>) al menos en un 20% antes de su descarga y los sólidos en suspensión totales al menos en un 50%. Para evitar la doble contabilidad, en casos de agua sometida a más de un tipo de tratamiento, debe indicarse sólo en el campo correspondiente al tipo de tratamiento de nivel superior.</t>
    </r>
  </si>
  <si>
    <r>
      <t>Tratamiento de aguas residuales posterior al tratamiento primario por medio de un tratamiento generalmente biológico u otro secundario, u otros procesos, que obtengan una reducción de la demanda bioquímica de oxígeno (DBO</t>
    </r>
    <r>
      <rPr>
        <vertAlign val="subscript"/>
        <sz val="10"/>
        <rFont val="Arial"/>
        <family val="2"/>
      </rPr>
      <t>5</t>
    </r>
    <r>
      <rPr>
        <sz val="10"/>
        <rFont val="Arial"/>
        <family val="2"/>
      </rPr>
      <t xml:space="preserve">) al menos del 70% y de la demanda química de oxígeno (DQO) al menos del 75%. Para evitar la doble contabilidad, en casos de agua sometida a más de un tipo de tratamiento, debe informarse sólo en el campo correspondiente al tipo de tratamiento de nivel superior. </t>
    </r>
  </si>
  <si>
    <r>
      <t>Tratamiento (además del secundario) del nitrógeno o el fósforo, o ambos, u otra sustancia contaminante que afecte la calidad o el uso específico del agua: contaminación microbiológica, color, etc. Los distintos tipos de tratamiento (‘eliminación de contaminantes orgánicos’ para reducir la DBO</t>
    </r>
    <r>
      <rPr>
        <vertAlign val="subscript"/>
        <sz val="10"/>
        <rFont val="Arial"/>
        <family val="2"/>
      </rPr>
      <t>5</t>
    </r>
    <r>
      <rPr>
        <sz val="10"/>
        <rFont val="Arial"/>
        <family val="2"/>
      </rPr>
      <t xml:space="preserve"> al menos en un 95% y la DQO en un 85%, ‘eliminación de nitrógeno’ de al menos un 70%, ‘eliminación de fósforo’ de al menos un 80% y ‘eliminación microbiológica’) no pueden sumarse y son mutuamente excluyentes. Para evitar la doble contabilidad, en casos de agua sometida a más de un tipo de tratamiento, debe informarse sólo en el campo correspondiente al tipo de tratamiento de nivel superior. </t>
    </r>
  </si>
  <si>
    <t>Población con tratamiento de aguas residuales independientes (por ejemplo, fosas sépticas)</t>
  </si>
  <si>
    <t>Total de agua dulce disponible para utilización (=3+10+11+12-13)</t>
  </si>
  <si>
    <t>Utilización de agua dulce total (=14-15)</t>
  </si>
  <si>
    <t xml:space="preserve">    Hogares</t>
  </si>
  <si>
    <t xml:space="preserve">    Agricultura, ganadería, silvicultura y pesca (CIIU 01-03)</t>
  </si>
  <si>
    <r>
      <t xml:space="preserve">       </t>
    </r>
    <r>
      <rPr>
        <i/>
        <sz val="8"/>
        <rFont val="Arial"/>
        <family val="2"/>
      </rPr>
      <t xml:space="preserve"> de la cual</t>
    </r>
    <r>
      <rPr>
        <sz val="8"/>
        <rFont val="Arial"/>
        <family val="2"/>
      </rPr>
      <t xml:space="preserve"> Riego en agricultura</t>
    </r>
  </si>
  <si>
    <t xml:space="preserve">    Industrias manufactureras (CIIU 10-33)</t>
  </si>
  <si>
    <t xml:space="preserve">    Industria de la energía eléctrica (CIIU 351)</t>
  </si>
  <si>
    <t xml:space="preserve">    Otras actividades económicas</t>
  </si>
  <si>
    <r>
      <t>mill m</t>
    </r>
    <r>
      <rPr>
        <vertAlign val="superscript"/>
        <sz val="8"/>
        <rFont val="Arial"/>
        <family val="2"/>
      </rPr>
      <t>3</t>
    </r>
    <r>
      <rPr>
        <sz val="8"/>
        <rFont val="Arial"/>
        <family val="2"/>
      </rPr>
      <t>/año</t>
    </r>
  </si>
  <si>
    <t xml:space="preserve">País:  </t>
  </si>
  <si>
    <t xml:space="preserve">Cuadro W3: Industria del suministro de agua (CIIU 36) </t>
  </si>
  <si>
    <t>Pérdidas durante el transporte (CIIU 36)</t>
  </si>
  <si>
    <r>
      <t xml:space="preserve">Cantidad neta de agua dulce provista por la industria del suministro de agua (CIIU 36) </t>
    </r>
    <r>
      <rPr>
        <sz val="8"/>
        <rFont val="Arial"/>
        <family val="2"/>
      </rPr>
      <t xml:space="preserve"> </t>
    </r>
    <r>
      <rPr>
        <b/>
        <sz val="8"/>
        <rFont val="Arial"/>
        <family val="2"/>
      </rPr>
      <t>(=1-2) (=4+5+6+7+8)</t>
    </r>
  </si>
  <si>
    <t>El agua utilizada en la generación de hidroelectricidad debe excluirse de la industria de la energía eléctrica.</t>
  </si>
  <si>
    <r>
      <t>por:</t>
    </r>
    <r>
      <rPr>
        <sz val="8"/>
        <rFont val="Arial"/>
        <family val="2"/>
      </rPr>
      <t xml:space="preserve">
   Agricultura, ganadería, silvicultura y pesca (CIIU 01-03)</t>
    </r>
  </si>
  <si>
    <r>
      <t>del cual:</t>
    </r>
    <r>
      <rPr>
        <sz val="8"/>
        <rFont val="Arial"/>
        <family val="2"/>
      </rPr>
      <t xml:space="preserve">
        Tratamiento primario</t>
    </r>
  </si>
  <si>
    <r>
      <t xml:space="preserve">del cual:
      </t>
    </r>
    <r>
      <rPr>
        <sz val="8"/>
        <rFont val="Arial"/>
        <family val="2"/>
      </rPr>
      <t>Tratamiento primario</t>
    </r>
  </si>
  <si>
    <t>Si no se dispone de los datos requeridos, déjese el espacio en blanco. Si la variable requerida no es aplicable al país (el fenómeno es irrelevante), o el valor es inferior a la mitad de la unidad de medida, indíquese “0” (cero).</t>
  </si>
  <si>
    <t>Población no conectada a un sistema de tratamiento de aguas residuales (100% - (2) - (4))</t>
  </si>
  <si>
    <t>Indíquese a continuación la definición nacional de agua dulce:</t>
  </si>
  <si>
    <t>Indíquese toda información complementaria a continuación, como: método de cálculo utilizado para flujos internos y externos; período de referencia que abarcan los promedios anuales a largo plazo; metodología utilizada para calcular la evapotranspiración; categorías adicionales de estadísticas nacionales de consumo de agua, etc.</t>
  </si>
  <si>
    <t>Descríbanse las dificultades que hayan podido surgir al rellenar los cuestionario.</t>
  </si>
  <si>
    <t>Volumen total de precipitaciones atmosféricas húmedas (lluvia, nieve, granizo, rocío, etc.) que caen en el territorio de un país en un año, en millones de metros cúbicos.</t>
  </si>
  <si>
    <t>Evapotranspiración real</t>
  </si>
  <si>
    <t>Extracción y utilización de agua dulce</t>
  </si>
  <si>
    <t>División de Estadística de las Naciones Unidas y Programa de las Naciones Unidas para el Medio Ambiente (PNUMA)</t>
  </si>
  <si>
    <t>Los datos que se solicitan en el presente cuestionario podrán haber sido reunidos o recopilados inicialmente por diferentes instituciones de un país. Se pide a las oficinas nacionales de estadística o los ministerios del medio ambiente que consoliden los datos de dichas fuentes diversas.</t>
  </si>
  <si>
    <t>Habida cuenta de la complejidad de las cuestiones ambientales relativas al agua, se solicita a los países que suministren toda información complementaria que pueda contribuir al análisis y la interpretación de los datos en la hoja de información complementaria (W6).</t>
  </si>
  <si>
    <t>Junto a cada cuadro se ha añadido una sección de validación de datos. Hay dos tipos de cuadros de validación: validación de la serie cronológica y validación de la coherencia. Está sección ayudará al país y a la División de Estadística a validar los datos presentados.</t>
  </si>
  <si>
    <t>El actual cuadro W4 es una versión modificada del antiguo cuadro W6 del cuestionario de 2010 y ha pasado a llamarse "Generación y tratamiento de aguas residuales". El cuadro W4 incluye actualmente el volumen de aguas residuales generadas y tratadas.</t>
  </si>
  <si>
    <t xml:space="preserve">Si no se dispone de los datos requeridos, déjese el espacio en blanco. Si la variable solicitada no es aplicable al país (el fenómeno es irrelevante) o el valor es inferior a la mitad de la unidad de medida, indíquese “0” (cero). </t>
  </si>
  <si>
    <t>Preséntense los datos en la unidad indicada. Debajo de la descripción de los cuadros se proporciona una tabla de conversión.</t>
  </si>
  <si>
    <r>
      <t xml:space="preserve">Contacto: </t>
    </r>
    <r>
      <rPr>
        <sz val="10"/>
        <rFont val="Arial"/>
        <family val="2"/>
      </rPr>
      <t>Si tiene preguntas, póngase en contacto con la División de Estadística de las Naciones Unidas</t>
    </r>
  </si>
  <si>
    <t>Cuadro W2: Extracción y utilización de agua dulce</t>
  </si>
  <si>
    <r>
      <t xml:space="preserve">En el cuadro W6 puede incluirse toda la información adicional pertinente. Por ejemplo, la División de Estadística ha presentado una definición genérica de agua dulce en la sección de definiciones de este cuestionario. Sin embargo, a efectos de comparaciones internacionales, quizás sea útil proporcionar una definición nacional más concreta (por ejemplo, que indique el grado de salinidad).
Además, se anima a los países a proporcionar o adjuntar fuentes adicionales de información, como direcciones de sitios </t>
    </r>
    <r>
      <rPr>
        <i/>
        <sz val="10"/>
        <rFont val="Arial"/>
        <family val="2"/>
      </rPr>
      <t>web</t>
    </r>
    <r>
      <rPr>
        <sz val="10"/>
        <rFont val="Arial"/>
        <family val="2"/>
      </rPr>
      <t>, publicaciones o resultados de encuestas, entre otros, relativas a la cuestión del agua, en especial si surgieron dificultades al cumplimentar los cuestionarios.</t>
    </r>
  </si>
  <si>
    <t>Códigos de la CIIU</t>
  </si>
  <si>
    <r>
      <t xml:space="preserve">La </t>
    </r>
    <r>
      <rPr>
        <b/>
        <sz val="10"/>
        <rFont val="Arial"/>
        <family val="2"/>
      </rPr>
      <t>agricultura, la ganadería, la silvicultura y la pesca</t>
    </r>
    <r>
      <rPr>
        <sz val="10"/>
        <rFont val="Arial"/>
        <family val="2"/>
      </rPr>
      <t xml:space="preserve"> abarcan: la producción animal y de cultivos, la caza y otras actividades relacionadas; la silvicultura y la explotación forestal; la pesca y la acuicultura. Esta sección comprende la explotación de recursos naturales vegetales y animales, incluyendo las actividades de cultivo, cría de animales, explotación forestal, recogida de otras plantas y obtención de animales o productos de origen animal en una explotación o en su hábitat.</t>
    </r>
  </si>
  <si>
    <r>
      <t>Las</t>
    </r>
    <r>
      <rPr>
        <b/>
        <sz val="10"/>
        <rFont val="Arial"/>
        <family val="2"/>
      </rPr>
      <t xml:space="preserve"> industrias manufactureras</t>
    </r>
    <r>
      <rPr>
        <sz val="10"/>
        <rFont val="Arial"/>
        <family val="2"/>
      </rPr>
      <t xml:space="preserve"> incluyen la transformación física o química de materiales, sustancias o componentes en productos nuevos. Los materiales, las sustancias o los componentes transformados son materias primas procedentes de la agricultura, la ganadería, la silvicultura, la pesca o la explotación de minas o canteras, así como productos de otras actividades manufactureras. La alteración sustancial, la renovación o la reconstrucción de productos es generalmente considerada como parte de la industria manufacturera.</t>
    </r>
  </si>
  <si>
    <t>Volumen total de evaporación real del suelo, los humedales, las masas de agua naturales y la transpiración vegetal. Según la definición de este concepto en hidrología, la evapotranspiración generada por todas las actividades humanas queda excluida, con excepción de la agricultura y la silvicultura sin riego. La ‘evapotranspiración real’ se calcula mediante diferentes tipos de modelos matemáticos, que van desde algoritmos muy simples (Budyko, Turn Pyke y otros) hasta esquemas que representan el ciclo hidrológico en detalle.</t>
  </si>
  <si>
    <t>Volumen total del caudal externo real de entrada de ríos y aguas subterráneas procedente de países vecinos. Las masas de aguas limítrofes deben dividirse por partes iguales entre los dos Estados ribereños, a menos que existan otros acuerdos de aguas compartidas.</t>
  </si>
  <si>
    <t>Promedio aritmético de por lo menos 30 años consecutivos. Suministre el promedio correspondiente al período disponible e indique la duración del período en las notas a pie de página.</t>
  </si>
  <si>
    <r>
      <t xml:space="preserve">Agua que corre o permanece en la superficie de una masa de tierra; cursos de agua naturales como ríos, riachuelos, arroyos, lagos, etc., así como cursos de agua artificiales como canales de riego, industriales y de navegación, sistemas de drenaje y depósitos. A los efectos de este cuestionario, el agua extraída por filtración ribereña se incluye como agua dulce superficial. El agua de mar y las aguas de transición, como los pantanos salobres, las lagunas y los estuarios, no se consideran agua dulce superficial.
</t>
    </r>
    <r>
      <rPr>
        <b/>
        <sz val="10"/>
        <rFont val="Arial"/>
        <family val="2"/>
      </rPr>
      <t>Filtración ribereña</t>
    </r>
    <r>
      <rPr>
        <sz val="10"/>
        <rFont val="Arial"/>
        <family val="2"/>
      </rPr>
      <t xml:space="preserve"> es la utilización de formaciones geológicas existentes adyacentes a masas de aguas superficiales para filtrar agua potable. Se perforan pozos en sedimentos arenosos finos cercanos a las masas de agua y se extrae el agua de dichos pozos. El agua en las masas de agua se filtra a través de los sedimentos y así se eliminan los contaminantes.</t>
    </r>
  </si>
  <si>
    <t>El agua que se retiene en una formación subterránea y que normalmente puede recuperarse de esa formación o a través de ella. Incluye todos los depósitos permanentes y temporales de agua en el subsuelo, cargados tanto artificial como naturalmente, de calidad suficiente para su utilización al menos en forma estacional. Esta categoría incluye los estratos que contienen napas freáticas, así como los estratos profundos, sometidos o no a presión, que se encuentran en suelos porosos o fracturados. A los fines de este cuestionario, el agua subterránea incluye los manantiales, tanto concentrados como difusos, que podrían ser subacuosos.</t>
  </si>
  <si>
    <r>
      <t>(Extracción de agua dulce por)</t>
    </r>
    <r>
      <rPr>
        <b/>
        <sz val="10"/>
        <rFont val="Arial"/>
        <family val="2"/>
      </rPr>
      <t xml:space="preserve"> Agricultura, ganadería, silvicultura y pesca (CIIU 01-03)</t>
    </r>
  </si>
  <si>
    <t xml:space="preserve">W2, 15 y W3, 2
</t>
  </si>
  <si>
    <r>
      <t xml:space="preserve">(Agua dulce utilizada por) </t>
    </r>
    <r>
      <rPr>
        <b/>
        <sz val="10"/>
        <rFont val="Arial"/>
        <family val="2"/>
      </rPr>
      <t>Agricultura, ganadería, silvicultura y pesca (CIIU 01-03)</t>
    </r>
  </si>
  <si>
    <t>Volumen de agua utilizada por las actividades económicas pertenecientes a la agricultura, la ganadería, la silvicultura y la pesca (CIIU 01-03), ya sea extraída directamente de las fuentes de agua para su propia utilización o provista por la industria del suministro de agua.</t>
  </si>
  <si>
    <t>Las aguas residuales son aquellas que ya no tienen valor para el propósito para el que se han utilizado en razón de su calidad, cantidad u oportunidad. El total de aguas residuales generadas es el volumen total de aguas residuales generadas por las actividades económicas (agricultura, ganadería, silvicultura y pesca; industrias manufactureras; industria de la energía eléctrica y otras actividades económicas) y los hogares. Se excluye el agua de refrigeración.</t>
  </si>
  <si>
    <t>Todo tipo de tratamiento de aguas residuales en plantas de tratamiento de aguas residuales urbanas. Generalmente son administradas por autoridades públicas o empresas privadas contratadas por las autoridades públicas. Se incluyen las aguas residuales transportadas en camiones a las plantas de tratamiento. Las plantas de tratamiento de aguas residuales urbanas se clasifican en la categoría CIIU 37 (alcantarillado).</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</si>
  <si>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</si>
  <si>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</si>
  <si>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</si>
  <si>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</si>
  <si>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</si>
  <si>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</si>
  <si>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</si>
  <si>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</si>
  <si>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</si>
  <si>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</si>
  <si>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</si>
  <si>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</si>
  <si>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</si>
  <si>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</si>
  <si>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</si>
  <si>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Republic of Korea</t>
  </si>
  <si>
    <t>Saint Vincent and the Grenadines</t>
  </si>
  <si>
    <t>San Marino</t>
  </si>
  <si>
    <t>Serbia</t>
  </si>
  <si>
    <t>Sudan and South Sudan</t>
  </si>
  <si>
    <t>The former Yugoslav Republic of Macedonia</t>
  </si>
  <si>
    <t>Timor-Leste</t>
  </si>
  <si>
    <t>Tuvalu</t>
  </si>
  <si>
    <t>United Republic of Tanzania</t>
  </si>
  <si>
    <t>United States of America</t>
  </si>
  <si>
    <t>Vanuatu</t>
  </si>
  <si>
    <t>Venezuela (Bolivarian Republic of)</t>
  </si>
  <si>
    <t>Agua que contiene solo cantidades mínimas de sales disueltas, especialmente cloruro de sodio, lo que la distingue del agua de mar o el agua salobre.</t>
  </si>
  <si>
    <t>El promedio anual de largo plazo corresponde al promedio aritmético de por lo menos 30 años consecutivos. Suministre el promedio correspondiente al período disponible e indique la duración del período en las notas a pie de página.</t>
  </si>
  <si>
    <t>En la sección de notas a pie de página apórtese información sobre las fuentes y el método de recopilación de datos para los valores indicados, como los métodos de estimación (si los hubiera) y las fuentes originales (por ejemplo, encuestas o registros administrativos).</t>
  </si>
  <si>
    <t>Notas a pie de página</t>
  </si>
  <si>
    <t>de la cual extraída por:</t>
  </si>
  <si>
    <t>Agricultura, ganadería, silvicultura y pesca (CIIU 01-03)</t>
  </si>
  <si>
    <t>de la cual utilizada por:</t>
  </si>
  <si>
    <t>Este cuadro recoge el volumen de agua extraída de masas de agua (ríos, lagos, aguas subterráneas, etc.) por los distintos extractores; el volumen de agua disponible de otras fuentes; y el volumen de agua utilizado por los distintos usuarios finales.</t>
  </si>
  <si>
    <r>
      <t xml:space="preserve">El agua utilizada en la generación de hidroelectricidad debe </t>
    </r>
    <r>
      <rPr>
        <b/>
        <sz val="8"/>
        <rFont val="Arial"/>
        <family val="2"/>
      </rPr>
      <t>excluirse</t>
    </r>
    <r>
      <rPr>
        <sz val="8"/>
        <rFont val="Arial"/>
        <family val="2"/>
      </rPr>
      <t xml:space="preserve"> de la industria de la energía eléctrica.</t>
    </r>
  </si>
  <si>
    <t>de la cual suministrada a:</t>
  </si>
  <si>
    <r>
      <t xml:space="preserve">de la cual </t>
    </r>
    <r>
      <rPr>
        <sz val="8"/>
        <rFont val="Arial"/>
        <family val="2"/>
      </rPr>
      <t>a un tratamiento secundario o superior</t>
    </r>
  </si>
  <si>
    <t>Cambios con respecto al cuestionario de la División de Estadística y el PNUMA de 2010 sobre estadísticas ambientales:</t>
  </si>
  <si>
    <t>Caudal de entrada de aguas superficiales y subterráneas desde países vecinos</t>
  </si>
  <si>
    <t>Caudal de salida de aguas superficiales y subterráneas hacia países vecinos</t>
  </si>
  <si>
    <t>Garantizado por tratados</t>
  </si>
  <si>
    <t>No garantizado por tratados</t>
  </si>
  <si>
    <t>Caudal de salida de aguas superficiales y subterráneas hacia el mar</t>
  </si>
  <si>
    <t>Caudal real de salida de las aguas fluviales y subterráneas hacia el mar.</t>
  </si>
  <si>
    <t>Caudal real de salida de las aguas fluviales y subterráneas hacia países vecinos.</t>
  </si>
  <si>
    <t>Promedio anual de largo plazo</t>
  </si>
  <si>
    <t>Agua dulce superficial</t>
  </si>
  <si>
    <t>√</t>
  </si>
  <si>
    <t>Freshwater abstracted 
(=4+5+6+7+8+9)</t>
  </si>
  <si>
    <r>
      <t>D</t>
    </r>
    <r>
      <rPr>
        <b/>
        <sz val="10"/>
        <rFont val="Arial"/>
        <family val="2"/>
      </rPr>
      <t xml:space="preserve">  351</t>
    </r>
  </si>
  <si>
    <t>W2, 18</t>
  </si>
  <si>
    <t>W2, 20</t>
  </si>
  <si>
    <t>W2, 21</t>
  </si>
  <si>
    <t>Line 11=21</t>
  </si>
  <si>
    <t xml:space="preserve">    Agriculture, forestry and fishing (ISIC 01-03)</t>
  </si>
  <si>
    <t>W1, 9</t>
  </si>
  <si>
    <t xml:space="preserve">W2, 1 </t>
  </si>
  <si>
    <t>W2, 3</t>
  </si>
  <si>
    <t>Agriculture, forestry and fishing ISIC (01-03)</t>
  </si>
  <si>
    <t>Inflow of surface and groundwaters from neighbouring countries</t>
  </si>
  <si>
    <t xml:space="preserve">W3, 9
</t>
  </si>
  <si>
    <t>W3, 10</t>
  </si>
  <si>
    <t>W3, 11</t>
  </si>
  <si>
    <t>Índice</t>
  </si>
  <si>
    <t>Guía</t>
  </si>
  <si>
    <t>Definiciones</t>
  </si>
  <si>
    <t>Cuadro W1</t>
  </si>
  <si>
    <t>Cuadro W2</t>
  </si>
  <si>
    <t>Cuadro W3</t>
  </si>
  <si>
    <t>Cuadro W4</t>
  </si>
  <si>
    <t>Cuadro W5</t>
  </si>
  <si>
    <t>Cuadro W6</t>
  </si>
  <si>
    <t>Lista de definiciones</t>
  </si>
  <si>
    <t>Recursos renovables de agua dulce</t>
  </si>
  <si>
    <t>Extracción de agua dulce</t>
  </si>
  <si>
    <t xml:space="preserve">Industria del suministro de agua (CIIU 36)                               </t>
  </si>
  <si>
    <t>Generación y tratamiento de aguas residuales</t>
  </si>
  <si>
    <t>Población conectada a servicios de tratamiento de aguas residuales</t>
  </si>
  <si>
    <t>Hoja de información complementaria</t>
  </si>
  <si>
    <t xml:space="preserve"> Guía</t>
  </si>
  <si>
    <t>INTRODUCCIÓN</t>
  </si>
  <si>
    <t>Las definiciones se enumeran por orden de aparición de las variables. En caso de que se repita una variable, la definición podrá encontrarse donde aparece por primera vez esa variable.</t>
  </si>
  <si>
    <t>El actual cuadro W3 es el antiguo cuadro W5 del cuestionario de 2010, con ligeras modificaciones.</t>
  </si>
  <si>
    <t>El actual cuadro W5 es el anterior cuadro W7 del cuestionario de 2010, con ligeras modificaciones.</t>
  </si>
  <si>
    <t>Pasos que deben seguirse</t>
  </si>
  <si>
    <t xml:space="preserve">Téngase en cuenta que también pueden consultarse o editarse los años 1990 y 1995 a 2000: selecciónense las columnas indicadas bajo cada cuadro y hágase clic con el botón secundario del ratón en "Mostrar". </t>
  </si>
  <si>
    <t xml:space="preserve">por correo electrónico: envstats@un.org </t>
  </si>
  <si>
    <t xml:space="preserve">por fax: +1 (212) 963-0623 </t>
  </si>
  <si>
    <t xml:space="preserve">por correo: UN Statistics Division, Environment Statistics Section, DC2-1416, 2 United Nations Plaza,  New York, New York, 10017, USA </t>
  </si>
  <si>
    <t>DESCRIPCIÓN DE LOS CUADROS</t>
  </si>
  <si>
    <t>Cuadro W1: Recursos renovables de agua dulce</t>
  </si>
  <si>
    <t>W2, 4</t>
  </si>
  <si>
    <t>W2, 8</t>
  </si>
  <si>
    <t>Line 10=3</t>
  </si>
  <si>
    <t>Line 11=5</t>
  </si>
  <si>
    <t>Line 1-12</t>
  </si>
  <si>
    <t>Line 3-13</t>
  </si>
  <si>
    <t>Line 4-14</t>
  </si>
  <si>
    <t>Line 5-15</t>
  </si>
  <si>
    <t>Line 1+2</t>
  </si>
  <si>
    <t>Line 3=23</t>
  </si>
  <si>
    <t>Line 3+10+11+12-13</t>
  </si>
  <si>
    <t>Line 14=24</t>
  </si>
  <si>
    <t>W2, 10</t>
  </si>
  <si>
    <t xml:space="preserve">W2, 11
</t>
  </si>
  <si>
    <t>W2, 12</t>
  </si>
  <si>
    <t xml:space="preserve">W2, 13
</t>
  </si>
  <si>
    <t xml:space="preserve">W2, 14
</t>
  </si>
  <si>
    <t xml:space="preserve">W2, 16
</t>
  </si>
  <si>
    <t xml:space="preserve">W2, 17
</t>
  </si>
  <si>
    <t>W2, 19</t>
  </si>
  <si>
    <t>W3, 1</t>
  </si>
  <si>
    <t xml:space="preserve">W3, 3
</t>
  </si>
  <si>
    <t>W5, 1</t>
  </si>
  <si>
    <t>W5, 2</t>
  </si>
  <si>
    <t>W5, 4</t>
  </si>
  <si>
    <t>W5, 5</t>
  </si>
  <si>
    <t xml:space="preserve">W4, 1
</t>
  </si>
  <si>
    <t>Line 18=2+3+4+5+6</t>
  </si>
  <si>
    <t>Line 1=18</t>
  </si>
  <si>
    <t>Line 19=7+11+15+16</t>
  </si>
  <si>
    <t>Line 1=19</t>
  </si>
  <si>
    <t>Line 20=8+9+10</t>
  </si>
  <si>
    <t>Line 7=20</t>
  </si>
  <si>
    <t>Line 21=12+13+14</t>
  </si>
  <si>
    <t>W4, 17</t>
  </si>
  <si>
    <t>%</t>
  </si>
  <si>
    <t>l</t>
  </si>
  <si>
    <t>ml</t>
  </si>
  <si>
    <r>
      <t>m</t>
    </r>
    <r>
      <rPr>
        <vertAlign val="superscript"/>
        <sz val="10"/>
        <rFont val="Arial"/>
        <family val="2"/>
      </rPr>
      <t>3</t>
    </r>
  </si>
  <si>
    <t>W2, 5</t>
  </si>
  <si>
    <t>W2, 6</t>
  </si>
  <si>
    <t>W2, 7</t>
  </si>
  <si>
    <t>Desalinated water</t>
  </si>
  <si>
    <t>Line</t>
  </si>
  <si>
    <r>
      <t>mio m</t>
    </r>
    <r>
      <rPr>
        <b/>
        <vertAlign val="superscript"/>
        <sz val="8"/>
        <rFont val="Arial"/>
        <family val="2"/>
      </rPr>
      <t>3</t>
    </r>
    <r>
      <rPr>
        <b/>
        <sz val="8"/>
        <rFont val="Arial"/>
        <family val="2"/>
      </rPr>
      <t>/y</t>
    </r>
  </si>
  <si>
    <t>Category</t>
  </si>
  <si>
    <t>Unit</t>
  </si>
  <si>
    <t>W3</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</si>
  <si>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</si>
  <si>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</si>
  <si>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</si>
  <si>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
  </si>
  <si>
    <t>Long term annual average</t>
  </si>
  <si>
    <t>Households</t>
  </si>
  <si>
    <t>Other economic activities</t>
  </si>
  <si>
    <t>countryID</t>
  </si>
  <si>
    <t>Country</t>
  </si>
  <si>
    <t>precipitation</t>
  </si>
  <si>
    <t>Inflow of water</t>
  </si>
  <si>
    <t>freshwater resources</t>
  </si>
  <si>
    <t>Afghanistan</t>
  </si>
  <si>
    <t>Albania</t>
  </si>
  <si>
    <t>Algeria</t>
  </si>
  <si>
    <t>Angola</t>
  </si>
  <si>
    <t>Antigua and Barbuda</t>
  </si>
  <si>
    <t>Argentina</t>
  </si>
  <si>
    <t>Armenia</t>
  </si>
  <si>
    <t>Australia</t>
  </si>
  <si>
    <t>Austria</t>
  </si>
  <si>
    <t>Azerbaijan</t>
  </si>
  <si>
    <t>Bahamas</t>
  </si>
  <si>
    <t>Bahrain</t>
  </si>
  <si>
    <t>Bangladesh</t>
  </si>
  <si>
    <t>Barbados</t>
  </si>
  <si>
    <t>Belarus</t>
  </si>
  <si>
    <t>Belgium</t>
  </si>
  <si>
    <t>Belgium-Luxembourg</t>
  </si>
  <si>
    <t>Belize</t>
  </si>
  <si>
    <t>Benin</t>
  </si>
  <si>
    <t>Bermuda</t>
  </si>
  <si>
    <t>Bhutan</t>
  </si>
  <si>
    <t>Bosnia and Herzegovina</t>
  </si>
  <si>
    <t>Botswana</t>
  </si>
  <si>
    <t>Brazil</t>
  </si>
  <si>
    <t>Brunei Darussalam</t>
  </si>
  <si>
    <t>Bulgaria</t>
  </si>
  <si>
    <t>Burkina Faso</t>
  </si>
  <si>
    <t>Burundi</t>
  </si>
  <si>
    <t>Cambodia</t>
  </si>
  <si>
    <t>Cameroon</t>
  </si>
  <si>
    <t>Canada</t>
  </si>
  <si>
    <t>Cape Verde</t>
  </si>
  <si>
    <t>Central African Republic</t>
  </si>
  <si>
    <t>Chad</t>
  </si>
  <si>
    <t>Chile</t>
  </si>
  <si>
    <t>China</t>
  </si>
  <si>
    <t>Line 3=12</t>
  </si>
  <si>
    <t>Line 3=13</t>
  </si>
  <si>
    <t>Line 11 &lt; 9 &lt; 10</t>
  </si>
  <si>
    <t>China, Hong Kong SAR</t>
  </si>
  <si>
    <t>China, Macao SAR</t>
  </si>
  <si>
    <t>Colombia</t>
  </si>
  <si>
    <t>Comoros</t>
  </si>
  <si>
    <t>Congo</t>
  </si>
  <si>
    <t>Costa Rica</t>
  </si>
  <si>
    <t>Croatia</t>
  </si>
  <si>
    <t>Cuba</t>
  </si>
  <si>
    <t>Cyprus</t>
  </si>
  <si>
    <t>Czech Republic</t>
  </si>
  <si>
    <t>Denmark</t>
  </si>
  <si>
    <t>Djibouti</t>
  </si>
  <si>
    <t>Dominica</t>
  </si>
  <si>
    <t>Dominican Republic</t>
  </si>
  <si>
    <t>Ecuador</t>
  </si>
  <si>
    <t>Egypt</t>
  </si>
  <si>
    <t>El Salvador</t>
  </si>
  <si>
    <t>Equatorial Guinea</t>
  </si>
  <si>
    <t>Eritrea</t>
  </si>
  <si>
    <t>Estonia</t>
  </si>
  <si>
    <t>Ethiopia</t>
  </si>
  <si>
    <t>Fiji</t>
  </si>
  <si>
    <t>Finland</t>
  </si>
  <si>
    <t>France</t>
  </si>
  <si>
    <t>French Guiana</t>
  </si>
  <si>
    <t>Gabon</t>
  </si>
  <si>
    <t>Gambia</t>
  </si>
  <si>
    <t>Georgia</t>
  </si>
  <si>
    <t>Germany</t>
  </si>
  <si>
    <t>Ghana</t>
  </si>
  <si>
    <t>Greece</t>
  </si>
  <si>
    <t>Greenland</t>
  </si>
  <si>
    <t>Grenada</t>
  </si>
  <si>
    <t>Guadeloupe</t>
  </si>
  <si>
    <t>Guatemala</t>
  </si>
  <si>
    <t>Guinea</t>
  </si>
  <si>
    <t>Guinea-Bissau</t>
  </si>
  <si>
    <t xml:space="preserve">Households </t>
  </si>
  <si>
    <t xml:space="preserve">    Households </t>
  </si>
  <si>
    <t xml:space="preserve">    Manufacturing (ISIC 10-33)</t>
  </si>
  <si>
    <t xml:space="preserve">    Electricity industry (ISIC 351)</t>
  </si>
  <si>
    <t xml:space="preserve">    Other economic activities</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</si>
  <si>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</si>
  <si>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</si>
  <si>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</si>
  <si>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</si>
  <si>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</si>
  <si>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</si>
  <si>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</si>
  <si>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</si>
  <si>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</si>
  <si>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</si>
  <si>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</si>
  <si>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</si>
  <si>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</si>
  <si>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</si>
  <si>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</si>
  <si>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</si>
  <si>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</si>
  <si>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Kuwait</t>
  </si>
  <si>
    <t>Kyrgyzstan</t>
  </si>
  <si>
    <t>Latvia</t>
  </si>
  <si>
    <t>Lebanon</t>
  </si>
  <si>
    <t>Lesotho</t>
  </si>
  <si>
    <t>Liberia</t>
  </si>
  <si>
    <t>Lithuania</t>
  </si>
  <si>
    <t>Luxembourg</t>
  </si>
  <si>
    <t>Madagascar</t>
  </si>
  <si>
    <t>Malawi</t>
  </si>
  <si>
    <t>Malaysia</t>
  </si>
  <si>
    <t>Maldives</t>
  </si>
  <si>
    <t>Mali</t>
  </si>
  <si>
    <t>Malta</t>
  </si>
  <si>
    <t>Martinique</t>
  </si>
  <si>
    <t>Mauritania</t>
  </si>
  <si>
    <t>Mauritius</t>
  </si>
  <si>
    <t>Mexico</t>
  </si>
  <si>
    <t>Mongolia</t>
  </si>
  <si>
    <t>Morocco</t>
  </si>
  <si>
    <t>Mozambique</t>
  </si>
  <si>
    <t>Myanmar</t>
  </si>
  <si>
    <t>Namibia</t>
  </si>
  <si>
    <t>Nepal</t>
  </si>
  <si>
    <t>Netherlands</t>
  </si>
  <si>
    <t>New Caledonia</t>
  </si>
  <si>
    <t>New Zealand</t>
  </si>
  <si>
    <t>Nicaragua</t>
  </si>
  <si>
    <t>Niger</t>
  </si>
  <si>
    <t>Nigeria</t>
  </si>
  <si>
    <t>Norway</t>
  </si>
  <si>
    <t>Occupied Palestinian Territory</t>
  </si>
  <si>
    <t>Oman</t>
  </si>
  <si>
    <t>Pakistan</t>
  </si>
  <si>
    <t>Panama</t>
  </si>
  <si>
    <t>Papua New Guinea</t>
  </si>
  <si>
    <t>Paraguay</t>
  </si>
  <si>
    <t>Peru</t>
  </si>
  <si>
    <t>Philippines</t>
  </si>
  <si>
    <t>Poland</t>
  </si>
  <si>
    <t>Portugal</t>
  </si>
  <si>
    <t>Puerto Rico</t>
  </si>
  <si>
    <t>Qatar</t>
  </si>
  <si>
    <t>Republic of Moldova</t>
  </si>
  <si>
    <t>Réunion</t>
  </si>
  <si>
    <t>Romania</t>
  </si>
  <si>
    <r>
      <t xml:space="preserve">       </t>
    </r>
    <r>
      <rPr>
        <i/>
        <sz val="8"/>
        <rFont val="Arial"/>
        <family val="2"/>
      </rPr>
      <t xml:space="preserve"> of which</t>
    </r>
    <r>
      <rPr>
        <sz val="8"/>
        <rFont val="Arial"/>
        <family val="2"/>
      </rPr>
      <t xml:space="preserve"> for irrigation in agriculture</t>
    </r>
  </si>
  <si>
    <t>of which abstracted by:</t>
  </si>
  <si>
    <t>of which used by:</t>
  </si>
  <si>
    <t>Total freshwater available for use (=3+10+11+12-13)</t>
  </si>
  <si>
    <t>Total freshwater use (=14-15)</t>
  </si>
  <si>
    <t>Russian Federation</t>
  </si>
  <si>
    <t>Rwanda</t>
  </si>
  <si>
    <t>Saint Helena</t>
  </si>
  <si>
    <t>Saint Kitts and Nevis</t>
  </si>
  <si>
    <t>Saint Lucia</t>
  </si>
  <si>
    <t>Samoa</t>
  </si>
  <si>
    <t>Sao Tome and Principe</t>
  </si>
  <si>
    <t>Saudi Arabia</t>
  </si>
  <si>
    <t>Senegal</t>
  </si>
  <si>
    <t>Seychelles</t>
  </si>
  <si>
    <t>Sierra Leone</t>
  </si>
  <si>
    <t>Singapore</t>
  </si>
  <si>
    <t>Slovakia</t>
  </si>
  <si>
    <t>Slovenia</t>
  </si>
  <si>
    <t>Solomon Islands</t>
  </si>
  <si>
    <t>Somalia</t>
  </si>
  <si>
    <t>South Africa</t>
  </si>
  <si>
    <t>Spain</t>
  </si>
  <si>
    <t>Sri Lanka</t>
  </si>
  <si>
    <t>Suriname</t>
  </si>
  <si>
    <t>Swaziland</t>
  </si>
  <si>
    <t>Sweden</t>
  </si>
  <si>
    <t>Switzerland</t>
  </si>
  <si>
    <t>W4, 7</t>
  </si>
  <si>
    <t>W4, 11</t>
  </si>
  <si>
    <t>W4, 8 &amp; W4, 12</t>
  </si>
  <si>
    <t>W4, 9 &amp; W4, 13</t>
  </si>
  <si>
    <t>W4, 10 &amp; W4, 14</t>
  </si>
  <si>
    <t>W4, 15</t>
  </si>
  <si>
    <t>Syrian Arab Republic</t>
  </si>
  <si>
    <t>Tajikistan</t>
  </si>
  <si>
    <t>Thailand</t>
  </si>
  <si>
    <t>Togo</t>
  </si>
  <si>
    <t>Tonga</t>
  </si>
  <si>
    <t>Trinidad and Tobago</t>
  </si>
  <si>
    <t>Tunisia</t>
  </si>
  <si>
    <t>Turkey</t>
  </si>
  <si>
    <t>Turkmenistan</t>
  </si>
  <si>
    <t>Uganda</t>
  </si>
  <si>
    <t>Ukraine</t>
  </si>
  <si>
    <t>United Arab Emirates</t>
  </si>
  <si>
    <t>United Kingdom</t>
  </si>
  <si>
    <t>Outflow of surface and groundwaters to neighbouring countries (=7+8)</t>
  </si>
  <si>
    <t>Uruguay</t>
  </si>
  <si>
    <t>Uzbekistan</t>
  </si>
  <si>
    <t>Viet Nam</t>
  </si>
  <si>
    <t>Yemen</t>
  </si>
  <si>
    <t>Zambia</t>
  </si>
  <si>
    <t>Zimbabwe</t>
  </si>
  <si>
    <t>FAO DATA</t>
  </si>
  <si>
    <t>Actual evapotranspiration</t>
  </si>
  <si>
    <t>Internal flow</t>
  </si>
  <si>
    <r>
      <t>Precipitation</t>
    </r>
    <r>
      <rPr>
        <sz val="8"/>
        <rFont val="Arial"/>
        <family val="2"/>
      </rPr>
      <t xml:space="preserve">                              </t>
    </r>
  </si>
  <si>
    <t>Population supplied by water supply industry (ISIC 36)</t>
  </si>
  <si>
    <t>Agriculture, forestry and fishing  (ISIC 01-03)</t>
  </si>
  <si>
    <t>Manufacturing (ISIC 10-33)</t>
  </si>
  <si>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</si>
  <si>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</si>
  <si>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</si>
  <si>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</si>
  <si>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Reused water</t>
  </si>
  <si>
    <r>
      <t>C</t>
    </r>
    <r>
      <rPr>
        <b/>
        <sz val="10"/>
        <rFont val="Arial"/>
        <family val="2"/>
      </rPr>
      <t xml:space="preserve">  10-33</t>
    </r>
  </si>
  <si>
    <r>
      <t>E</t>
    </r>
    <r>
      <rPr>
        <b/>
        <sz val="10"/>
        <rFont val="Arial"/>
        <family val="2"/>
      </rPr>
      <t xml:space="preserve"> 36</t>
    </r>
  </si>
  <si>
    <t>Population with independent wastewater treatment (e.g. septic tanks)</t>
  </si>
  <si>
    <t xml:space="preserve"> UNSD</t>
  </si>
  <si>
    <t xml:space="preserve"> –</t>
  </si>
  <si>
    <t>Population connected to wastewater collecting system</t>
  </si>
  <si>
    <t>Population connected to wastewater treatment</t>
  </si>
  <si>
    <t>Validation failed or values not within expected range</t>
  </si>
  <si>
    <t>Losses during transport</t>
  </si>
  <si>
    <t>Gross freshwater supplied by water supply industry (ISIC 36)</t>
  </si>
  <si>
    <t>Losses during transport by ISIC 36</t>
  </si>
  <si>
    <t>Agua más salada que el agua dulce y menos salada que el agua de mar. Técnicamente, el agua salobre contiene entre 500 y 30.000 milligramos de sal por litro, aunque la mayoría de las aguas salobres tiene una concentración de sales disueltas de 1.000 a 10.000 miligramos por litro (mg/l).</t>
  </si>
  <si>
    <t>Introducción, indicaciones generales, descripción de los cuadros y tabla de conversión</t>
  </si>
  <si>
    <t>Agua de un mar u océano. En promedio, el agua de mar en los océanos del mundo tiene una salinidad de aproximada de 35.000 milligramos por litro.</t>
  </si>
  <si>
    <t>Sección: AGUA</t>
  </si>
  <si>
    <r>
      <t xml:space="preserve">La recopilación bienal de datos, actividad conjunta de la División de Estadística de las Naciones Unidas y el Programa de las Naciones Unidas para el Medio Ambiente (PNUMA), contribuye a la creación de la base de datos internacional sobre estadísticas del medio ambiente de la División. La División analizará y consolidará los datos para su uso en el trabajo internacional y a la vez dichos datos se pondrán a disposición de los usuarios del sitio </t>
    </r>
    <r>
      <rPr>
        <i/>
        <sz val="10"/>
        <rFont val="Arial"/>
        <family val="2"/>
      </rPr>
      <t xml:space="preserve">web </t>
    </r>
    <r>
      <rPr>
        <sz val="10"/>
        <rFont val="Arial"/>
        <family val="2"/>
      </rPr>
      <t xml:space="preserve">de la División. </t>
    </r>
  </si>
  <si>
    <t xml:space="preserve">Si un país ha respondido a cuestionarios anteriores de la División de Estadística de las Naciones Unidas y el PNUMA sobre estadísticas ambientales, los datos proporcionados se han incluido de antemano en este cuestionario de 2013. Se pide a los países que agreguen los datos correspondientes a los años posteriores y se cercioren de la coherencia de las series cronológicas. </t>
  </si>
  <si>
    <t>Podrán hallarse copias de este cuestionario en internet en: http://unstats.un.org/unsd/environment/questionnaire.htm. Los datos de recopilaciones de datos anteriores podrán consultarse en: http://unstats.un.org/unsd/environment/qindicators.htm.</t>
  </si>
  <si>
    <t>En este cuestionario sobre el agua se solicita información básica relativa a la gestión de los recursos hídricos en un país. Los cuadros incluyen los recursos renovables de agua dulce, la extracción de agua dulce y su utilización, la industria del suministro de agua (CIIU 36), la generación y el tratamiento de las aguas residuales y la población conectada a servicios de tratamiento de aguas residuales.</t>
  </si>
  <si>
    <r>
      <t>Una referencia útil para comparar las cifras sobre los recursos hídricos es la base de datos Aquastat de la FAO:  http://www.fao.org/nr/water/aquastat/main/index.stm.</t>
    </r>
    <r>
      <rPr>
        <b/>
        <sz val="10"/>
        <rFont val="Arial"/>
        <family val="2"/>
      </rPr>
      <t xml:space="preserve"> </t>
    </r>
  </si>
  <si>
    <t>La División de Estadística de las Naciones Unidas ha diseñado diagramas para mostrar las relaciones entre las variables en los cuadros W1, W2 y W3.  También se ha diseñado un nuevo diagrama para el cuadro W4. Se recomienda que, al completar este cuestionario, se consulten los diagramas en caso de necesitar aclaraciones sobre los conceptos en que se apoyan los datos.</t>
  </si>
  <si>
    <t>Se ha modificado el cuadro W2 y ha pasado a llamarse "Extracción y utilización de agua dulce" (se han fusionado los cuadros W2, W3 y W4 del cuestionario de 2010) para crear este cuadro, lo que tiene las consecuencias siguientes:</t>
  </si>
  <si>
    <t>Section: AGUA</t>
  </si>
  <si>
    <t>Inclúyase la información de contacto institucional en la parte superior de cada cuadro.</t>
  </si>
  <si>
    <t>La fuente de los datos incluidos de antemano son los cuestionarios anteriores de la División de Estadística y el PNUMA. Revísense los datos incluidos de antemano y, de ser posible, actualícense en el cuadro. Revísense también las notas a pie de página y corríjanse de ser necesario.</t>
  </si>
  <si>
    <t>De ser necesario, inclúyanse notas a pie de página para proporcionar información adicional sobre los datos. Asígnense códigos en orden alfabético (por ejemplo, A, B, C, etc.) en la primera columna a la derecha de los datos y en la sección “Notas a pie de página” de cada cuadro. Escríbanse las explicaciones en la columna de texto correspondiente al lado del código asignado. Si en las series cronológicas hay grandes fluctuaciones en el valor de los datos, agréguense notas a pie de página para explicar esos cambios. Proporciónese toda la información posible en las notas a pie de página sobre las fuentes y el método de recopilación de datos para cada valor.</t>
  </si>
  <si>
    <t>Llénense los cuadros hasta donde sea posible, de acuerdo con las definiciones suministradas (véase la lista de definiciones). Si se ha utilizado una definición o metodología diferente, explíquense las diferencias en una nota a pie de página o suminístrese la definición o metodología aplicada en la hoja de información complementaria (W6).</t>
  </si>
  <si>
    <t>Adjúntese cualquier documento o referencia que pueda ayudar a la División de Estadística a comprender sus datos.</t>
  </si>
  <si>
    <t>Después de haber rellenado cada uno de los cuadros, compruébense los casos marcados en rojo para ver la coherencia de los datos en la sección de validación a la derecha de cada cuadro.</t>
  </si>
  <si>
    <t>por teléfono: Reena Shah en el número +1 (212) 963-4586,  Rayén Quiroga en el número +1 (917) 367-4201, Karen Cassamajor en el número +1 (212) 963-4561, Marcus Newbury en el número +1 (212) 963-0092 o Robin Carrington en el número +1 (212) 963-6234.</t>
  </si>
  <si>
    <t>En el cuadro W1 se incluyen los componentes más importantes para evaluar los recursos renovables de agua dulce y su disponibilidad en un país determinado. Los recursos renovables de agua dulce (aguas superficiales y subterráneas) se reabastecen con las precipitaciones (menos la evapotranspiración), que, al caer sobre el territorio del país, alimentan los ríos y recargan los acuíferos (flujo interno), y también con el caudal de entrada de aguas superficiales y subterráneas de los países vecinos. La tabla también incluye el caudal de salida de aguas superficiales y subterráneas hacia los países vecinos y al mar (que no está incluido en la ecuación para determinar el volumen de recursos renovables de agua dulce). El caudal de salida hacia los países vecinos se divide entre el que garantizan los tratados y el no garantizado por los tratados. Los datos solicitados en el cuadro generalmente se basan en los sistemas de vigilancia y los modelos hidrológicos y meteorológicos.</t>
  </si>
  <si>
    <t>El agua dulce puede extraerse de las aguas superficiales (ríos, lagos, etc.) y de las aguas subterráneas (por medio de pozos o manantiales). El agua es extraída por los organismos públicos o privados cuya función principal es suministrar agua al público en general (la industria del suministro de agua). El agua también puede extraerse directamente para uso industrial, agrícola y doméstico, entre otros. En el cuadro deben consignarse los datos sobre la extracción de agua dulce, desglosada por actividad principal del extractor, conforme a la definición de la Clasificación Industrial Internacional Uniforme de todas las actividades económicas (CIIU Rev. 4). El cuadro incluye la cantidad de agua disponible para su uso mediante extracción, desalinización, reutilización e importación neta. El total del agua dulce utilizada es igual al total del agua disponible para el consumo menos las pérdidas sufridas durante el transporte. El cuadro también incluye la cantidad total de agua utilizada con arreglo a los grupos principales de la CIIU.</t>
  </si>
  <si>
    <r>
      <t>El cuadro W3 se centra en la industria del suministro de agua, es decir, los organismos públicos o privados cuya función principal es suministrar agua al público en general. En él se solicita que las cantidades de agua suministradas por la industria del suministro de agua a sus clientes (consumidores de agua) se desglosen con arreglo a los grupos principales de la CIIU. Asimismo, deben indicarse las pérdidas de agua y la población a la que sirve la industria del suministro de agua. El término industria del suministro de agua es idéntico al ‘abastecimiento público de agua’ y se refiere a las unidades económicas pertenecientes a la CIIU 36 (captación, tratamiento y distribución de agua).</t>
    </r>
    <r>
      <rPr>
        <b/>
        <sz val="10"/>
        <rFont val="Arial"/>
        <family val="2"/>
      </rPr>
      <t xml:space="preserve"> </t>
    </r>
  </si>
  <si>
    <t xml:space="preserve">Precipitación                             </t>
  </si>
  <si>
    <t>Flujo interno</t>
  </si>
  <si>
    <t>Flujo interno (=1-2)</t>
  </si>
  <si>
    <t>Recursos renovables de agua dulce (=3+4)</t>
  </si>
  <si>
    <t>• Si el valor se convierte en rojo, favor de verificar si es correcto.</t>
  </si>
  <si>
    <t>Extracción de agua dulce (=1+2)</t>
  </si>
  <si>
    <t>Sistemas de captación, tratamiento preliminar, tratamiento, infiltración o descarga de aguas residuales domésticas de hogares en poblaciones de un equivalente por habitante de 1 a 50, que no están conectados a un sistema de captación de aguas residuales. Las fosas sépticas son un ejemplo. Se excluyen aquí los sistemas con tanques de almacenamiento en que las aguas residuales se transportan periódicamente en camiones a plantas de tratamiento de aguas residuales que forman parte de un sistema de tratamiento de aguas residuales urbanas.</t>
  </si>
  <si>
    <t xml:space="preserve">Población conectada a un sistema de captación de aguas residuales </t>
  </si>
  <si>
    <r>
      <t>Of which:</t>
    </r>
    <r>
      <rPr>
        <sz val="8"/>
        <rFont val="Arial"/>
        <family val="2"/>
      </rPr>
      <t xml:space="preserve">
    Secured by treaties</t>
    </r>
  </si>
  <si>
    <t>del cual:
     Garantizado por tratados</t>
  </si>
  <si>
    <t xml:space="preserve">     No garantizado por tratados</t>
  </si>
  <si>
    <t>Tratamiento de aguas residuales en plantas no públicas, por ej., plantas de tratamiento de aguas residuales industriales. El tratamiento de fosas sépticas queda excluido de “otras formas de tratamiento de aguas residuales”. Las plantas de tratamiento de aguas residuales industriales pueden también clasificarse en la categoría CIIU 37 (alcantarillado), o en la categoría de actividad principal correspondiente al establecimiento industrial al que se adscriben.</t>
  </si>
  <si>
    <r>
      <t xml:space="preserve">Net freshwater supplied by water supply industry (ISIC 36) </t>
    </r>
    <r>
      <rPr>
        <sz val="8"/>
        <rFont val="Arial"/>
        <family val="2"/>
      </rPr>
      <t xml:space="preserve"> </t>
    </r>
    <r>
      <rPr>
        <b/>
        <sz val="8"/>
        <rFont val="Arial"/>
        <family val="2"/>
      </rPr>
      <t>(=1-2) (=6+7+8+9+10)</t>
    </r>
  </si>
  <si>
    <t>of which supplied to:</t>
  </si>
  <si>
    <t>Total population supplied by water supply industry (ISIC 36)</t>
  </si>
  <si>
    <t>Net freshwater supplied by water supply industry (ISIC 36)  (=1-2) (=6+7+8+9+10)</t>
  </si>
  <si>
    <t>Renewable freshwater resources (=3+4)</t>
  </si>
  <si>
    <t>Internal flow (=1-2)</t>
  </si>
  <si>
    <t xml:space="preserve">Water abstracted </t>
  </si>
  <si>
    <t>Line 5 = (100-2-4)</t>
  </si>
  <si>
    <t>W4, 5</t>
  </si>
  <si>
    <t>Inflow of surface and groundwaters</t>
  </si>
  <si>
    <t>W1, 1</t>
  </si>
  <si>
    <t>W1, 2</t>
  </si>
  <si>
    <t>W1, 3</t>
  </si>
  <si>
    <t>W1, 4</t>
  </si>
  <si>
    <t>W1, 5</t>
  </si>
  <si>
    <t>W1, 6</t>
  </si>
  <si>
    <t>W2, 2</t>
  </si>
  <si>
    <t>Sewage sludge production (dry matter)</t>
  </si>
  <si>
    <t>W5</t>
  </si>
  <si>
    <t>W2, 9</t>
  </si>
  <si>
    <t>W2, 22</t>
  </si>
  <si>
    <t>Line 1-2</t>
  </si>
  <si>
    <t>Line 3+4</t>
  </si>
  <si>
    <t>W1, 7</t>
  </si>
  <si>
    <t>W1, 8</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</si>
  <si>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</si>
  <si>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</si>
  <si>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11=30</t>
  </si>
  <si>
    <t>Line 21=31</t>
  </si>
  <si>
    <t>Line 2 ≥ 3</t>
  </si>
  <si>
    <t>Line 1 ≥ 2</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</si>
  <si>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</si>
  <si>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</si>
  <si>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</si>
  <si>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</si>
  <si>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</si>
  <si>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</si>
  <si>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</si>
  <si>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</si>
  <si>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</si>
  <si>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</si>
  <si>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</si>
  <si>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</si>
  <si>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</si>
  <si>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</si>
  <si>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</si>
  <si>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</si>
  <si>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</si>
  <si>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</si>
  <si>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</si>
  <si>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W1</t>
  </si>
  <si>
    <r>
      <t>Time series validation</t>
    </r>
    <r>
      <rPr>
        <sz val="10"/>
        <color indexed="18"/>
        <rFont val="Arial"/>
        <family val="2"/>
      </rPr>
      <t>: an automatic check on the percentage change from the previous year (where available). Cases are flagged if changes are not within expected ranges.</t>
    </r>
  </si>
  <si>
    <r>
      <t>Coherence validation:</t>
    </r>
    <r>
      <rPr>
        <sz val="10"/>
        <color indexed="18"/>
        <rFont val="Arial"/>
        <family val="2"/>
      </rPr>
      <t xml:space="preserve"> check of coherence between variables within the questionnaire or compared to data from outside sources. Cases are flagged if values are not within expected ranges.</t>
    </r>
  </si>
  <si>
    <t>Line 4+5+6+7+8+9</t>
  </si>
  <si>
    <t>Line 14-15</t>
  </si>
  <si>
    <t>Line 4+5+6+7+8</t>
  </si>
  <si>
    <t xml:space="preserve">Precipitation                              </t>
  </si>
  <si>
    <t>mio m3/y</t>
  </si>
  <si>
    <t>W2</t>
  </si>
  <si>
    <t>W4</t>
  </si>
  <si>
    <t>DATA VALIDATION</t>
  </si>
  <si>
    <t>-</t>
  </si>
  <si>
    <t>Outflow of surface and groundwaters to the sea</t>
  </si>
  <si>
    <t>Exports of water</t>
  </si>
  <si>
    <t>Total wastewater generated</t>
  </si>
  <si>
    <t>Primary treatment</t>
  </si>
  <si>
    <t>Secondary treatment</t>
  </si>
  <si>
    <t>Tertiary treatment</t>
  </si>
  <si>
    <t>Wastewater treated in other treatment plants</t>
  </si>
  <si>
    <t>Wastewater treated in independent treatment facilities</t>
  </si>
  <si>
    <t>Agriculture, forestry and fishing (ISIC 01-03)</t>
  </si>
  <si>
    <t xml:space="preserve">Fresh surface water abstracted </t>
  </si>
  <si>
    <t xml:space="preserve">Fresh groundwater abstracted </t>
  </si>
  <si>
    <t>Freshwater abstracted (=1+2)</t>
  </si>
  <si>
    <r>
      <t xml:space="preserve">Manufacturing </t>
    </r>
    <r>
      <rPr>
        <sz val="8"/>
        <rFont val="Arial"/>
        <family val="2"/>
      </rPr>
      <t>(ISIC 10-33)</t>
    </r>
  </si>
  <si>
    <t>Wastewater treated in urban wastewater treatment plants</t>
  </si>
  <si>
    <t>Non-treated wastewater</t>
  </si>
  <si>
    <t xml:space="preserve">    Not secured by treaties</t>
  </si>
  <si>
    <t>Water supply industry (ISIC 36)</t>
  </si>
  <si>
    <t>E 37</t>
  </si>
  <si>
    <t>Order</t>
  </si>
  <si>
    <t>•</t>
  </si>
  <si>
    <t>Deleted</t>
  </si>
  <si>
    <t>W3 bank filtration</t>
  </si>
  <si>
    <t>Electricity industry (ISIC 351)</t>
  </si>
  <si>
    <t>CUESTIONARIO 2013 ESTADÍSTICAS AMBIENTALES</t>
  </si>
  <si>
    <t>Volumen anual de aguas superficiales y subterráneas que sale del país de referencia y está garantizado por acuerdos formales con los países adyacentes de periodicidad anual.</t>
  </si>
  <si>
    <t>Volumen anual de aguas superficiales y subterráneas que sale del país de referencia y no está garantizado por acuerdos formales con los países adyacentes de periodicidad anual.</t>
  </si>
  <si>
    <t>Excluidas las aguas residuales generadas por la categoría CIIU 37 (alcantarillado).</t>
  </si>
  <si>
    <t xml:space="preserve">Notas : </t>
  </si>
  <si>
    <t>Volumen de agua utilizada por las actividades económicas pertenecientes a las industrias manufactureras (CIIU 10-33), ya sea extraída directamente de las fuentes de agua para su propia utilización o provista por la industria del suministro de agua.</t>
  </si>
  <si>
    <t>Volumen de agua utilizada por las actividades económicas pertenecientes a la categoría de generación, transmisión y distribución de la electricidad (CIIU 351), ya sea extraída directamente de las fuentes de agua para su propia utilización o provista por la industria del suministro de agua. Se excluye el agua utilizada para la generación hidroeléctrica (por ejemplo, el agua contenida en las presas).</t>
  </si>
  <si>
    <t>Volumen de agua utilizada por las restantes actividades económicas no mencionadas anteriormente, ya sea extraída directamente de las fuentes de agua para su propia utilización o provista por la industria del suministro de agua.</t>
  </si>
  <si>
    <t>Agua provista por la industria del suministro de agua al usuario. Incluye las pérdidas durante el transporte. Se excluye el agua provista por la industria del suministro de agua para la operación de los canales de irrigación.</t>
  </si>
  <si>
    <t>Población urbana abastecida por la industria del suministro de agua (CIIU 36)</t>
  </si>
  <si>
    <t>Porcentaje de la población urbana que utiliza agua provista por la industria del suministro de agua (CIIU 36).</t>
  </si>
  <si>
    <t>Población rural abastecida por la industria del suministro de agua (CIIU 36)</t>
  </si>
  <si>
    <t>Porcentaje de la población rural que utiliza agua provista por la industria del suministro de agua (CIIU 36).</t>
  </si>
  <si>
    <t>Total de aguas residuales generadas</t>
  </si>
  <si>
    <r>
      <t xml:space="preserve">(Aguas residuales generadas por) </t>
    </r>
    <r>
      <rPr>
        <b/>
        <sz val="10"/>
        <rFont val="Arial"/>
        <family val="2"/>
      </rPr>
      <t>Otras actividades económicas</t>
    </r>
  </si>
  <si>
    <t>Tratamiento de aguas residuales urbanas</t>
  </si>
  <si>
    <t>Otras formas de tratamiento de aguas residuales</t>
  </si>
  <si>
    <t xml:space="preserve">Tratamiento primario de aguas residuales </t>
  </si>
  <si>
    <t>Tratamiento secundario de aguas residuales</t>
  </si>
  <si>
    <t>Tratamiento terciario de aguas residuales</t>
  </si>
  <si>
    <t>Producción total de lodo de aguas residuales (material seco)</t>
  </si>
  <si>
    <t>Acumulación de lodos húmedos o mixtos sedimentados con un componente líquido como resultado de procesos naturales o artificiales, que han sido separados de distintos tipos de aguas residuales durante el tratamiento. Los datos deben consignarse en unidades de peso seco. Si se dispone únicamente de datos en unidades de peso húmedo, indíquense los datos en estas unidades y aclárese en una nota a pie de página.</t>
  </si>
  <si>
    <t>Porcentaje de la población residente conectado a un sistema de captación de aguas residuales (alcantarillado). Los sistemas de captación de aguas residuales pueden enviarlas a las plantas de tratamiento o descargarlas sin tratamiento previo en el medio ambiente.</t>
  </si>
  <si>
    <t>Porcentaje de la población residente cuyas aguas residuales se tratan en plantas de tratamiento de aguas residuales.</t>
  </si>
  <si>
    <t>Porcentaje de la población residente cuyas aguas residuales se tratan en instalaciones separadas, a menudo privadas, como fosas sépticas.</t>
  </si>
  <si>
    <t>Población no conectada a un sistema de tratamiento de aguas residuales</t>
  </si>
  <si>
    <t>Porcentaje de la población residente cuyas aguas residuales no se tratan ni en plantas de tratamiento urbanas ni en instalaciones independientes de tratamiento.</t>
  </si>
  <si>
    <t>Agua dulce</t>
  </si>
  <si>
    <t>Agua salobre</t>
  </si>
  <si>
    <t>Agua de mar</t>
  </si>
  <si>
    <t>La División de Estadística ha diseñado este diagrama para mostrar las relaciones entre las variables de los cuadros W1 y W2. Al cumplimentar el cuestionario, consúltese este diagrama en caso de necesitar aclaraciones sobre los conceptos en que se apoyan los datos.</t>
  </si>
  <si>
    <t>Diagrama: Resumen de los recursos de agua dulce, extracción, distribución y consumo de agua dulce.</t>
  </si>
  <si>
    <t xml:space="preserve">País: </t>
  </si>
  <si>
    <t>Institución de contacto:</t>
  </si>
  <si>
    <t>• Mostrar para consultar o editar años anteriores</t>
  </si>
  <si>
    <t>Línea</t>
  </si>
  <si>
    <t>Categoría</t>
  </si>
  <si>
    <t>Unidad</t>
  </si>
  <si>
    <t>Las cifras de precipitación deben basarse en medidas de precipitación representativas de todo el país y todas las zonas climáticas del país.</t>
  </si>
  <si>
    <t xml:space="preserve">Si no se dispone de los datos requeridos, déjese el espacio en blanco. Si la variable requerida no es aplicable al país (el fenómeno es irrelevante), o el valor es inferior a la mitad de la unidad de medida, indíquese “0” (cero). </t>
  </si>
  <si>
    <t>También pueden consultarse o editarse los datos correspondientes a los años 1990 y 1995 a 2000. Selecciónese de la columna G a la V y hágase clic con el botón secundario del ratón en “Mostrar”.</t>
  </si>
  <si>
    <t>Código</t>
  </si>
  <si>
    <t>Texto de la nota</t>
  </si>
  <si>
    <t>Industria del suministro de agua (CIIU 36)</t>
  </si>
  <si>
    <t>Hogares</t>
  </si>
  <si>
    <t>Industria de la energía eléctrica (CIIU 351)</t>
  </si>
  <si>
    <t>Industrias manufactureras (CIIU 10-33)</t>
  </si>
  <si>
    <t>Otras actividades económicas</t>
  </si>
  <si>
    <t>Población abastecida por la industria del suministro de agua (CIIU 36)</t>
  </si>
  <si>
    <t>Este cuadro recoge el volumen de agua provisto por las industrias del suministro de agua, ya sean de control público o privado. La información corresponde al término "suministro público de agua".</t>
  </si>
  <si>
    <t>Tratamiento secundario</t>
  </si>
  <si>
    <t>Tratamiento terciario</t>
  </si>
  <si>
    <t>Aguas residuales tratadas en otras plantas de tratamiento</t>
  </si>
  <si>
    <t>Aguas residuales no tratadas</t>
  </si>
  <si>
    <t>Para evitar la duplicación, los datos sobre el agua sometida a más de un tipo de tratamiento deben incluirse únicamente en el campo correspondiente al tratamiento de mayor nivel.</t>
  </si>
  <si>
    <t>Agua dulce subterránea</t>
  </si>
  <si>
    <t>Extracción de agua dulce superficial</t>
  </si>
  <si>
    <t xml:space="preserve">Agua extraída de cualquier fuente de agua dulce superficial, como ríos, lagos, embalses o agua de lluvia, ya sea de manera temporal o permanente. </t>
  </si>
  <si>
    <t>Extracción de agua dulce subterránea</t>
  </si>
  <si>
    <t xml:space="preserve">Agua extraída de cualquier fuente de agua dulce subterránea, ya sea de manera temporal o permanente. </t>
  </si>
  <si>
    <r>
      <t>(Extracción de agua dulce por)</t>
    </r>
    <r>
      <rPr>
        <b/>
        <sz val="10"/>
        <rFont val="Arial"/>
        <family val="2"/>
      </rPr>
      <t xml:space="preserve"> Industria del suministro de agua (CIIU 36)</t>
    </r>
  </si>
  <si>
    <r>
      <t>(Extracción de agua dulce por)</t>
    </r>
    <r>
      <rPr>
        <b/>
        <sz val="10"/>
        <rFont val="Arial"/>
        <family val="2"/>
      </rPr>
      <t xml:space="preserve"> Hogares</t>
    </r>
  </si>
  <si>
    <t>Las aguas residuales pueden generarse en los hogares y en diversas actividades económicas. Las aguas residuales generadas pueden descargarse directamente en masas de agua o tratarse previamente para extraer algunos de los contaminantes. En el cuadro W4 debe indicarse el volumen de aguas residuales generadas, así como el volumen de aguas residuales tratadas por la industria de evacuación, en otras plantas de tratamiento y en instalaciones de tratamiento independientes. En el cuadro se distingue entre tratamiento primario, secundario y terciario según el grado de tratamiento de aguas residuales (véanse las definiciones).</t>
  </si>
  <si>
    <t>TABLA DE CONVERSION</t>
  </si>
  <si>
    <t>Riego en agricultura</t>
  </si>
  <si>
    <t>Porcentaje del total de la población residente que utiliza agua provista por la industria del suministro de agua (CIIU 36).</t>
  </si>
  <si>
    <t>Total de población abastecida por la industria del suministro de agua (CIIU 36)</t>
  </si>
  <si>
    <t>Tratamiento independiente de aguas residuales</t>
  </si>
  <si>
    <t>Volumen de agua extraída directamente de fuentes superficiales (ríos, lagos, embalses, etc., incluido el volumen de agua de lluvia recogida) y subterráneas por los hogares para su propia utilización.</t>
  </si>
  <si>
    <r>
      <t>(Extracción de agua dulce por)</t>
    </r>
    <r>
      <rPr>
        <b/>
        <sz val="10"/>
        <rFont val="Arial"/>
        <family val="2"/>
      </rPr>
      <t xml:space="preserve"> Industrias manufactureras (CIIU 10-33)</t>
    </r>
  </si>
  <si>
    <r>
      <t>(Extracción de agua dulce por)</t>
    </r>
    <r>
      <rPr>
        <b/>
        <sz val="10"/>
        <rFont val="Arial"/>
        <family val="2"/>
      </rPr>
      <t xml:space="preserve"> Industria de la energía eléctrica (CIIU 351)</t>
    </r>
  </si>
  <si>
    <r>
      <t>(Extracción de agua dulce por)</t>
    </r>
    <r>
      <rPr>
        <b/>
        <sz val="10"/>
        <rFont val="Arial"/>
        <family val="2"/>
      </rPr>
      <t xml:space="preserve"> Otras actividades económicas</t>
    </r>
  </si>
  <si>
    <t>Agua desalinizada</t>
  </si>
  <si>
    <t>Volumen total de agua obtenida mediante procesos de desalinización (es decir, la eliminación de sal) de agua de mar y agua salobre.</t>
  </si>
  <si>
    <t>Agua reutilizada</t>
  </si>
  <si>
    <t>de la cual
utilizada por</t>
  </si>
  <si>
    <t>También pueden consultarse o editarse los datos correspondientes a los años 1990 y 1995 a 2000. Selecciónese de la columna E a la T y hágase clic con el botón secundario del ratón en “Mostrar”.</t>
  </si>
  <si>
    <t>En este cuestionario se utiliza la Clasificación Industrial Internacional Uniforme de todas las actividades económicas (CIIU Rev. 4) para atribuir la extracción de agua y su utilización a las actividades económicas. Los códigos utilizados en este cuestionario se enumeran a continuación. Para la clasificación completa, véase http://unstats.un.org/unsd/publication/SeriesM/seriesm_4rev4s.pdf.</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</si>
</sst>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101">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vertAlign val="superscript"/>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9"/>
      <name val="Times New Roman"/>
      <family val="1"/>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b/>
      <sz val="18"/>
      <name val="Book Antiqua"/>
      <family val="1"/>
    </font>
    <font>
      <sz val="10"/>
      <color indexed="9"/>
      <name val="Arial"/>
      <family val="2"/>
    </font>
    <font>
      <b/>
      <sz val="8"/>
      <name val="Times New Roman"/>
      <family val="1"/>
    </font>
    <font>
      <strike/>
      <sz val="10"/>
      <name val="Arial"/>
      <family val="2"/>
    </font>
    <font>
      <b/>
      <sz val="10"/>
      <color indexed="10"/>
      <name val="Times New Roman"/>
      <family val="1"/>
    </font>
    <font>
      <sz val="7"/>
      <name val="Arial"/>
      <family val="2"/>
    </font>
    <font>
      <sz val="8"/>
      <color indexed="53"/>
      <name val="Arial"/>
      <family val="2"/>
    </font>
    <font>
      <i/>
      <sz val="10"/>
      <name val="Arial"/>
      <family val="2"/>
    </font>
    <font>
      <vertAlign val="subscript"/>
      <sz val="10"/>
      <name val="Arial"/>
      <family val="2"/>
    </font>
    <font>
      <b/>
      <sz val="8"/>
      <color indexed="8"/>
      <name val="Arial"/>
      <family val="2"/>
    </font>
    <font>
      <b/>
      <sz val="9"/>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theme="0" tint="-0.24997000396251678"/>
        <bgColor indexed="64"/>
      </patternFill>
    </fill>
    <fill>
      <patternFill patternType="solid">
        <fgColor indexed="44"/>
        <bgColor indexed="64"/>
      </patternFill>
    </fill>
    <fill>
      <patternFill patternType="solid">
        <fgColor indexed="42"/>
        <bgColor indexed="64"/>
      </patternFill>
    </fill>
  </fills>
  <borders count="10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style="hair"/>
      <right style="hair"/>
      <top>
        <color indexed="63"/>
      </top>
      <bottom>
        <color indexed="63"/>
      </bottom>
    </border>
    <border>
      <left>
        <color indexed="63"/>
      </left>
      <right style="thin"/>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thin"/>
      <right>
        <color indexed="63"/>
      </right>
      <top style="hair"/>
      <bottom style="hair"/>
    </border>
    <border>
      <left style="thin">
        <color indexed="8"/>
      </left>
      <right style="medium">
        <color indexed="8"/>
      </right>
      <top style="medium">
        <color indexed="8"/>
      </top>
      <bottom style="thin">
        <color indexed="8"/>
      </bottom>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style="thin"/>
      <bottom style="mediu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color indexed="63"/>
      </bottom>
    </border>
    <border>
      <left style="hair"/>
      <right style="hair"/>
      <top style="hair"/>
      <bottom>
        <color indexed="63"/>
      </bottom>
    </border>
    <border>
      <left style="hair"/>
      <right style="hair"/>
      <top style="thin"/>
      <bottom style="thin"/>
    </border>
    <border>
      <left style="thin">
        <color indexed="22"/>
      </left>
      <right style="thin">
        <color indexed="22"/>
      </right>
      <top style="thin">
        <color indexed="22"/>
      </top>
      <bottom style="thin">
        <color indexed="22"/>
      </bottom>
    </border>
    <border>
      <left style="hair"/>
      <right style="hair"/>
      <top style="thin"/>
      <bottom style="hair"/>
    </border>
    <border>
      <left style="hair"/>
      <right style="hair"/>
      <top>
        <color indexed="63"/>
      </top>
      <bottom style="thin"/>
    </border>
    <border>
      <left style="thin">
        <color indexed="22"/>
      </left>
      <right style="thin">
        <color indexed="22"/>
      </right>
      <top>
        <color indexed="63"/>
      </top>
      <bottom>
        <color indexed="63"/>
      </bottom>
    </border>
    <border>
      <left style="thin"/>
      <right>
        <color indexed="63"/>
      </right>
      <top>
        <color indexed="63"/>
      </top>
      <bottom>
        <color indexed="63"/>
      </bottom>
    </border>
    <border>
      <left>
        <color indexed="63"/>
      </left>
      <right style="hair"/>
      <top style="thin"/>
      <bottom style="thin"/>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style="hair"/>
      <bottom style="thin"/>
    </border>
    <border>
      <left style="hair"/>
      <right>
        <color indexed="63"/>
      </right>
      <top style="hair"/>
      <bottom style="thin"/>
    </border>
    <border>
      <left>
        <color indexed="63"/>
      </left>
      <right>
        <color indexed="63"/>
      </right>
      <top style="thin"/>
      <bottom style="thin"/>
    </border>
    <border>
      <left style="thin"/>
      <right>
        <color indexed="63"/>
      </right>
      <top>
        <color indexed="63"/>
      </top>
      <bottom style="hair"/>
    </border>
    <border>
      <left style="thin"/>
      <right>
        <color indexed="63"/>
      </right>
      <top style="hair"/>
      <bottom style="thin"/>
    </border>
    <border>
      <left style="thin"/>
      <right style="thin"/>
      <top style="thin"/>
      <bottom style="hair"/>
    </border>
    <border>
      <left style="thin"/>
      <right style="thin"/>
      <top>
        <color indexed="63"/>
      </top>
      <bottom style="hair"/>
    </border>
    <border>
      <left style="thin"/>
      <right style="thin"/>
      <top>
        <color indexed="63"/>
      </top>
      <bottom style="thin"/>
    </border>
    <border>
      <left style="thin"/>
      <right style="thin"/>
      <top style="hair"/>
      <bottom style="thin"/>
    </border>
    <border>
      <left style="thin"/>
      <right style="thin"/>
      <top style="hair"/>
      <bottom style="hair"/>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thin"/>
      <bottom style="thin"/>
    </border>
    <border>
      <left>
        <color indexed="63"/>
      </left>
      <right style="thin"/>
      <top style="hair"/>
      <bottom style="hair"/>
    </border>
    <border>
      <left>
        <color indexed="63"/>
      </left>
      <right>
        <color indexed="63"/>
      </right>
      <top>
        <color indexed="63"/>
      </top>
      <bottom style="thin">
        <color indexed="8"/>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thin"/>
    </border>
    <border>
      <left style="thin"/>
      <right>
        <color indexed="63"/>
      </right>
      <top style="hair"/>
      <bottom>
        <color indexed="63"/>
      </bottom>
    </border>
    <border>
      <left>
        <color indexed="63"/>
      </left>
      <right style="thin"/>
      <top style="hair"/>
      <bottom>
        <color indexed="63"/>
      </bottom>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0"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6" fillId="25" borderId="0" applyNumberFormat="0" applyBorder="0" applyAlignment="0" applyProtection="0"/>
    <xf numFmtId="0" fontId="87" fillId="26" borderId="1" applyNumberFormat="0" applyAlignment="0" applyProtection="0"/>
    <xf numFmtId="0" fontId="8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9" fillId="0" borderId="0" applyNumberFormat="0" applyFill="0" applyBorder="0" applyAlignment="0" applyProtection="0"/>
    <xf numFmtId="0" fontId="13" fillId="0" borderId="0" applyNumberFormat="0" applyFill="0" applyBorder="0" applyAlignment="0" applyProtection="0"/>
    <xf numFmtId="0" fontId="90" fillId="28" borderId="0" applyNumberFormat="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12" fillId="0" borderId="0" applyNumberFormat="0" applyFill="0" applyBorder="0" applyAlignment="0" applyProtection="0"/>
    <xf numFmtId="0" fontId="94" fillId="29" borderId="1" applyNumberFormat="0" applyAlignment="0" applyProtection="0"/>
    <xf numFmtId="0" fontId="95" fillId="0" borderId="6" applyNumberFormat="0" applyFill="0" applyAlignment="0" applyProtection="0"/>
    <xf numFmtId="0" fontId="96" fillId="30" borderId="0" applyNumberFormat="0" applyBorder="0" applyAlignment="0" applyProtection="0"/>
    <xf numFmtId="0" fontId="0" fillId="0" borderId="0">
      <alignment/>
      <protection/>
    </xf>
    <xf numFmtId="0" fontId="46" fillId="0" borderId="0">
      <alignment/>
      <protection/>
    </xf>
    <xf numFmtId="0" fontId="46" fillId="0" borderId="0">
      <alignment/>
      <protection/>
    </xf>
    <xf numFmtId="0" fontId="0" fillId="31" borderId="7" applyNumberFormat="0" applyFont="0" applyAlignment="0" applyProtection="0"/>
    <xf numFmtId="0" fontId="97" fillId="26" borderId="8" applyNumberFormat="0" applyAlignment="0" applyProtection="0"/>
    <xf numFmtId="9" fontId="0" fillId="0" borderId="0" applyFont="0" applyFill="0" applyBorder="0" applyAlignment="0" applyProtection="0"/>
    <xf numFmtId="0" fontId="98" fillId="0" borderId="0" applyNumberFormat="0" applyFill="0" applyBorder="0" applyAlignment="0" applyProtection="0"/>
    <xf numFmtId="0" fontId="99" fillId="0" borderId="9" applyNumberFormat="0" applyFill="0" applyAlignment="0" applyProtection="0"/>
    <xf numFmtId="0" fontId="100" fillId="0" borderId="0" applyNumberFormat="0" applyFill="0" applyBorder="0" applyAlignment="0" applyProtection="0"/>
  </cellStyleXfs>
  <cellXfs count="893">
    <xf numFmtId="0" fontId="0" fillId="0" borderId="0" xfId="0" applyAlignment="1">
      <alignment/>
    </xf>
    <xf numFmtId="0" fontId="1" fillId="0" borderId="0" xfId="0" applyFont="1" applyAlignment="1">
      <alignment/>
    </xf>
    <xf numFmtId="0" fontId="2" fillId="0" borderId="0" xfId="0" applyFont="1" applyAlignment="1">
      <alignment/>
    </xf>
    <xf numFmtId="0" fontId="7" fillId="0" borderId="0" xfId="0" applyFont="1" applyAlignment="1">
      <alignment/>
    </xf>
    <xf numFmtId="0" fontId="8" fillId="0" borderId="0" xfId="0" applyFont="1" applyAlignment="1">
      <alignment/>
    </xf>
    <xf numFmtId="0" fontId="2" fillId="0" borderId="0" xfId="0" applyFont="1" applyBorder="1" applyAlignment="1">
      <alignment/>
    </xf>
    <xf numFmtId="0" fontId="0" fillId="0" borderId="0" xfId="0"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6" fillId="0" borderId="0" xfId="0" applyFont="1" applyAlignment="1">
      <alignment/>
    </xf>
    <xf numFmtId="0" fontId="19" fillId="0" borderId="0" xfId="0" applyFont="1" applyAlignment="1">
      <alignment/>
    </xf>
    <xf numFmtId="0" fontId="20" fillId="0" borderId="0" xfId="0" applyFont="1" applyBorder="1" applyAlignment="1">
      <alignment wrapText="1"/>
    </xf>
    <xf numFmtId="0" fontId="9" fillId="0" borderId="0" xfId="0" applyFont="1" applyFill="1" applyBorder="1" applyAlignment="1">
      <alignment horizontal="center" vertical="center"/>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0" fillId="0" borderId="0" xfId="0" applyFont="1" applyAlignment="1">
      <alignment/>
    </xf>
    <xf numFmtId="0" fontId="29" fillId="32" borderId="0" xfId="0" applyFont="1" applyFill="1" applyAlignment="1">
      <alignment/>
    </xf>
    <xf numFmtId="0" fontId="2" fillId="32" borderId="0" xfId="0" applyFont="1" applyFill="1" applyAlignment="1">
      <alignment/>
    </xf>
    <xf numFmtId="0" fontId="0" fillId="32" borderId="0" xfId="0" applyFont="1" applyFill="1" applyAlignment="1">
      <alignment/>
    </xf>
    <xf numFmtId="0" fontId="2" fillId="4" borderId="0" xfId="0" applyFont="1" applyFill="1" applyAlignment="1">
      <alignment/>
    </xf>
    <xf numFmtId="0" fontId="16" fillId="0" borderId="10" xfId="0" applyFont="1" applyBorder="1" applyAlignment="1" applyProtection="1">
      <alignment/>
      <protection locked="0"/>
    </xf>
    <xf numFmtId="0" fontId="16" fillId="0" borderId="10" xfId="0" applyFont="1" applyBorder="1" applyAlignment="1" applyProtection="1">
      <alignment horizontal="center"/>
      <protection locked="0"/>
    </xf>
    <xf numFmtId="0" fontId="17" fillId="0" borderId="10" xfId="0" applyFont="1" applyBorder="1" applyAlignment="1" applyProtection="1">
      <alignment/>
      <protection locked="0"/>
    </xf>
    <xf numFmtId="0" fontId="18" fillId="0" borderId="10" xfId="0" applyFont="1" applyBorder="1" applyAlignment="1" applyProtection="1">
      <alignment/>
      <protection locked="0"/>
    </xf>
    <xf numFmtId="0" fontId="0" fillId="0" borderId="0" xfId="0" applyAlignment="1" applyProtection="1">
      <alignment/>
      <protection locked="0"/>
    </xf>
    <xf numFmtId="0" fontId="18" fillId="0" borderId="0" xfId="0" applyFont="1" applyAlignment="1" applyProtection="1">
      <alignment/>
      <protection locked="0"/>
    </xf>
    <xf numFmtId="0" fontId="17" fillId="0" borderId="0" xfId="0" applyFont="1" applyBorder="1" applyAlignment="1" applyProtection="1">
      <alignment/>
      <protection locked="0"/>
    </xf>
    <xf numFmtId="0" fontId="0" fillId="0" borderId="0" xfId="0" applyFont="1" applyAlignment="1" applyProtection="1">
      <alignment/>
      <protection locked="0"/>
    </xf>
    <xf numFmtId="0" fontId="4" fillId="32" borderId="0" xfId="0" applyFont="1" applyFill="1" applyAlignment="1" applyProtection="1">
      <alignment/>
      <protection locked="0"/>
    </xf>
    <xf numFmtId="0" fontId="17" fillId="0" borderId="0" xfId="0" applyFont="1" applyFill="1" applyAlignment="1">
      <alignment/>
    </xf>
    <xf numFmtId="0" fontId="9" fillId="0" borderId="0" xfId="0" applyFont="1" applyFill="1" applyBorder="1" applyAlignment="1">
      <alignment horizontal="center" vertical="center" wrapText="1"/>
    </xf>
    <xf numFmtId="0" fontId="32" fillId="0" borderId="0" xfId="0" applyFont="1" applyFill="1" applyBorder="1" applyAlignment="1">
      <alignment horizontal="left" vertical="center" wrapText="1"/>
    </xf>
    <xf numFmtId="0" fontId="32" fillId="0" borderId="0" xfId="0" applyFont="1" applyFill="1" applyAlignment="1">
      <alignment horizontal="left"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3" borderId="0" xfId="0" applyFill="1" applyBorder="1" applyAlignment="1">
      <alignment/>
    </xf>
    <xf numFmtId="0" fontId="3" fillId="0" borderId="0" xfId="57" applyFont="1" applyBorder="1" applyProtection="1">
      <alignment/>
      <protection locked="0"/>
    </xf>
    <xf numFmtId="0" fontId="0" fillId="33" borderId="0" xfId="0" applyFill="1" applyBorder="1" applyAlignment="1">
      <alignment vertical="center" wrapText="1"/>
    </xf>
    <xf numFmtId="0" fontId="4" fillId="32" borderId="0" xfId="0" applyFont="1" applyFill="1" applyAlignment="1">
      <alignment/>
    </xf>
    <xf numFmtId="0" fontId="0" fillId="33" borderId="0" xfId="0" applyFill="1" applyAlignment="1">
      <alignment/>
    </xf>
    <xf numFmtId="0" fontId="41" fillId="33" borderId="0" xfId="0" applyFont="1" applyFill="1" applyAlignment="1">
      <alignment/>
    </xf>
    <xf numFmtId="0" fontId="0" fillId="33" borderId="0" xfId="0" applyFill="1" applyAlignment="1">
      <alignment vertical="center" wrapText="1"/>
    </xf>
    <xf numFmtId="0" fontId="9" fillId="33" borderId="0" xfId="0" applyFont="1" applyFill="1" applyBorder="1" applyAlignment="1">
      <alignment horizontal="center" vertical="center" wrapText="1"/>
    </xf>
    <xf numFmtId="0" fontId="0" fillId="0" borderId="0" xfId="0" applyFont="1" applyAlignment="1">
      <alignment/>
    </xf>
    <xf numFmtId="0" fontId="9" fillId="0" borderId="0" xfId="0" applyFont="1" applyFill="1" applyBorder="1" applyAlignment="1">
      <alignment horizontal="center"/>
    </xf>
    <xf numFmtId="0" fontId="9" fillId="0" borderId="0" xfId="0" applyFont="1" applyFill="1" applyBorder="1" applyAlignment="1" applyProtection="1">
      <alignment horizontal="center" vertical="center"/>
      <protection locked="0"/>
    </xf>
    <xf numFmtId="0" fontId="32" fillId="0" borderId="0" xfId="0" applyNumberFormat="1" applyFont="1" applyBorder="1" applyAlignment="1" applyProtection="1">
      <alignment horizontal="left" vertical="center"/>
      <protection locked="0"/>
    </xf>
    <xf numFmtId="0" fontId="2" fillId="0" borderId="0" xfId="0" applyFont="1" applyFill="1" applyAlignment="1">
      <alignment/>
    </xf>
    <xf numFmtId="0" fontId="0" fillId="34" borderId="11" xfId="0" applyFill="1" applyBorder="1" applyAlignment="1">
      <alignment vertical="center" wrapText="1"/>
    </xf>
    <xf numFmtId="0" fontId="39" fillId="34" borderId="12" xfId="0" applyFont="1" applyFill="1" applyBorder="1" applyAlignment="1">
      <alignment/>
    </xf>
    <xf numFmtId="0" fontId="0" fillId="34" borderId="12" xfId="0" applyFill="1" applyBorder="1" applyAlignment="1">
      <alignment/>
    </xf>
    <xf numFmtId="0" fontId="40" fillId="34" borderId="12" xfId="0" applyFont="1" applyFill="1" applyBorder="1" applyAlignment="1">
      <alignment/>
    </xf>
    <xf numFmtId="0" fontId="0" fillId="34" borderId="13" xfId="0" applyFill="1" applyBorder="1" applyAlignment="1">
      <alignment/>
    </xf>
    <xf numFmtId="0" fontId="0" fillId="34" borderId="14" xfId="0" applyFill="1" applyBorder="1" applyAlignment="1">
      <alignment vertical="center" wrapText="1"/>
    </xf>
    <xf numFmtId="0" fontId="0" fillId="34" borderId="15" xfId="0" applyFill="1" applyBorder="1" applyAlignment="1">
      <alignment/>
    </xf>
    <xf numFmtId="0" fontId="0" fillId="34" borderId="16" xfId="0" applyFill="1" applyBorder="1" applyAlignment="1">
      <alignment vertical="center" wrapText="1"/>
    </xf>
    <xf numFmtId="0" fontId="0" fillId="34" borderId="17" xfId="0" applyFill="1" applyBorder="1" applyAlignment="1">
      <alignment/>
    </xf>
    <xf numFmtId="0" fontId="0" fillId="34" borderId="18" xfId="0" applyFill="1" applyBorder="1" applyAlignment="1">
      <alignment/>
    </xf>
    <xf numFmtId="0" fontId="0" fillId="34" borderId="12" xfId="0" applyFill="1" applyBorder="1" applyAlignment="1">
      <alignment vertical="center" wrapText="1"/>
    </xf>
    <xf numFmtId="0" fontId="0" fillId="34" borderId="17" xfId="0" applyFill="1" applyBorder="1" applyAlignment="1">
      <alignmen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0" xfId="0" applyFill="1" applyBorder="1" applyAlignment="1">
      <alignment/>
    </xf>
    <xf numFmtId="0" fontId="0" fillId="0" borderId="20" xfId="0" applyFill="1" applyBorder="1" applyAlignment="1">
      <alignment/>
    </xf>
    <xf numFmtId="0" fontId="0" fillId="33" borderId="21" xfId="0" applyFill="1" applyBorder="1" applyAlignment="1">
      <alignment/>
    </xf>
    <xf numFmtId="0" fontId="0" fillId="33" borderId="22" xfId="0" applyFill="1" applyBorder="1" applyAlignment="1">
      <alignment vertical="center" wrapText="1"/>
    </xf>
    <xf numFmtId="0" fontId="0" fillId="33" borderId="23" xfId="0" applyFill="1" applyBorder="1" applyAlignment="1">
      <alignment/>
    </xf>
    <xf numFmtId="0" fontId="0" fillId="0" borderId="23" xfId="0" applyFill="1" applyBorder="1" applyAlignment="1">
      <alignment vertical="center" wrapText="1"/>
    </xf>
    <xf numFmtId="0" fontId="0" fillId="33" borderId="24" xfId="0" applyFill="1" applyBorder="1" applyAlignment="1">
      <alignment vertical="center" wrapText="1"/>
    </xf>
    <xf numFmtId="0" fontId="0" fillId="33" borderId="25" xfId="0" applyFill="1" applyBorder="1" applyAlignment="1">
      <alignment/>
    </xf>
    <xf numFmtId="0" fontId="0" fillId="33" borderId="26" xfId="0" applyFill="1" applyBorder="1" applyAlignment="1">
      <alignment/>
    </xf>
    <xf numFmtId="0" fontId="9" fillId="35" borderId="27" xfId="0" applyFont="1" applyFill="1" applyBorder="1" applyAlignment="1" applyProtection="1">
      <alignment horizontal="center" vertical="center" wrapText="1"/>
      <protection/>
    </xf>
    <xf numFmtId="0" fontId="9" fillId="35" borderId="28" xfId="0" applyFont="1" applyFill="1" applyBorder="1" applyAlignment="1" applyProtection="1">
      <alignment horizontal="center" vertical="center" wrapText="1"/>
      <protection/>
    </xf>
    <xf numFmtId="0" fontId="9" fillId="35" borderId="29" xfId="0" applyFont="1" applyFill="1" applyBorder="1" applyAlignment="1" applyProtection="1">
      <alignment horizontal="center" vertical="center"/>
      <protection/>
    </xf>
    <xf numFmtId="0" fontId="9" fillId="35" borderId="29" xfId="0" applyFont="1" applyFill="1" applyBorder="1" applyAlignment="1" applyProtection="1">
      <alignment horizontal="center" vertical="center" wrapText="1"/>
      <protection/>
    </xf>
    <xf numFmtId="0" fontId="9" fillId="33" borderId="0" xfId="0" applyFont="1" applyFill="1" applyBorder="1" applyAlignment="1">
      <alignment horizontal="center"/>
    </xf>
    <xf numFmtId="0" fontId="9" fillId="3" borderId="30" xfId="0" applyFont="1" applyFill="1" applyBorder="1" applyAlignment="1">
      <alignment horizontal="center" vertical="center" wrapText="1"/>
    </xf>
    <xf numFmtId="0" fontId="9" fillId="0" borderId="0" xfId="0" applyFont="1" applyBorder="1" applyAlignment="1">
      <alignment horizontal="center"/>
    </xf>
    <xf numFmtId="0" fontId="40" fillId="33" borderId="0" xfId="0" applyFont="1" applyFill="1" applyBorder="1" applyAlignment="1">
      <alignment horizontal="center"/>
    </xf>
    <xf numFmtId="0" fontId="9" fillId="36"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2" fillId="0" borderId="0" xfId="0" applyFont="1" applyAlignment="1">
      <alignment/>
    </xf>
    <xf numFmtId="0" fontId="42" fillId="0" borderId="0" xfId="0" applyFont="1" applyFill="1" applyAlignment="1">
      <alignment/>
    </xf>
    <xf numFmtId="0" fontId="4" fillId="0" borderId="0" xfId="0" applyFont="1" applyFill="1" applyAlignment="1">
      <alignment/>
    </xf>
    <xf numFmtId="0" fontId="0" fillId="0" borderId="0" xfId="0" applyFill="1" applyBorder="1" applyAlignment="1">
      <alignment vertical="center" wrapText="1"/>
    </xf>
    <xf numFmtId="0" fontId="32" fillId="0"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wrapText="1"/>
      <protection locked="0"/>
    </xf>
    <xf numFmtId="0" fontId="9" fillId="35" borderId="31" xfId="0" applyFont="1" applyFill="1" applyBorder="1" applyAlignment="1" applyProtection="1">
      <alignment horizontal="center" vertical="center" wrapText="1"/>
      <protection/>
    </xf>
    <xf numFmtId="0" fontId="9" fillId="35" borderId="28" xfId="0" applyFont="1" applyFill="1" applyBorder="1" applyAlignment="1" applyProtection="1">
      <alignment horizontal="center" vertical="center"/>
      <protection/>
    </xf>
    <xf numFmtId="0" fontId="9" fillId="35" borderId="0" xfId="0" applyFont="1" applyFill="1" applyBorder="1" applyAlignment="1" applyProtection="1">
      <alignment horizontal="center" vertical="center"/>
      <protection/>
    </xf>
    <xf numFmtId="0" fontId="9" fillId="35" borderId="27" xfId="0" applyFont="1" applyFill="1" applyBorder="1" applyAlignment="1" applyProtection="1">
      <alignment horizontal="center" vertical="center"/>
      <protection/>
    </xf>
    <xf numFmtId="0" fontId="9" fillId="35" borderId="28" xfId="0" applyFont="1" applyFill="1" applyBorder="1" applyAlignment="1" applyProtection="1">
      <alignment horizontal="center"/>
      <protection/>
    </xf>
    <xf numFmtId="0" fontId="55" fillId="0" borderId="0" xfId="0" applyFont="1" applyFill="1" applyAlignment="1">
      <alignment vertical="top"/>
    </xf>
    <xf numFmtId="0" fontId="3" fillId="0" borderId="0" xfId="0" applyFont="1" applyFill="1" applyAlignment="1">
      <alignment horizontal="center" vertical="top"/>
    </xf>
    <xf numFmtId="0" fontId="28" fillId="0" borderId="0" xfId="0" applyFont="1" applyFill="1" applyAlignment="1">
      <alignment horizontal="center"/>
    </xf>
    <xf numFmtId="0" fontId="56" fillId="0" borderId="0" xfId="0" applyFont="1" applyFill="1" applyAlignment="1">
      <alignment/>
    </xf>
    <xf numFmtId="0" fontId="56" fillId="0" borderId="0" xfId="0" applyFont="1" applyFill="1" applyBorder="1" applyAlignment="1">
      <alignment vertical="top" wrapText="1"/>
    </xf>
    <xf numFmtId="0" fontId="56" fillId="0" borderId="0" xfId="0" applyFont="1" applyFill="1" applyAlignment="1">
      <alignment horizontal="center" vertical="center"/>
    </xf>
    <xf numFmtId="0" fontId="0" fillId="0" borderId="0" xfId="0" applyFont="1" applyFill="1" applyBorder="1" applyAlignment="1">
      <alignment vertical="center" wrapText="1"/>
    </xf>
    <xf numFmtId="0" fontId="5" fillId="35" borderId="27" xfId="0" applyFont="1" applyFill="1" applyBorder="1" applyAlignment="1" applyProtection="1">
      <alignment horizontal="center" vertical="center" wrapText="1"/>
      <protection/>
    </xf>
    <xf numFmtId="0" fontId="58" fillId="0" borderId="0" xfId="0" applyFont="1" applyFill="1" applyAlignment="1">
      <alignment/>
    </xf>
    <xf numFmtId="0" fontId="32"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2" fillId="3" borderId="3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6" fillId="0" borderId="32" xfId="0" applyFont="1" applyFill="1" applyBorder="1" applyAlignment="1">
      <alignment vertical="top" wrapText="1"/>
    </xf>
    <xf numFmtId="0" fontId="3" fillId="0" borderId="0" xfId="0" applyFont="1" applyFill="1" applyBorder="1" applyAlignment="1">
      <alignment horizontal="center" vertical="center"/>
    </xf>
    <xf numFmtId="0" fontId="9" fillId="35" borderId="0" xfId="0" applyFont="1" applyFill="1" applyBorder="1" applyAlignment="1" applyProtection="1">
      <alignment horizontal="center" vertical="center" wrapText="1"/>
      <protection/>
    </xf>
    <xf numFmtId="0" fontId="9" fillId="35" borderId="33" xfId="0" applyFont="1" applyFill="1" applyBorder="1" applyAlignment="1" applyProtection="1">
      <alignment horizontal="center" vertical="center"/>
      <protection/>
    </xf>
    <xf numFmtId="0" fontId="9" fillId="35" borderId="34" xfId="0" applyFont="1" applyFill="1" applyBorder="1" applyAlignment="1" applyProtection="1">
      <alignment horizontal="center" vertical="center"/>
      <protection/>
    </xf>
    <xf numFmtId="0" fontId="9" fillId="35" borderId="35" xfId="0" applyFont="1" applyFill="1" applyBorder="1" applyAlignment="1" applyProtection="1">
      <alignment horizontal="center" vertical="center"/>
      <protection/>
    </xf>
    <xf numFmtId="0" fontId="4" fillId="33" borderId="0" xfId="0" applyFont="1" applyFill="1" applyBorder="1" applyAlignment="1">
      <alignment/>
    </xf>
    <xf numFmtId="0" fontId="4" fillId="33" borderId="0" xfId="0" applyFont="1" applyFill="1" applyBorder="1" applyAlignment="1">
      <alignment wrapText="1"/>
    </xf>
    <xf numFmtId="0" fontId="16" fillId="33" borderId="36" xfId="0" applyFont="1" applyFill="1" applyBorder="1" applyAlignment="1">
      <alignment/>
    </xf>
    <xf numFmtId="0" fontId="16" fillId="33" borderId="0" xfId="0" applyFont="1" applyFill="1" applyBorder="1" applyAlignment="1">
      <alignment/>
    </xf>
    <xf numFmtId="0" fontId="7" fillId="33" borderId="0" xfId="0" applyFont="1" applyFill="1" applyAlignment="1">
      <alignment/>
    </xf>
    <xf numFmtId="0" fontId="16" fillId="33" borderId="10" xfId="0" applyFont="1" applyFill="1" applyBorder="1" applyAlignment="1">
      <alignment/>
    </xf>
    <xf numFmtId="0" fontId="14" fillId="33" borderId="0" xfId="0" applyFont="1" applyFill="1" applyAlignment="1">
      <alignment/>
    </xf>
    <xf numFmtId="0" fontId="1" fillId="0" borderId="0" xfId="0" applyFont="1" applyFill="1" applyAlignment="1">
      <alignment/>
    </xf>
    <xf numFmtId="0" fontId="2" fillId="0" borderId="0" xfId="0" applyFont="1" applyFill="1" applyBorder="1" applyAlignment="1">
      <alignment wrapText="1"/>
    </xf>
    <xf numFmtId="0" fontId="3" fillId="0" borderId="0" xfId="0" applyFont="1" applyFill="1" applyBorder="1" applyAlignment="1">
      <alignment/>
    </xf>
    <xf numFmtId="0" fontId="2" fillId="0" borderId="0" xfId="0" applyFont="1" applyFill="1" applyBorder="1" applyAlignment="1">
      <alignment/>
    </xf>
    <xf numFmtId="0" fontId="0" fillId="0" borderId="0" xfId="0" applyFont="1" applyFill="1" applyAlignment="1">
      <alignment/>
    </xf>
    <xf numFmtId="0" fontId="0" fillId="0" borderId="0" xfId="0" applyFont="1" applyFill="1" applyAlignment="1">
      <alignment wrapText="1"/>
    </xf>
    <xf numFmtId="0" fontId="2" fillId="0" borderId="0" xfId="0" applyNumberFormat="1" applyFont="1" applyFill="1" applyAlignment="1">
      <alignment vertical="top" wrapText="1"/>
    </xf>
    <xf numFmtId="0" fontId="2" fillId="0" borderId="0" xfId="0" applyFont="1" applyFill="1" applyAlignment="1">
      <alignment vertical="center"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0" fontId="4" fillId="0" borderId="0" xfId="0" applyFont="1" applyAlignment="1">
      <alignment horizontal="left"/>
    </xf>
    <xf numFmtId="0" fontId="21" fillId="0" borderId="0" xfId="0" applyFont="1" applyFill="1" applyAlignment="1">
      <alignment horizontal="left" vertical="top" wrapText="1" indent="4"/>
    </xf>
    <xf numFmtId="0" fontId="2" fillId="0" borderId="0" xfId="0" applyFont="1" applyFill="1" applyBorder="1" applyAlignment="1">
      <alignment horizontal="left" vertical="top" wrapText="1"/>
    </xf>
    <xf numFmtId="0" fontId="21" fillId="0" borderId="0" xfId="0" applyFont="1" applyFill="1" applyAlignment="1">
      <alignment horizontal="left" vertical="top" indent="4"/>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17" fillId="0" borderId="0" xfId="0" applyFont="1" applyFill="1" applyAlignment="1">
      <alignment horizontal="left" vertical="top" indent="4"/>
    </xf>
    <xf numFmtId="0" fontId="2" fillId="0" borderId="0" xfId="0" applyFont="1" applyFill="1" applyAlignment="1">
      <alignment horizontal="left" vertical="center"/>
    </xf>
    <xf numFmtId="0" fontId="2" fillId="0" borderId="0" xfId="0" applyFont="1" applyFill="1" applyAlignment="1">
      <alignment vertical="center"/>
    </xf>
    <xf numFmtId="0" fontId="2" fillId="0" borderId="0" xfId="0" applyFont="1" applyFill="1" applyAlignment="1">
      <alignment horizontal="left" vertical="top" indent="4"/>
    </xf>
    <xf numFmtId="0" fontId="17"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0" xfId="0" applyFont="1" applyFill="1" applyAlignment="1">
      <alignment vertical="top" wrapText="1"/>
    </xf>
    <xf numFmtId="0" fontId="0" fillId="0" borderId="0" xfId="0" applyFill="1" applyAlignment="1">
      <alignment vertical="top" wrapText="1"/>
    </xf>
    <xf numFmtId="0" fontId="3" fillId="0" borderId="30" xfId="0" applyFont="1" applyFill="1" applyBorder="1" applyAlignment="1">
      <alignment horizontal="center" vertical="top" wrapText="1"/>
    </xf>
    <xf numFmtId="0" fontId="3" fillId="0" borderId="30" xfId="0" applyFont="1" applyFill="1" applyBorder="1" applyAlignment="1">
      <alignment horizontal="center"/>
    </xf>
    <xf numFmtId="0" fontId="2" fillId="0" borderId="30" xfId="0" applyFont="1" applyFill="1" applyBorder="1" applyAlignment="1">
      <alignment horizontal="center" vertical="top" wrapText="1"/>
    </xf>
    <xf numFmtId="0" fontId="2" fillId="0" borderId="30" xfId="0" applyFont="1" applyFill="1" applyBorder="1" applyAlignment="1">
      <alignment horizontal="center"/>
    </xf>
    <xf numFmtId="0" fontId="2" fillId="0" borderId="37" xfId="0" applyFont="1" applyFill="1" applyBorder="1" applyAlignment="1">
      <alignment horizontal="center" vertical="top" wrapText="1"/>
    </xf>
    <xf numFmtId="0" fontId="14" fillId="0" borderId="0" xfId="0" applyFont="1" applyFill="1" applyAlignment="1">
      <alignment vertical="top" wrapText="1"/>
    </xf>
    <xf numFmtId="0" fontId="4" fillId="0" borderId="0" xfId="0" applyFont="1" applyFill="1" applyAlignment="1">
      <alignment vertical="top" wrapText="1"/>
    </xf>
    <xf numFmtId="0" fontId="3" fillId="0" borderId="38" xfId="0" applyFont="1" applyFill="1" applyBorder="1" applyAlignment="1">
      <alignment horizontal="center" vertical="center" wrapText="1"/>
    </xf>
    <xf numFmtId="0" fontId="1" fillId="0" borderId="39" xfId="0" applyFont="1" applyFill="1" applyBorder="1" applyAlignment="1">
      <alignment horizontal="left" vertical="top" wrapText="1"/>
    </xf>
    <xf numFmtId="0" fontId="3" fillId="0" borderId="30" xfId="0" applyFont="1" applyFill="1" applyBorder="1" applyAlignment="1">
      <alignment vertical="top" wrapText="1"/>
    </xf>
    <xf numFmtId="0" fontId="2" fillId="0" borderId="40" xfId="0" applyFont="1" applyFill="1" applyBorder="1" applyAlignment="1">
      <alignment vertical="top" wrapText="1"/>
    </xf>
    <xf numFmtId="0" fontId="3" fillId="0" borderId="41" xfId="0" applyFont="1" applyFill="1" applyBorder="1" applyAlignment="1">
      <alignment vertical="top" wrapText="1"/>
    </xf>
    <xf numFmtId="0" fontId="1" fillId="0" borderId="39" xfId="0" applyFont="1" applyFill="1" applyBorder="1" applyAlignment="1">
      <alignment vertical="top" wrapText="1"/>
    </xf>
    <xf numFmtId="0" fontId="2" fillId="0" borderId="40" xfId="0" applyNumberFormat="1" applyFont="1" applyFill="1" applyBorder="1" applyAlignment="1">
      <alignment vertical="top" wrapText="1"/>
    </xf>
    <xf numFmtId="0" fontId="1" fillId="0" borderId="42" xfId="0" applyFont="1" applyFill="1" applyBorder="1" applyAlignment="1">
      <alignment vertical="top" wrapText="1"/>
    </xf>
    <xf numFmtId="0" fontId="3" fillId="0" borderId="0" xfId="0" applyFont="1" applyFill="1" applyAlignment="1">
      <alignment vertical="top"/>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wrapText="1"/>
    </xf>
    <xf numFmtId="0" fontId="3" fillId="0" borderId="39" xfId="0" applyFont="1" applyFill="1" applyBorder="1" applyAlignment="1">
      <alignment horizontal="left" vertical="top"/>
    </xf>
    <xf numFmtId="0" fontId="2" fillId="0" borderId="40" xfId="0" applyFont="1" applyFill="1" applyBorder="1" applyAlignment="1" applyProtection="1">
      <alignment horizontal="justify" vertical="top" wrapText="1"/>
      <protection/>
    </xf>
    <xf numFmtId="0" fontId="2" fillId="0" borderId="40" xfId="0" applyFont="1" applyFill="1" applyBorder="1" applyAlignment="1">
      <alignment horizontal="left" vertical="top" wrapText="1"/>
    </xf>
    <xf numFmtId="0" fontId="3" fillId="0" borderId="30" xfId="0" applyFont="1" applyFill="1" applyBorder="1" applyAlignment="1">
      <alignment horizontal="left" vertical="top" wrapText="1"/>
    </xf>
    <xf numFmtId="0" fontId="3" fillId="0" borderId="39" xfId="0" applyFont="1" applyFill="1" applyBorder="1" applyAlignment="1">
      <alignment vertical="top"/>
    </xf>
    <xf numFmtId="0" fontId="2" fillId="0" borderId="40" xfId="0" applyFont="1" applyFill="1" applyBorder="1" applyAlignment="1" applyProtection="1">
      <alignment vertical="top" wrapText="1"/>
      <protection/>
    </xf>
    <xf numFmtId="0" fontId="2" fillId="0" borderId="40" xfId="0" applyNumberFormat="1" applyFont="1" applyFill="1" applyBorder="1" applyAlignment="1">
      <alignment horizontal="left" vertical="top" wrapText="1"/>
    </xf>
    <xf numFmtId="0" fontId="3" fillId="0" borderId="39" xfId="0" applyFont="1" applyFill="1" applyBorder="1" applyAlignment="1">
      <alignment vertical="top" wrapText="1"/>
    </xf>
    <xf numFmtId="0" fontId="2" fillId="0" borderId="30" xfId="0" applyFont="1" applyFill="1" applyBorder="1" applyAlignment="1">
      <alignment vertical="top" wrapText="1"/>
    </xf>
    <xf numFmtId="0" fontId="5" fillId="0" borderId="40" xfId="0" applyFont="1" applyFill="1" applyBorder="1" applyAlignment="1">
      <alignment vertical="top" wrapText="1"/>
    </xf>
    <xf numFmtId="0" fontId="3" fillId="0" borderId="45" xfId="0" applyFont="1" applyFill="1" applyBorder="1" applyAlignment="1">
      <alignment vertical="top" wrapText="1"/>
    </xf>
    <xf numFmtId="0" fontId="2" fillId="0" borderId="46" xfId="0" applyFont="1" applyFill="1" applyBorder="1" applyAlignment="1">
      <alignment vertical="top" wrapText="1"/>
    </xf>
    <xf numFmtId="0" fontId="2" fillId="0" borderId="47" xfId="0" applyFont="1" applyFill="1" applyBorder="1" applyAlignment="1">
      <alignment vertical="top" wrapText="1"/>
    </xf>
    <xf numFmtId="0" fontId="3" fillId="0" borderId="48" xfId="0" applyFont="1" applyFill="1" applyBorder="1" applyAlignment="1">
      <alignment vertical="top" wrapText="1"/>
    </xf>
    <xf numFmtId="0" fontId="3" fillId="0" borderId="49" xfId="0" applyFont="1" applyFill="1" applyBorder="1" applyAlignment="1">
      <alignment vertical="top" wrapText="1"/>
    </xf>
    <xf numFmtId="0" fontId="2" fillId="0" borderId="49" xfId="0" applyFont="1" applyFill="1" applyBorder="1" applyAlignment="1">
      <alignment vertical="top" wrapText="1"/>
    </xf>
    <xf numFmtId="0" fontId="3" fillId="0" borderId="49" xfId="0" applyFont="1" applyFill="1" applyBorder="1" applyAlignment="1">
      <alignment horizontal="left" vertical="top" wrapText="1"/>
    </xf>
    <xf numFmtId="0" fontId="2" fillId="0" borderId="50" xfId="0" applyNumberFormat="1" applyFont="1" applyFill="1" applyBorder="1" applyAlignment="1">
      <alignment horizontal="left" vertical="top" wrapText="1"/>
    </xf>
    <xf numFmtId="0" fontId="3" fillId="0" borderId="16" xfId="0" applyFont="1" applyFill="1" applyBorder="1" applyAlignment="1">
      <alignment vertical="top"/>
    </xf>
    <xf numFmtId="0" fontId="3" fillId="0" borderId="51" xfId="0" applyFont="1" applyFill="1" applyBorder="1" applyAlignment="1">
      <alignment horizontal="left" vertical="top" wrapText="1"/>
    </xf>
    <xf numFmtId="0" fontId="2" fillId="0" borderId="52" xfId="0" applyNumberFormat="1" applyFont="1" applyFill="1" applyBorder="1" applyAlignment="1">
      <alignment horizontal="left" vertical="top" wrapText="1"/>
    </xf>
    <xf numFmtId="0" fontId="3" fillId="0" borderId="0" xfId="57" applyFont="1" applyFill="1" applyBorder="1">
      <alignment/>
      <protection/>
    </xf>
    <xf numFmtId="0" fontId="3" fillId="0" borderId="0" xfId="57" applyFont="1" applyFill="1" applyBorder="1" applyAlignment="1">
      <alignment horizontal="center"/>
      <protection/>
    </xf>
    <xf numFmtId="0" fontId="3" fillId="0" borderId="0" xfId="0" applyFont="1" applyFill="1" applyBorder="1" applyAlignment="1">
      <alignment wrapText="1"/>
    </xf>
    <xf numFmtId="0" fontId="3" fillId="0" borderId="53" xfId="0" applyFont="1" applyFill="1" applyBorder="1" applyAlignment="1">
      <alignment horizontal="left" vertical="center" wrapText="1"/>
    </xf>
    <xf numFmtId="0" fontId="3" fillId="0" borderId="54" xfId="0" applyFont="1" applyFill="1" applyBorder="1" applyAlignment="1">
      <alignment horizontal="left" vertical="center" wrapText="1"/>
    </xf>
    <xf numFmtId="0" fontId="3" fillId="0" borderId="55" xfId="0" applyFont="1" applyFill="1" applyBorder="1" applyAlignment="1">
      <alignment horizontal="center" vertical="center" wrapText="1"/>
    </xf>
    <xf numFmtId="49" fontId="1" fillId="0" borderId="56" xfId="0" applyNumberFormat="1" applyFont="1" applyFill="1" applyBorder="1" applyAlignment="1">
      <alignment vertical="top" wrapText="1"/>
    </xf>
    <xf numFmtId="0" fontId="2" fillId="0" borderId="57" xfId="0" applyFont="1" applyFill="1" applyBorder="1" applyAlignment="1">
      <alignment vertical="top" wrapText="1"/>
    </xf>
    <xf numFmtId="0" fontId="3" fillId="0" borderId="51" xfId="0" applyFont="1" applyFill="1" applyBorder="1" applyAlignment="1">
      <alignment vertical="top" wrapText="1"/>
    </xf>
    <xf numFmtId="0" fontId="3" fillId="0" borderId="52" xfId="0" applyFont="1" applyFill="1" applyBorder="1" applyAlignment="1">
      <alignment vertical="top" wrapText="1"/>
    </xf>
    <xf numFmtId="0" fontId="32" fillId="35" borderId="58" xfId="0" applyFont="1" applyFill="1" applyBorder="1" applyAlignment="1" applyProtection="1">
      <alignment horizontal="center" vertical="center" wrapText="1"/>
      <protection locked="0"/>
    </xf>
    <xf numFmtId="0" fontId="0" fillId="35" borderId="0" xfId="0" applyFill="1" applyAlignment="1" applyProtection="1">
      <alignment horizontal="center"/>
      <protection/>
    </xf>
    <xf numFmtId="0" fontId="10" fillId="35" borderId="0" xfId="0" applyFont="1" applyFill="1" applyAlignment="1" applyProtection="1">
      <alignment horizontal="right"/>
      <protection/>
    </xf>
    <xf numFmtId="0" fontId="4" fillId="32" borderId="0" xfId="0" applyFont="1" applyFill="1" applyAlignment="1" applyProtection="1">
      <alignment/>
      <protection/>
    </xf>
    <xf numFmtId="0" fontId="24" fillId="32" borderId="0" xfId="0" applyFont="1" applyFill="1" applyAlignment="1" applyProtection="1">
      <alignment horizontal="center"/>
      <protection/>
    </xf>
    <xf numFmtId="0" fontId="25" fillId="32" borderId="0" xfId="0" applyFont="1" applyFill="1" applyBorder="1" applyAlignment="1" applyProtection="1">
      <alignment wrapText="1"/>
      <protection/>
    </xf>
    <xf numFmtId="0" fontId="25" fillId="32" borderId="0" xfId="0" applyFont="1" applyFill="1" applyBorder="1" applyAlignment="1" applyProtection="1">
      <alignment/>
      <protection/>
    </xf>
    <xf numFmtId="0" fontId="28" fillId="32" borderId="0" xfId="0" applyFont="1" applyFill="1" applyAlignment="1" applyProtection="1">
      <alignment horizontal="center" vertical="center"/>
      <protection/>
    </xf>
    <xf numFmtId="0" fontId="31" fillId="32" borderId="0" xfId="0" applyFont="1" applyFill="1" applyAlignment="1" applyProtection="1">
      <alignment horizontal="left" vertical="center" wrapText="1"/>
      <protection/>
    </xf>
    <xf numFmtId="0" fontId="28" fillId="32" borderId="0" xfId="0" applyFont="1" applyFill="1" applyAlignment="1" applyProtection="1">
      <alignment horizontal="center" vertical="center" wrapText="1"/>
      <protection/>
    </xf>
    <xf numFmtId="0" fontId="2" fillId="32" borderId="0" xfId="0" applyFont="1" applyFill="1" applyAlignment="1" applyProtection="1">
      <alignment/>
      <protection/>
    </xf>
    <xf numFmtId="0" fontId="0" fillId="32" borderId="0" xfId="0" applyFill="1" applyAlignment="1" applyProtection="1">
      <alignment/>
      <protection/>
    </xf>
    <xf numFmtId="0" fontId="0" fillId="35" borderId="0" xfId="0" applyFill="1" applyAlignment="1" applyProtection="1">
      <alignment/>
      <protection/>
    </xf>
    <xf numFmtId="0" fontId="43" fillId="35"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4" fillId="0" borderId="0" xfId="0" applyFont="1" applyFill="1" applyAlignment="1" applyProtection="1">
      <alignment horizontal="center"/>
      <protection/>
    </xf>
    <xf numFmtId="0" fontId="25" fillId="0" borderId="0" xfId="0" applyFont="1" applyFill="1" applyBorder="1" applyAlignment="1" applyProtection="1">
      <alignment wrapText="1"/>
      <protection/>
    </xf>
    <xf numFmtId="0" fontId="25" fillId="0" borderId="0" xfId="0" applyFont="1" applyFill="1" applyAlignment="1" applyProtection="1">
      <alignment/>
      <protection/>
    </xf>
    <xf numFmtId="0" fontId="28" fillId="0" borderId="0" xfId="0" applyFont="1" applyFill="1" applyAlignment="1" applyProtection="1">
      <alignment horizontal="center" vertical="center"/>
      <protection/>
    </xf>
    <xf numFmtId="0" fontId="31" fillId="0" borderId="0" xfId="0" applyFont="1" applyFill="1" applyAlignment="1" applyProtection="1">
      <alignment horizontal="left" vertical="center" wrapText="1"/>
      <protection/>
    </xf>
    <xf numFmtId="0" fontId="28"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16" fillId="0" borderId="10" xfId="0" applyFont="1" applyFill="1" applyBorder="1" applyAlignment="1" applyProtection="1">
      <alignment/>
      <protection/>
    </xf>
    <xf numFmtId="0" fontId="9" fillId="0" borderId="10" xfId="0" applyFont="1" applyFill="1" applyBorder="1" applyAlignment="1" applyProtection="1">
      <alignment horizontal="center" vertical="center"/>
      <protection/>
    </xf>
    <xf numFmtId="0" fontId="32" fillId="0" borderId="10" xfId="0" applyFont="1" applyFill="1" applyBorder="1" applyAlignment="1" applyProtection="1">
      <alignment horizontal="left" vertical="center" wrapText="1"/>
      <protection/>
    </xf>
    <xf numFmtId="0" fontId="9" fillId="0" borderId="10" xfId="0" applyFont="1" applyFill="1" applyBorder="1" applyAlignment="1" applyProtection="1">
      <alignment horizontal="center" vertical="center" wrapText="1"/>
      <protection/>
    </xf>
    <xf numFmtId="0" fontId="32" fillId="0" borderId="0" xfId="0" applyFont="1" applyFill="1" applyBorder="1" applyAlignment="1" applyProtection="1">
      <alignment horizontal="left" vertical="center" wrapText="1"/>
      <protection/>
    </xf>
    <xf numFmtId="0" fontId="9"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48" fillId="35" borderId="0" xfId="0" applyFont="1" applyFill="1" applyAlignment="1" applyProtection="1">
      <alignment/>
      <protection/>
    </xf>
    <xf numFmtId="0" fontId="41" fillId="35" borderId="0" xfId="0" applyFont="1" applyFill="1" applyAlignment="1" applyProtection="1">
      <alignment/>
      <protection/>
    </xf>
    <xf numFmtId="0" fontId="0" fillId="35"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5" borderId="0" xfId="0" applyFont="1" applyFill="1" applyAlignment="1" applyProtection="1">
      <alignment/>
      <protection/>
    </xf>
    <xf numFmtId="0" fontId="48" fillId="35" borderId="0" xfId="0" applyFont="1" applyFill="1" applyAlignment="1" applyProtection="1">
      <alignment vertical="top"/>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9" fillId="0" borderId="0" xfId="0" applyFont="1" applyAlignment="1" applyProtection="1">
      <alignment horizontal="center" vertical="center" wrapText="1"/>
      <protection/>
    </xf>
    <xf numFmtId="0" fontId="9" fillId="0" borderId="0" xfId="0" applyFont="1" applyFill="1" applyAlignment="1" applyProtection="1">
      <alignment horizontal="center" vertical="center"/>
      <protection/>
    </xf>
    <xf numFmtId="0" fontId="38" fillId="0" borderId="10" xfId="0" applyFont="1" applyFill="1" applyBorder="1" applyAlignment="1" applyProtection="1">
      <alignment/>
      <protection/>
    </xf>
    <xf numFmtId="0" fontId="36" fillId="0" borderId="10" xfId="0" applyFont="1" applyFill="1" applyBorder="1" applyAlignment="1" applyProtection="1">
      <alignment horizontal="right"/>
      <protection/>
    </xf>
    <xf numFmtId="0" fontId="0" fillId="0" borderId="0" xfId="0" applyFill="1" applyAlignment="1" applyProtection="1">
      <alignment/>
      <protection/>
    </xf>
    <xf numFmtId="0" fontId="49" fillId="35" borderId="0" xfId="0" applyFont="1" applyFill="1" applyAlignment="1" applyProtection="1">
      <alignment/>
      <protection/>
    </xf>
    <xf numFmtId="0" fontId="64" fillId="37" borderId="41" xfId="58" applyFont="1" applyFill="1" applyBorder="1" applyAlignment="1" applyProtection="1">
      <alignment horizontal="center"/>
      <protection/>
    </xf>
    <xf numFmtId="0" fontId="64" fillId="37" borderId="41" xfId="58" applyFont="1" applyFill="1" applyBorder="1" applyAlignment="1" applyProtection="1">
      <alignment horizontal="center" wrapText="1"/>
      <protection/>
    </xf>
    <xf numFmtId="0" fontId="10" fillId="35" borderId="0" xfId="0" applyFont="1" applyFill="1" applyAlignment="1" applyProtection="1">
      <alignment horizontal="center" vertical="center"/>
      <protection/>
    </xf>
    <xf numFmtId="0" fontId="10" fillId="35" borderId="0" xfId="0" applyFont="1" applyFill="1" applyAlignment="1" applyProtection="1">
      <alignment horizontal="right" vertical="center"/>
      <protection/>
    </xf>
    <xf numFmtId="0" fontId="5" fillId="35" borderId="59" xfId="0" applyFont="1" applyFill="1" applyBorder="1" applyAlignment="1" applyProtection="1">
      <alignment horizontal="center" vertical="center" wrapText="1"/>
      <protection/>
    </xf>
    <xf numFmtId="0" fontId="5" fillId="35" borderId="59" xfId="0" applyFont="1" applyFill="1" applyBorder="1" applyAlignment="1" applyProtection="1">
      <alignment horizontal="center" vertical="center"/>
      <protection/>
    </xf>
    <xf numFmtId="0" fontId="34" fillId="35" borderId="59" xfId="0" applyFont="1" applyFill="1" applyBorder="1" applyAlignment="1" applyProtection="1">
      <alignment horizontal="left" vertical="center" wrapText="1"/>
      <protection/>
    </xf>
    <xf numFmtId="0" fontId="10" fillId="0" borderId="0" xfId="0" applyFont="1" applyAlignment="1" applyProtection="1">
      <alignment horizontal="center" vertical="center"/>
      <protection/>
    </xf>
    <xf numFmtId="0" fontId="64" fillId="38" borderId="60" xfId="59" applyFont="1" applyFill="1" applyBorder="1" applyAlignment="1" applyProtection="1">
      <alignment horizontal="right" wrapText="1"/>
      <protection/>
    </xf>
    <xf numFmtId="0" fontId="64" fillId="38" borderId="60" xfId="59" applyFont="1" applyFill="1" applyBorder="1" applyAlignment="1" applyProtection="1">
      <alignment horizontal="left" wrapText="1"/>
      <protection/>
    </xf>
    <xf numFmtId="0" fontId="0" fillId="35" borderId="0" xfId="0" applyFill="1" applyAlignment="1" applyProtection="1">
      <alignment horizontal="center" vertical="center"/>
      <protection/>
    </xf>
    <xf numFmtId="0" fontId="9" fillId="35" borderId="0" xfId="0" applyFont="1" applyFill="1" applyAlignment="1" applyProtection="1">
      <alignment horizontal="right" vertical="center" wrapText="1"/>
      <protection/>
    </xf>
    <xf numFmtId="0" fontId="9" fillId="0" borderId="27" xfId="0" applyFont="1" applyBorder="1" applyAlignment="1" applyProtection="1">
      <alignment horizontal="center" vertical="center"/>
      <protection/>
    </xf>
    <xf numFmtId="0" fontId="9" fillId="0" borderId="27" xfId="0" applyFont="1" applyBorder="1" applyAlignment="1" applyProtection="1">
      <alignment horizontal="left" vertical="center" wrapText="1"/>
      <protection/>
    </xf>
    <xf numFmtId="0" fontId="9" fillId="0" borderId="27" xfId="0" applyFont="1" applyFill="1" applyBorder="1" applyAlignment="1" applyProtection="1">
      <alignment horizontal="center" vertical="center"/>
      <protection/>
    </xf>
    <xf numFmtId="0" fontId="0" fillId="0" borderId="0" xfId="0" applyAlignment="1" applyProtection="1">
      <alignment vertical="center"/>
      <protection/>
    </xf>
    <xf numFmtId="0" fontId="0" fillId="35" borderId="0" xfId="0" applyFill="1" applyAlignment="1" applyProtection="1">
      <alignment vertical="center"/>
      <protection/>
    </xf>
    <xf numFmtId="0" fontId="9" fillId="35" borderId="61" xfId="0" applyFont="1" applyFill="1" applyBorder="1" applyAlignment="1" applyProtection="1">
      <alignment horizontal="left" vertical="center" wrapText="1"/>
      <protection/>
    </xf>
    <xf numFmtId="0" fontId="9" fillId="35" borderId="61" xfId="0" applyFont="1" applyFill="1" applyBorder="1" applyAlignment="1" applyProtection="1">
      <alignment horizontal="center" vertical="center" wrapText="1"/>
      <protection/>
    </xf>
    <xf numFmtId="0" fontId="9" fillId="35" borderId="61" xfId="0" applyFont="1" applyFill="1" applyBorder="1" applyAlignment="1" applyProtection="1">
      <alignment horizontal="center" vertical="center"/>
      <protection/>
    </xf>
    <xf numFmtId="0" fontId="32" fillId="35" borderId="27" xfId="0" applyFont="1" applyFill="1" applyBorder="1" applyAlignment="1" applyProtection="1">
      <alignment horizontal="left" vertical="center" wrapText="1"/>
      <protection/>
    </xf>
    <xf numFmtId="0" fontId="9" fillId="0" borderId="29" xfId="0" applyFont="1" applyBorder="1" applyAlignment="1" applyProtection="1">
      <alignment horizontal="center" vertical="center"/>
      <protection/>
    </xf>
    <xf numFmtId="0" fontId="9" fillId="0" borderId="29" xfId="0" applyFont="1" applyBorder="1" applyAlignment="1" applyProtection="1">
      <alignment horizontal="left" vertical="center" wrapText="1"/>
      <protection/>
    </xf>
    <xf numFmtId="0" fontId="9" fillId="35" borderId="29" xfId="0" applyFont="1" applyFill="1" applyBorder="1" applyAlignment="1" applyProtection="1">
      <alignment horizontal="left" vertical="center" wrapText="1"/>
      <protection/>
    </xf>
    <xf numFmtId="0" fontId="32" fillId="35" borderId="29" xfId="0" applyFont="1" applyFill="1" applyBorder="1" applyAlignment="1" applyProtection="1">
      <alignment horizontal="left" vertical="center" wrapText="1"/>
      <protection/>
    </xf>
    <xf numFmtId="0" fontId="0" fillId="35" borderId="0" xfId="0" applyFont="1" applyFill="1" applyAlignment="1" applyProtection="1">
      <alignment horizontal="center" vertical="center"/>
      <protection/>
    </xf>
    <xf numFmtId="0" fontId="0" fillId="0" borderId="0" xfId="0" applyFont="1" applyAlignment="1" applyProtection="1">
      <alignment vertical="center"/>
      <protection/>
    </xf>
    <xf numFmtId="0" fontId="0" fillId="35" borderId="0" xfId="0" applyFont="1" applyFill="1" applyAlignment="1" applyProtection="1">
      <alignment vertical="center"/>
      <protection/>
    </xf>
    <xf numFmtId="0" fontId="9" fillId="0" borderId="29" xfId="0" applyFont="1" applyFill="1" applyBorder="1" applyAlignment="1" applyProtection="1">
      <alignment horizontal="left" vertical="center" wrapText="1"/>
      <protection/>
    </xf>
    <xf numFmtId="0" fontId="5" fillId="0" borderId="27" xfId="0" applyFont="1" applyBorder="1" applyAlignment="1" applyProtection="1">
      <alignment horizontal="center" vertical="center"/>
      <protection/>
    </xf>
    <xf numFmtId="0" fontId="5" fillId="0" borderId="29" xfId="0" applyFont="1" applyFill="1" applyBorder="1" applyAlignment="1" applyProtection="1">
      <alignment horizontal="left" vertical="center" wrapText="1"/>
      <protection/>
    </xf>
    <xf numFmtId="0" fontId="0" fillId="0" borderId="0" xfId="0" applyFont="1" applyFill="1" applyAlignment="1" applyProtection="1">
      <alignment vertical="center"/>
      <protection/>
    </xf>
    <xf numFmtId="0" fontId="5" fillId="35" borderId="29" xfId="0" applyFont="1" applyFill="1" applyBorder="1" applyAlignment="1" applyProtection="1">
      <alignment horizontal="left" vertical="center" wrapText="1"/>
      <protection/>
    </xf>
    <xf numFmtId="0" fontId="23" fillId="35" borderId="0" xfId="0" applyFont="1" applyFill="1" applyAlignment="1" applyProtection="1">
      <alignment horizontal="center" vertical="center"/>
      <protection/>
    </xf>
    <xf numFmtId="0" fontId="9" fillId="35" borderId="58" xfId="0" applyFont="1" applyFill="1" applyBorder="1" applyAlignment="1" applyProtection="1">
      <alignment horizontal="center" vertical="center"/>
      <protection/>
    </xf>
    <xf numFmtId="0" fontId="32" fillId="35" borderId="58" xfId="0" applyFont="1" applyFill="1" applyBorder="1" applyAlignment="1" applyProtection="1">
      <alignment horizontal="left" vertical="center" wrapText="1"/>
      <protection/>
    </xf>
    <xf numFmtId="0" fontId="9" fillId="0" borderId="58" xfId="0" applyFont="1" applyBorder="1" applyAlignment="1" applyProtection="1">
      <alignment horizontal="center" vertical="center"/>
      <protection/>
    </xf>
    <xf numFmtId="0" fontId="9" fillId="0" borderId="31" xfId="0" applyFont="1" applyFill="1" applyBorder="1" applyAlignment="1" applyProtection="1">
      <alignment vertical="center" wrapText="1"/>
      <protection/>
    </xf>
    <xf numFmtId="0" fontId="15" fillId="35" borderId="31" xfId="0" applyFont="1" applyFill="1" applyBorder="1" applyAlignment="1" applyProtection="1">
      <alignment vertical="center" wrapText="1"/>
      <protection/>
    </xf>
    <xf numFmtId="0" fontId="32" fillId="35" borderId="31" xfId="0" applyFont="1" applyFill="1" applyBorder="1" applyAlignment="1" applyProtection="1">
      <alignment horizontal="left" vertical="center" wrapText="1"/>
      <protection/>
    </xf>
    <xf numFmtId="0" fontId="9" fillId="0" borderId="29" xfId="0" applyFont="1" applyFill="1" applyBorder="1" applyAlignment="1" applyProtection="1">
      <alignment vertical="center" wrapText="1"/>
      <protection/>
    </xf>
    <xf numFmtId="0" fontId="9" fillId="35" borderId="29" xfId="0" applyFont="1" applyFill="1" applyBorder="1" applyAlignment="1" applyProtection="1">
      <alignment vertical="center" wrapText="1"/>
      <protection/>
    </xf>
    <xf numFmtId="0" fontId="9" fillId="0" borderId="28" xfId="0" applyFont="1" applyBorder="1" applyAlignment="1" applyProtection="1">
      <alignment horizontal="center" vertical="center"/>
      <protection/>
    </xf>
    <xf numFmtId="0" fontId="9" fillId="0" borderId="28" xfId="0" applyFont="1" applyFill="1" applyBorder="1" applyAlignment="1" applyProtection="1">
      <alignment vertical="center" wrapText="1"/>
      <protection/>
    </xf>
    <xf numFmtId="0" fontId="9" fillId="0" borderId="28" xfId="0" applyFont="1" applyFill="1" applyBorder="1" applyAlignment="1" applyProtection="1">
      <alignment horizontal="center" vertical="center"/>
      <protection/>
    </xf>
    <xf numFmtId="0" fontId="9" fillId="0" borderId="28" xfId="0" applyFont="1" applyFill="1" applyBorder="1" applyAlignment="1" applyProtection="1">
      <alignment horizontal="left" vertical="center" wrapText="1"/>
      <protection/>
    </xf>
    <xf numFmtId="0" fontId="9" fillId="35" borderId="31" xfId="0" applyFont="1" applyFill="1" applyBorder="1" applyAlignment="1" applyProtection="1">
      <alignment horizontal="center" vertical="center"/>
      <protection/>
    </xf>
    <xf numFmtId="0" fontId="9" fillId="35" borderId="62" xfId="0" applyFont="1" applyFill="1" applyBorder="1" applyAlignment="1" applyProtection="1">
      <alignment horizontal="left" vertical="center" wrapText="1"/>
      <protection/>
    </xf>
    <xf numFmtId="0" fontId="32" fillId="35" borderId="28" xfId="0" applyFont="1" applyFill="1" applyBorder="1" applyAlignment="1" applyProtection="1">
      <alignment horizontal="left" vertical="center" wrapText="1"/>
      <protection/>
    </xf>
    <xf numFmtId="0" fontId="0" fillId="0" borderId="0" xfId="0" applyBorder="1" applyAlignment="1" applyProtection="1">
      <alignment vertical="center"/>
      <protection/>
    </xf>
    <xf numFmtId="0" fontId="59" fillId="0" borderId="0" xfId="0" applyFont="1" applyAlignment="1" applyProtection="1">
      <alignment vertical="center"/>
      <protection/>
    </xf>
    <xf numFmtId="0" fontId="0" fillId="0" borderId="0" xfId="0" applyAlignment="1" applyProtection="1">
      <alignment wrapText="1"/>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32" fillId="0" borderId="0" xfId="0" applyFont="1" applyFill="1" applyAlignment="1" applyProtection="1">
      <alignment horizontal="left" vertical="center" wrapText="1"/>
      <protection/>
    </xf>
    <xf numFmtId="0" fontId="9"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9" fillId="0" borderId="0" xfId="0" applyFont="1" applyFill="1" applyAlignment="1" applyProtection="1">
      <alignment horizontal="left" vertical="top" wrapText="1"/>
      <protection/>
    </xf>
    <xf numFmtId="0" fontId="9" fillId="35" borderId="0" xfId="0" applyFont="1" applyFill="1" applyAlignment="1" applyProtection="1">
      <alignment/>
      <protection/>
    </xf>
    <xf numFmtId="0" fontId="47" fillId="35" borderId="27" xfId="0" applyFont="1" applyFill="1" applyBorder="1" applyAlignment="1" applyProtection="1">
      <alignment horizontal="center" vertical="center"/>
      <protection/>
    </xf>
    <xf numFmtId="0" fontId="47" fillId="35" borderId="29" xfId="0" applyFont="1" applyFill="1" applyBorder="1" applyAlignment="1" applyProtection="1">
      <alignment horizontal="right" vertical="center" wrapText="1"/>
      <protection/>
    </xf>
    <xf numFmtId="0" fontId="0" fillId="0" borderId="0" xfId="0" applyBorder="1" applyAlignment="1" applyProtection="1">
      <alignment/>
      <protection/>
    </xf>
    <xf numFmtId="0" fontId="5" fillId="0" borderId="0" xfId="0" applyFont="1" applyFill="1" applyAlignment="1" applyProtection="1">
      <alignment horizontal="left" vertical="top" wrapText="1"/>
      <protection/>
    </xf>
    <xf numFmtId="0" fontId="0" fillId="35" borderId="0" xfId="0" applyFont="1" applyFill="1" applyAlignment="1" applyProtection="1">
      <alignment/>
      <protection/>
    </xf>
    <xf numFmtId="0" fontId="38" fillId="35" borderId="29" xfId="0" applyFont="1" applyFill="1" applyBorder="1" applyAlignment="1" applyProtection="1">
      <alignment horizontal="center"/>
      <protection/>
    </xf>
    <xf numFmtId="0" fontId="0" fillId="35" borderId="0" xfId="0" applyFont="1" applyFill="1" applyBorder="1" applyAlignment="1" applyProtection="1">
      <alignment horizontal="center" vertical="center"/>
      <protection/>
    </xf>
    <xf numFmtId="0" fontId="0" fillId="35" borderId="29" xfId="0" applyFill="1" applyBorder="1" applyAlignment="1" applyProtection="1">
      <alignment/>
      <protection/>
    </xf>
    <xf numFmtId="0" fontId="38" fillId="0" borderId="0" xfId="0" applyFont="1" applyFill="1" applyAlignment="1" applyProtection="1">
      <alignment horizontal="left" vertical="top" wrapText="1"/>
      <protection/>
    </xf>
    <xf numFmtId="0" fontId="9" fillId="0" borderId="0" xfId="0" applyFont="1" applyFill="1" applyBorder="1" applyAlignment="1" applyProtection="1">
      <alignment horizontal="center" vertical="center" wrapText="1"/>
      <protection/>
    </xf>
    <xf numFmtId="0" fontId="9" fillId="33" borderId="0" xfId="0" applyFont="1" applyFill="1" applyBorder="1" applyAlignment="1" applyProtection="1">
      <alignment horizontal="center" vertical="center" wrapText="1"/>
      <protection/>
    </xf>
    <xf numFmtId="0" fontId="38" fillId="33" borderId="0" xfId="0" applyFont="1" applyFill="1" applyBorder="1" applyAlignment="1" applyProtection="1">
      <alignment horizontal="left" vertical="top" wrapText="1"/>
      <protection/>
    </xf>
    <xf numFmtId="0" fontId="9" fillId="35" borderId="27" xfId="0" applyFont="1" applyFill="1" applyBorder="1" applyAlignment="1" applyProtection="1">
      <alignment horizontal="left" vertical="center" wrapText="1"/>
      <protection/>
    </xf>
    <xf numFmtId="0" fontId="38" fillId="0" borderId="0" xfId="0" applyFont="1" applyFill="1" applyBorder="1" applyAlignment="1" applyProtection="1">
      <alignment horizontal="left" vertical="top" wrapText="1"/>
      <protection/>
    </xf>
    <xf numFmtId="0" fontId="9" fillId="0" borderId="0" xfId="0" applyFont="1" applyFill="1" applyBorder="1" applyAlignment="1" applyProtection="1">
      <alignment vertical="center" wrapText="1"/>
      <protection/>
    </xf>
    <xf numFmtId="49" fontId="47" fillId="35" borderId="29" xfId="0" applyNumberFormat="1" applyFont="1" applyFill="1" applyBorder="1" applyAlignment="1" applyProtection="1">
      <alignment horizontal="right" vertical="center" wrapText="1"/>
      <protection/>
    </xf>
    <xf numFmtId="0" fontId="0" fillId="0" borderId="0" xfId="0" applyFill="1" applyBorder="1" applyAlignment="1" applyProtection="1">
      <alignment wrapText="1"/>
      <protection/>
    </xf>
    <xf numFmtId="0" fontId="47" fillId="35" borderId="29" xfId="0" applyFont="1" applyFill="1" applyBorder="1" applyAlignment="1" applyProtection="1">
      <alignment horizontal="center" vertical="center"/>
      <protection/>
    </xf>
    <xf numFmtId="0" fontId="9" fillId="33" borderId="0" xfId="0" applyFont="1" applyFill="1" applyBorder="1" applyAlignment="1" applyProtection="1">
      <alignment vertical="top" wrapText="1"/>
      <protection/>
    </xf>
    <xf numFmtId="0" fontId="0" fillId="33" borderId="0" xfId="0" applyFill="1" applyBorder="1" applyAlignment="1" applyProtection="1">
      <alignment/>
      <protection/>
    </xf>
    <xf numFmtId="0" fontId="9" fillId="33" borderId="0" xfId="0" applyFont="1" applyFill="1" applyBorder="1" applyAlignment="1" applyProtection="1">
      <alignment vertical="center" wrapText="1"/>
      <protection/>
    </xf>
    <xf numFmtId="0" fontId="9" fillId="0" borderId="0" xfId="0" applyFont="1" applyFill="1" applyAlignment="1" applyProtection="1">
      <alignment vertical="top" wrapText="1"/>
      <protection/>
    </xf>
    <xf numFmtId="0" fontId="0" fillId="0" borderId="0" xfId="0" applyFill="1" applyBorder="1" applyAlignment="1" applyProtection="1">
      <alignment horizontal="center" vertical="center" wrapText="1"/>
      <protection/>
    </xf>
    <xf numFmtId="0" fontId="0" fillId="0" borderId="0" xfId="0" applyFont="1" applyBorder="1" applyAlignment="1" applyProtection="1">
      <alignment/>
      <protection/>
    </xf>
    <xf numFmtId="0" fontId="4" fillId="4" borderId="0" xfId="0" applyFont="1" applyFill="1" applyBorder="1" applyAlignment="1" applyProtection="1">
      <alignment/>
      <protection/>
    </xf>
    <xf numFmtId="0" fontId="3" fillId="4" borderId="0" xfId="0" applyFont="1" applyFill="1" applyBorder="1" applyAlignment="1" applyProtection="1">
      <alignment horizontal="center"/>
      <protection/>
    </xf>
    <xf numFmtId="0" fontId="0" fillId="4" borderId="0" xfId="0" applyFont="1" applyFill="1" applyAlignment="1" applyProtection="1">
      <alignment/>
      <protection/>
    </xf>
    <xf numFmtId="0" fontId="9" fillId="4" borderId="0" xfId="0" applyFont="1" applyFill="1" applyBorder="1" applyAlignment="1" applyProtection="1">
      <alignment horizontal="center" vertical="center"/>
      <protection/>
    </xf>
    <xf numFmtId="0" fontId="32" fillId="4" borderId="0" xfId="0" applyFont="1" applyFill="1" applyBorder="1" applyAlignment="1" applyProtection="1">
      <alignment horizontal="left" vertical="center" wrapText="1"/>
      <protection/>
    </xf>
    <xf numFmtId="0" fontId="9"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9" borderId="41" xfId="0" applyFont="1" applyFill="1" applyBorder="1" applyAlignment="1" applyProtection="1">
      <alignment/>
      <protection/>
    </xf>
    <xf numFmtId="0" fontId="38" fillId="35" borderId="28" xfId="0" applyFont="1" applyFill="1" applyBorder="1" applyAlignment="1" applyProtection="1">
      <alignment horizontal="center"/>
      <protection/>
    </xf>
    <xf numFmtId="0" fontId="47" fillId="35" borderId="28" xfId="0" applyFont="1" applyFill="1" applyBorder="1" applyAlignment="1" applyProtection="1">
      <alignment horizontal="right" vertical="center" wrapText="1"/>
      <protection/>
    </xf>
    <xf numFmtId="0" fontId="9" fillId="35" borderId="0" xfId="0" applyFont="1" applyFill="1" applyAlignment="1" applyProtection="1">
      <alignment horizontal="center"/>
      <protection/>
    </xf>
    <xf numFmtId="0" fontId="50" fillId="35" borderId="0" xfId="0" applyFont="1" applyFill="1" applyAlignment="1" applyProtection="1">
      <alignment/>
      <protection/>
    </xf>
    <xf numFmtId="0" fontId="38" fillId="35" borderId="0" xfId="0" applyFont="1" applyFill="1" applyAlignment="1" applyProtection="1">
      <alignment horizontal="center"/>
      <protection/>
    </xf>
    <xf numFmtId="0" fontId="51" fillId="35" borderId="0" xfId="0" applyFont="1" applyFill="1" applyAlignment="1" applyProtection="1">
      <alignment/>
      <protection/>
    </xf>
    <xf numFmtId="0" fontId="0" fillId="0" borderId="0" xfId="0" applyAlignment="1" applyProtection="1">
      <alignment/>
      <protection/>
    </xf>
    <xf numFmtId="0" fontId="64" fillId="38" borderId="63" xfId="59" applyFont="1" applyFill="1" applyBorder="1" applyAlignment="1" applyProtection="1">
      <alignment horizontal="right" wrapText="1"/>
      <protection/>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9" fillId="0" borderId="10" xfId="0" applyFont="1" applyFill="1" applyBorder="1" applyAlignment="1" applyProtection="1">
      <alignment horizontal="center" vertical="center"/>
      <protection locked="0"/>
    </xf>
    <xf numFmtId="0" fontId="32" fillId="0" borderId="10"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29" fillId="32" borderId="0" xfId="0" applyFont="1" applyFill="1" applyAlignment="1" applyProtection="1">
      <alignment/>
      <protection/>
    </xf>
    <xf numFmtId="0" fontId="9" fillId="32" borderId="0" xfId="0" applyFont="1" applyFill="1" applyAlignment="1" applyProtection="1">
      <alignment horizontal="center" vertical="center"/>
      <protection/>
    </xf>
    <xf numFmtId="0" fontId="32" fillId="32" borderId="0" xfId="0" applyFont="1" applyFill="1" applyAlignment="1" applyProtection="1">
      <alignment horizontal="left" vertical="center" wrapText="1"/>
      <protection/>
    </xf>
    <xf numFmtId="0" fontId="9" fillId="32" borderId="0" xfId="0" applyFont="1" applyFill="1" applyAlignment="1" applyProtection="1">
      <alignment horizontal="center" vertical="center" wrapText="1"/>
      <protection/>
    </xf>
    <xf numFmtId="0" fontId="0" fillId="32" borderId="0" xfId="0" applyFont="1" applyFill="1" applyAlignment="1" applyProtection="1">
      <alignment/>
      <protection/>
    </xf>
    <xf numFmtId="0" fontId="0" fillId="33" borderId="0" xfId="0" applyFont="1" applyFill="1" applyAlignment="1" applyProtection="1">
      <alignment/>
      <protection/>
    </xf>
    <xf numFmtId="0" fontId="1" fillId="0" borderId="0" xfId="0" applyFont="1" applyAlignment="1" applyProtection="1">
      <alignment/>
      <protection/>
    </xf>
    <xf numFmtId="0" fontId="30" fillId="0" borderId="0" xfId="0" applyFont="1" applyAlignment="1" applyProtection="1">
      <alignment horizontal="center" vertical="center"/>
      <protection/>
    </xf>
    <xf numFmtId="0" fontId="33" fillId="0" borderId="0" xfId="0" applyFont="1" applyAlignment="1" applyProtection="1">
      <alignment horizontal="left" vertical="center" wrapText="1"/>
      <protection/>
    </xf>
    <xf numFmtId="0" fontId="30" fillId="0" borderId="0" xfId="0" applyFont="1" applyAlignment="1" applyProtection="1">
      <alignment horizontal="center" vertical="center" wrapText="1"/>
      <protection/>
    </xf>
    <xf numFmtId="0" fontId="9" fillId="0" borderId="0" xfId="0" applyFont="1" applyBorder="1" applyAlignment="1" applyProtection="1">
      <alignment horizontal="center" vertical="center"/>
      <protection/>
    </xf>
    <xf numFmtId="0" fontId="16" fillId="0" borderId="10" xfId="0" applyFont="1" applyBorder="1" applyAlignment="1" applyProtection="1">
      <alignment/>
      <protection/>
    </xf>
    <xf numFmtId="0" fontId="9" fillId="0" borderId="10" xfId="0" applyFont="1" applyBorder="1" applyAlignment="1" applyProtection="1">
      <alignment horizontal="center" vertical="center"/>
      <protection/>
    </xf>
    <xf numFmtId="0" fontId="32" fillId="0" borderId="10" xfId="0" applyFont="1" applyBorder="1" applyAlignment="1" applyProtection="1">
      <alignment horizontal="left" vertical="center" wrapText="1"/>
      <protection/>
    </xf>
    <xf numFmtId="0" fontId="9" fillId="0" borderId="10" xfId="0" applyFont="1" applyBorder="1" applyAlignment="1" applyProtection="1">
      <alignment horizontal="center" vertical="center" wrapText="1"/>
      <protection/>
    </xf>
    <xf numFmtId="0" fontId="32"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2" fillId="35" borderId="0" xfId="0" applyNumberFormat="1" applyFont="1" applyFill="1" applyAlignment="1" applyProtection="1">
      <alignment horizontal="left" vertical="center"/>
      <protection/>
    </xf>
    <xf numFmtId="0" fontId="52" fillId="35" borderId="0" xfId="0" applyFont="1" applyFill="1" applyAlignment="1" applyProtection="1">
      <alignment/>
      <protection/>
    </xf>
    <xf numFmtId="0" fontId="53" fillId="35" borderId="0" xfId="0" applyFont="1" applyFill="1" applyAlignment="1" applyProtection="1">
      <alignment/>
      <protection/>
    </xf>
    <xf numFmtId="0" fontId="44" fillId="35" borderId="0" xfId="0" applyFont="1" applyFill="1" applyBorder="1" applyAlignment="1" applyProtection="1">
      <alignment/>
      <protection/>
    </xf>
    <xf numFmtId="0" fontId="45" fillId="35" borderId="0" xfId="0" applyFont="1" applyFill="1" applyBorder="1" applyAlignment="1" applyProtection="1">
      <alignment/>
      <protection/>
    </xf>
    <xf numFmtId="0" fontId="44" fillId="35" borderId="0" xfId="0" applyFont="1" applyFill="1" applyBorder="1" applyAlignment="1" applyProtection="1">
      <alignment/>
      <protection/>
    </xf>
    <xf numFmtId="0" fontId="44" fillId="35" borderId="0" xfId="0" applyFont="1" applyFill="1" applyBorder="1" applyAlignment="1" applyProtection="1">
      <alignment horizontal="left"/>
      <protection/>
    </xf>
    <xf numFmtId="0" fontId="45" fillId="35" borderId="0" xfId="0" applyFont="1" applyFill="1" applyBorder="1" applyAlignment="1" applyProtection="1">
      <alignment/>
      <protection/>
    </xf>
    <xf numFmtId="0" fontId="17" fillId="35" borderId="0" xfId="0" applyFont="1" applyFill="1" applyBorder="1" applyAlignment="1" applyProtection="1">
      <alignment/>
      <protection/>
    </xf>
    <xf numFmtId="0" fontId="17" fillId="33" borderId="0" xfId="0" applyFont="1" applyFill="1" applyBorder="1" applyAlignment="1" applyProtection="1">
      <alignment/>
      <protection/>
    </xf>
    <xf numFmtId="0" fontId="17" fillId="33" borderId="0" xfId="0" applyFont="1" applyFill="1" applyAlignment="1" applyProtection="1">
      <alignment/>
      <protection/>
    </xf>
    <xf numFmtId="0" fontId="17" fillId="0" borderId="0" xfId="0" applyFont="1" applyAlignment="1" applyProtection="1">
      <alignment/>
      <protection/>
    </xf>
    <xf numFmtId="0" fontId="3" fillId="0" borderId="0" xfId="0" applyFont="1" applyAlignment="1" applyProtection="1">
      <alignment/>
      <protection/>
    </xf>
    <xf numFmtId="0" fontId="32" fillId="4" borderId="0" xfId="0" applyFont="1" applyFill="1" applyAlignment="1" applyProtection="1">
      <alignment horizontal="left" vertical="center" wrapText="1"/>
      <protection/>
    </xf>
    <xf numFmtId="0" fontId="9" fillId="4" borderId="0" xfId="0" applyFont="1" applyFill="1" applyAlignment="1" applyProtection="1">
      <alignment horizontal="center" vertical="center"/>
      <protection/>
    </xf>
    <xf numFmtId="0" fontId="52" fillId="35" borderId="0" xfId="0" applyFont="1" applyFill="1" applyAlignment="1" applyProtection="1">
      <alignment vertical="top"/>
      <protection/>
    </xf>
    <xf numFmtId="0" fontId="32" fillId="0" borderId="0" xfId="0" applyFont="1" applyAlignment="1" applyProtection="1">
      <alignment horizontal="left" wrapText="1"/>
      <protection/>
    </xf>
    <xf numFmtId="0" fontId="9" fillId="0" borderId="0" xfId="0" applyFont="1" applyAlignment="1" applyProtection="1">
      <alignment horizontal="center"/>
      <protection/>
    </xf>
    <xf numFmtId="0" fontId="2" fillId="0" borderId="0" xfId="0" applyFont="1" applyAlignment="1" applyProtection="1">
      <alignment/>
      <protection/>
    </xf>
    <xf numFmtId="0" fontId="36" fillId="0" borderId="0" xfId="0" applyFont="1" applyAlignment="1" applyProtection="1">
      <alignment horizontal="right"/>
      <protection/>
    </xf>
    <xf numFmtId="0" fontId="54" fillId="35" borderId="0" xfId="0" applyFont="1" applyFill="1" applyAlignment="1" applyProtection="1">
      <alignment/>
      <protection/>
    </xf>
    <xf numFmtId="0" fontId="10" fillId="33" borderId="0" xfId="0" applyFont="1" applyFill="1" applyAlignment="1" applyProtection="1">
      <alignment horizontal="center" vertical="center"/>
      <protection/>
    </xf>
    <xf numFmtId="0" fontId="9" fillId="35" borderId="0" xfId="0" applyFont="1" applyFill="1" applyAlignment="1" applyProtection="1">
      <alignment vertical="center" wrapText="1"/>
      <protection/>
    </xf>
    <xf numFmtId="0" fontId="9" fillId="0" borderId="27" xfId="0" applyFont="1" applyFill="1" applyBorder="1" applyAlignment="1" applyProtection="1">
      <alignment horizontal="left" vertical="center" wrapText="1"/>
      <protection/>
    </xf>
    <xf numFmtId="0" fontId="10" fillId="0" borderId="0" xfId="0" applyFont="1" applyFill="1" applyAlignment="1" applyProtection="1">
      <alignment horizontal="center" vertical="center"/>
      <protection/>
    </xf>
    <xf numFmtId="0" fontId="9" fillId="35" borderId="0" xfId="0" applyFont="1" applyFill="1" applyBorder="1" applyAlignment="1" applyProtection="1">
      <alignment vertical="center"/>
      <protection/>
    </xf>
    <xf numFmtId="0" fontId="9" fillId="0" borderId="29" xfId="0" applyFont="1" applyFill="1" applyBorder="1" applyAlignment="1" applyProtection="1">
      <alignment horizontal="center" vertical="center"/>
      <protection/>
    </xf>
    <xf numFmtId="0" fontId="10" fillId="35" borderId="0" xfId="0" applyFont="1" applyFill="1" applyAlignment="1" applyProtection="1">
      <alignment horizontal="left" vertical="center"/>
      <protection/>
    </xf>
    <xf numFmtId="0" fontId="10" fillId="35" borderId="0" xfId="0" applyFont="1" applyFill="1" applyAlignment="1" applyProtection="1">
      <alignment horizontal="center" vertical="center"/>
      <protection/>
    </xf>
    <xf numFmtId="0" fontId="5" fillId="35" borderId="0" xfId="0" applyFont="1" applyFill="1" applyAlignment="1" applyProtection="1">
      <alignment vertical="center" wrapText="1"/>
      <protection/>
    </xf>
    <xf numFmtId="0" fontId="5" fillId="0" borderId="29" xfId="0" applyFont="1" applyFill="1" applyBorder="1" applyAlignment="1" applyProtection="1">
      <alignment horizontal="center" vertical="center"/>
      <protection/>
    </xf>
    <xf numFmtId="0" fontId="5" fillId="0" borderId="27" xfId="0" applyFont="1" applyFill="1" applyBorder="1" applyAlignment="1" applyProtection="1">
      <alignment horizontal="left" vertical="center" wrapText="1"/>
      <protection/>
    </xf>
    <xf numFmtId="0" fontId="57" fillId="0" borderId="0" xfId="0" applyFont="1" applyFill="1" applyAlignment="1" applyProtection="1">
      <alignment horizontal="center" vertical="center"/>
      <protection/>
    </xf>
    <xf numFmtId="0" fontId="57" fillId="35" borderId="0" xfId="0" applyFont="1" applyFill="1" applyAlignment="1" applyProtection="1">
      <alignment horizontal="center" vertical="center"/>
      <protection/>
    </xf>
    <xf numFmtId="0" fontId="5" fillId="35" borderId="29" xfId="0" applyFont="1" applyFill="1" applyBorder="1" applyAlignment="1" applyProtection="1">
      <alignment horizontal="center" vertical="center"/>
      <protection/>
    </xf>
    <xf numFmtId="0" fontId="5" fillId="35" borderId="27" xfId="0" applyFont="1" applyFill="1" applyBorder="1" applyAlignment="1" applyProtection="1">
      <alignment horizontal="left" vertical="center" wrapText="1"/>
      <protection/>
    </xf>
    <xf numFmtId="0" fontId="34" fillId="35" borderId="27" xfId="0" applyFont="1" applyFill="1" applyBorder="1" applyAlignment="1" applyProtection="1">
      <alignment horizontal="left" vertical="center" wrapText="1"/>
      <protection/>
    </xf>
    <xf numFmtId="0" fontId="57" fillId="33" borderId="0" xfId="0" applyFont="1" applyFill="1" applyAlignment="1" applyProtection="1">
      <alignment horizontal="center" vertical="center"/>
      <protection/>
    </xf>
    <xf numFmtId="0" fontId="15" fillId="0" borderId="27" xfId="0" applyFont="1" applyFill="1" applyBorder="1" applyAlignment="1" applyProtection="1">
      <alignment horizontal="left" vertical="center" wrapText="1"/>
      <protection/>
    </xf>
    <xf numFmtId="0" fontId="0" fillId="0" borderId="0" xfId="0" applyFont="1" applyFill="1" applyAlignment="1" applyProtection="1">
      <alignment/>
      <protection/>
    </xf>
    <xf numFmtId="0" fontId="15" fillId="35" borderId="27" xfId="0" applyFont="1" applyFill="1" applyBorder="1" applyAlignment="1" applyProtection="1">
      <alignment horizontal="left" vertical="center" wrapText="1"/>
      <protection/>
    </xf>
    <xf numFmtId="0" fontId="9" fillId="0" borderId="29" xfId="0" applyFont="1" applyFill="1" applyBorder="1" applyAlignment="1" applyProtection="1">
      <alignment horizontal="left" vertical="center" indent="1"/>
      <protection/>
    </xf>
    <xf numFmtId="0" fontId="9" fillId="35" borderId="29" xfId="0" applyFont="1" applyFill="1" applyBorder="1" applyAlignment="1" applyProtection="1">
      <alignment horizontal="left" vertical="center" indent="1"/>
      <protection/>
    </xf>
    <xf numFmtId="0" fontId="9" fillId="0" borderId="29" xfId="0" applyFont="1" applyFill="1" applyBorder="1" applyAlignment="1" applyProtection="1">
      <alignment horizontal="left" vertical="center" wrapText="1" indent="1"/>
      <protection/>
    </xf>
    <xf numFmtId="0" fontId="9" fillId="35" borderId="29" xfId="0" applyFont="1" applyFill="1" applyBorder="1" applyAlignment="1" applyProtection="1">
      <alignment horizontal="left" vertical="center" wrapText="1" indent="1"/>
      <protection/>
    </xf>
    <xf numFmtId="0" fontId="0" fillId="35" borderId="0" xfId="0" applyFont="1" applyFill="1" applyAlignment="1" applyProtection="1">
      <alignment horizontal="center"/>
      <protection/>
    </xf>
    <xf numFmtId="0" fontId="23" fillId="0" borderId="0" xfId="0" applyFont="1" applyFill="1" applyAlignment="1" applyProtection="1">
      <alignment/>
      <protection/>
    </xf>
    <xf numFmtId="0" fontId="23" fillId="35" borderId="0" xfId="0" applyFont="1" applyFill="1" applyAlignment="1" applyProtection="1">
      <alignment/>
      <protection/>
    </xf>
    <xf numFmtId="0" fontId="23" fillId="33" borderId="0" xfId="0" applyFont="1" applyFill="1" applyAlignment="1" applyProtection="1">
      <alignment/>
      <protection/>
    </xf>
    <xf numFmtId="0" fontId="23" fillId="35" borderId="0" xfId="0" applyFont="1" applyFill="1" applyAlignment="1" applyProtection="1">
      <alignment horizontal="center"/>
      <protection/>
    </xf>
    <xf numFmtId="0" fontId="9" fillId="0" borderId="29" xfId="0" applyFont="1" applyFill="1" applyBorder="1" applyAlignment="1" applyProtection="1">
      <alignment horizontal="center" vertical="top"/>
      <protection/>
    </xf>
    <xf numFmtId="0" fontId="9" fillId="35" borderId="29" xfId="0" applyFont="1" applyFill="1" applyBorder="1" applyAlignment="1" applyProtection="1">
      <alignment horizontal="center" vertical="top"/>
      <protection/>
    </xf>
    <xf numFmtId="0" fontId="9" fillId="0" borderId="28" xfId="0" applyFont="1" applyFill="1" applyBorder="1" applyAlignment="1" applyProtection="1">
      <alignment horizontal="center" vertical="top"/>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15" fillId="35" borderId="29" xfId="0" applyFont="1" applyFill="1" applyBorder="1" applyAlignment="1" applyProtection="1">
      <alignment horizontal="left" vertical="center"/>
      <protection/>
    </xf>
    <xf numFmtId="0" fontId="38" fillId="35" borderId="0" xfId="0" applyFont="1" applyFill="1" applyAlignment="1" applyProtection="1">
      <alignment vertical="top" wrapText="1"/>
      <protection/>
    </xf>
    <xf numFmtId="0" fontId="5" fillId="35" borderId="27" xfId="0" applyFont="1" applyFill="1" applyBorder="1" applyAlignment="1" applyProtection="1">
      <alignment horizontal="center" vertical="center"/>
      <protection/>
    </xf>
    <xf numFmtId="0" fontId="0" fillId="33" borderId="0" xfId="0" applyFill="1" applyBorder="1" applyAlignment="1" applyProtection="1">
      <alignment/>
      <protection/>
    </xf>
    <xf numFmtId="0" fontId="0" fillId="33" borderId="0" xfId="0" applyFill="1" applyAlignment="1" applyProtection="1">
      <alignment/>
      <protection/>
    </xf>
    <xf numFmtId="0" fontId="47" fillId="35" borderId="29" xfId="0" applyFont="1" applyFill="1" applyBorder="1" applyAlignment="1" applyProtection="1">
      <alignment horizontal="right" vertical="center"/>
      <protection/>
    </xf>
    <xf numFmtId="0" fontId="5" fillId="0" borderId="0" xfId="0" applyFont="1" applyFill="1" applyAlignment="1" applyProtection="1">
      <alignment horizontal="right" vertical="top" wrapText="1"/>
      <protection/>
    </xf>
    <xf numFmtId="0" fontId="23" fillId="4" borderId="0" xfId="0" applyFont="1" applyFill="1" applyBorder="1" applyAlignment="1" applyProtection="1">
      <alignment/>
      <protection/>
    </xf>
    <xf numFmtId="0" fontId="32" fillId="4" borderId="0" xfId="0" applyFont="1" applyFill="1" applyBorder="1" applyAlignment="1" applyProtection="1">
      <alignment horizontal="left" vertical="center" wrapText="1" indent="2"/>
      <protection/>
    </xf>
    <xf numFmtId="0" fontId="23" fillId="0" borderId="10" xfId="0" applyFont="1" applyBorder="1" applyAlignment="1" applyProtection="1">
      <alignment/>
      <protection/>
    </xf>
    <xf numFmtId="0" fontId="4" fillId="0" borderId="10" xfId="0" applyFont="1" applyBorder="1" applyAlignment="1" applyProtection="1">
      <alignment/>
      <protection/>
    </xf>
    <xf numFmtId="0" fontId="32" fillId="0" borderId="10" xfId="0" applyFont="1" applyBorder="1" applyAlignment="1" applyProtection="1">
      <alignment horizontal="left" vertical="center" wrapText="1" indent="2"/>
      <protection/>
    </xf>
    <xf numFmtId="0" fontId="3" fillId="35" borderId="49" xfId="0" applyFont="1" applyFill="1" applyBorder="1" applyAlignment="1" applyProtection="1">
      <alignment/>
      <protection/>
    </xf>
    <xf numFmtId="0" fontId="0" fillId="35" borderId="64" xfId="0" applyFont="1" applyFill="1" applyBorder="1" applyAlignment="1" applyProtection="1">
      <alignment horizontal="center"/>
      <protection/>
    </xf>
    <xf numFmtId="0" fontId="10" fillId="35" borderId="0" xfId="0" applyFont="1" applyFill="1" applyBorder="1" applyAlignment="1" applyProtection="1">
      <alignment horizontal="right"/>
      <protection/>
    </xf>
    <xf numFmtId="0" fontId="47" fillId="35" borderId="28" xfId="0" applyFont="1" applyFill="1" applyBorder="1" applyAlignment="1" applyProtection="1">
      <alignment horizontal="right" vertical="center"/>
      <protection/>
    </xf>
    <xf numFmtId="0" fontId="5" fillId="35" borderId="28" xfId="0" applyFont="1" applyFill="1" applyBorder="1" applyAlignment="1" applyProtection="1">
      <alignment horizontal="center" vertical="center"/>
      <protection/>
    </xf>
    <xf numFmtId="0" fontId="32" fillId="35" borderId="0" xfId="0" applyFont="1" applyFill="1" applyBorder="1" applyAlignment="1" applyProtection="1">
      <alignment horizontal="left" vertical="center" wrapText="1"/>
      <protection/>
    </xf>
    <xf numFmtId="0" fontId="0" fillId="33" borderId="0" xfId="0" applyFont="1" applyFill="1" applyBorder="1" applyAlignment="1" applyProtection="1">
      <alignment/>
      <protection/>
    </xf>
    <xf numFmtId="0" fontId="38" fillId="35" borderId="0" xfId="0" applyFont="1" applyFill="1" applyBorder="1" applyAlignment="1" applyProtection="1">
      <alignment horizontal="center"/>
      <protection/>
    </xf>
    <xf numFmtId="0" fontId="47" fillId="35"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7" fillId="35" borderId="0" xfId="0" applyFont="1" applyFill="1" applyBorder="1" applyAlignment="1" applyProtection="1">
      <alignment horizontal="right" vertical="center"/>
      <protection/>
    </xf>
    <xf numFmtId="0" fontId="0" fillId="0" borderId="0" xfId="0" applyBorder="1" applyAlignment="1" applyProtection="1">
      <alignment wrapText="1"/>
      <protection/>
    </xf>
    <xf numFmtId="0" fontId="9" fillId="35" borderId="0" xfId="0" applyFont="1" applyFill="1" applyAlignment="1" applyProtection="1">
      <alignment horizontal="right"/>
      <protection/>
    </xf>
    <xf numFmtId="0" fontId="9" fillId="0" borderId="0" xfId="0" applyFont="1" applyBorder="1" applyAlignment="1" applyProtection="1">
      <alignment horizontal="center" vertical="center" wrapText="1"/>
      <protection/>
    </xf>
    <xf numFmtId="0" fontId="0" fillId="35" borderId="0" xfId="0" applyFont="1" applyFill="1" applyBorder="1" applyAlignment="1" applyProtection="1">
      <alignment horizontal="center"/>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9" fillId="0" borderId="10" xfId="0" applyFont="1" applyBorder="1" applyAlignment="1" applyProtection="1">
      <alignment horizontal="center" vertical="center"/>
      <protection locked="0"/>
    </xf>
    <xf numFmtId="0" fontId="32" fillId="0" borderId="10" xfId="0" applyFont="1" applyBorder="1" applyAlignment="1" applyProtection="1">
      <alignment horizontal="left" vertical="center" wrapText="1"/>
      <protection locked="0"/>
    </xf>
    <xf numFmtId="0" fontId="9" fillId="0" borderId="10"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0" fillId="35" borderId="0" xfId="0" applyFont="1" applyFill="1" applyAlignment="1" applyProtection="1">
      <alignment horizontal="center"/>
      <protection/>
    </xf>
    <xf numFmtId="0" fontId="0" fillId="33" borderId="0" xfId="0" applyFont="1" applyFill="1" applyAlignment="1" applyProtection="1">
      <alignment/>
      <protection/>
    </xf>
    <xf numFmtId="0" fontId="0" fillId="0" borderId="0" xfId="0" applyFont="1" applyAlignment="1" applyProtection="1">
      <alignment/>
      <protection/>
    </xf>
    <xf numFmtId="0" fontId="0" fillId="35" borderId="0" xfId="0" applyFill="1" applyBorder="1" applyAlignment="1" applyProtection="1">
      <alignment/>
      <protection/>
    </xf>
    <xf numFmtId="0" fontId="17" fillId="35" borderId="0" xfId="0" applyFont="1" applyFill="1" applyAlignment="1" applyProtection="1">
      <alignment/>
      <protection/>
    </xf>
    <xf numFmtId="0" fontId="16" fillId="35" borderId="0" xfId="0" applyFont="1" applyFill="1" applyBorder="1" applyAlignment="1" applyProtection="1">
      <alignment/>
      <protection/>
    </xf>
    <xf numFmtId="0" fontId="17" fillId="35" borderId="0" xfId="0" applyFont="1" applyFill="1" applyBorder="1" applyAlignment="1" applyProtection="1">
      <alignment horizontal="left"/>
      <protection/>
    </xf>
    <xf numFmtId="0" fontId="16" fillId="35" borderId="0" xfId="0" applyFont="1" applyFill="1" applyBorder="1" applyAlignment="1" applyProtection="1">
      <alignment/>
      <protection/>
    </xf>
    <xf numFmtId="0" fontId="17" fillId="0" borderId="0" xfId="0" applyFont="1" applyFill="1" applyBorder="1" applyAlignment="1" applyProtection="1">
      <alignment/>
      <protection/>
    </xf>
    <xf numFmtId="0" fontId="0" fillId="4" borderId="0" xfId="0" applyFont="1" applyFill="1" applyAlignment="1" applyProtection="1">
      <alignment/>
      <protection/>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Alignment="1" applyProtection="1">
      <alignment/>
      <protection/>
    </xf>
    <xf numFmtId="0" fontId="5" fillId="35" borderId="61" xfId="0" applyFont="1" applyFill="1" applyBorder="1" applyAlignment="1" applyProtection="1">
      <alignment horizontal="center" vertical="center"/>
      <protection/>
    </xf>
    <xf numFmtId="0" fontId="0" fillId="35" borderId="0" xfId="0" applyFont="1" applyFill="1" applyAlignment="1" applyProtection="1">
      <alignment horizontal="center" vertical="center"/>
      <protection/>
    </xf>
    <xf numFmtId="0" fontId="23" fillId="0" borderId="0" xfId="0" applyFont="1" applyFill="1" applyAlignment="1" applyProtection="1">
      <alignment vertical="center"/>
      <protection/>
    </xf>
    <xf numFmtId="0" fontId="23" fillId="35" borderId="0" xfId="0" applyFont="1" applyFill="1" applyAlignment="1" applyProtection="1">
      <alignment vertical="center"/>
      <protection/>
    </xf>
    <xf numFmtId="0" fontId="23" fillId="35" borderId="0" xfId="0" applyFont="1" applyFill="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15" fillId="0" borderId="29" xfId="0" applyFont="1" applyFill="1" applyBorder="1" applyAlignment="1" applyProtection="1">
      <alignment horizontal="left" vertical="center"/>
      <protection/>
    </xf>
    <xf numFmtId="0" fontId="9" fillId="0" borderId="29" xfId="0" applyFont="1" applyFill="1" applyBorder="1" applyAlignment="1" applyProtection="1">
      <alignment horizontal="left" vertical="center" wrapText="1" indent="2"/>
      <protection/>
    </xf>
    <xf numFmtId="0" fontId="10" fillId="0" borderId="0" xfId="0" applyFont="1" applyAlignment="1" applyProtection="1">
      <alignment vertical="center"/>
      <protection/>
    </xf>
    <xf numFmtId="0" fontId="10" fillId="35" borderId="0" xfId="0" applyFont="1" applyFill="1" applyAlignment="1" applyProtection="1">
      <alignment vertical="center"/>
      <protection/>
    </xf>
    <xf numFmtId="0" fontId="9" fillId="35" borderId="29" xfId="0" applyFont="1" applyFill="1" applyBorder="1" applyAlignment="1" applyProtection="1">
      <alignment horizontal="left" vertical="center" wrapText="1" indent="2"/>
      <protection/>
    </xf>
    <xf numFmtId="0" fontId="9" fillId="35" borderId="29" xfId="0" applyFont="1" applyFill="1" applyBorder="1" applyAlignment="1" applyProtection="1">
      <alignment horizontal="left" vertical="center" indent="2"/>
      <protection/>
    </xf>
    <xf numFmtId="0" fontId="9" fillId="0" borderId="29" xfId="0" applyFont="1" applyFill="1" applyBorder="1" applyAlignment="1" applyProtection="1">
      <alignment horizontal="left" vertical="center" indent="2"/>
      <protection/>
    </xf>
    <xf numFmtId="0" fontId="9" fillId="0" borderId="58" xfId="0" applyFont="1" applyFill="1" applyBorder="1" applyAlignment="1" applyProtection="1">
      <alignment horizontal="left" vertical="center" indent="2"/>
      <protection/>
    </xf>
    <xf numFmtId="0" fontId="9" fillId="35" borderId="58" xfId="0" applyFont="1" applyFill="1" applyBorder="1" applyAlignment="1" applyProtection="1">
      <alignment horizontal="left" vertical="center" indent="2"/>
      <protection/>
    </xf>
    <xf numFmtId="0" fontId="15" fillId="35" borderId="58" xfId="0" applyFont="1" applyFill="1" applyBorder="1" applyAlignment="1" applyProtection="1">
      <alignment horizontal="left" vertical="center"/>
      <protection/>
    </xf>
    <xf numFmtId="0" fontId="9" fillId="35" borderId="58" xfId="0" applyFont="1" applyFill="1" applyBorder="1" applyAlignment="1" applyProtection="1">
      <alignment horizontal="center" vertical="center" wrapText="1"/>
      <protection/>
    </xf>
    <xf numFmtId="0" fontId="23" fillId="0" borderId="0" xfId="0" applyFont="1" applyAlignment="1" applyProtection="1">
      <alignment/>
      <protection/>
    </xf>
    <xf numFmtId="0" fontId="9" fillId="35" borderId="28"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9" fillId="35" borderId="0" xfId="0" applyFont="1" applyFill="1" applyAlignment="1" applyProtection="1">
      <alignment horizontal="left" vertical="top" wrapText="1"/>
      <protection/>
    </xf>
    <xf numFmtId="0" fontId="60" fillId="35" borderId="29" xfId="0" applyFont="1" applyFill="1" applyBorder="1" applyAlignment="1" applyProtection="1">
      <alignment horizontal="left" vertical="center" wrapText="1"/>
      <protection/>
    </xf>
    <xf numFmtId="0" fontId="5" fillId="35" borderId="29"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9" fillId="0" borderId="0" xfId="0" applyFont="1" applyFill="1" applyBorder="1" applyAlignment="1" applyProtection="1">
      <alignment horizontal="center" vertical="top" wrapText="1"/>
      <protection/>
    </xf>
    <xf numFmtId="0" fontId="9" fillId="33" borderId="0" xfId="0" applyFont="1" applyFill="1" applyBorder="1" applyAlignment="1" applyProtection="1">
      <alignment horizontal="center" vertical="top" wrapText="1"/>
      <protection/>
    </xf>
    <xf numFmtId="0" fontId="38" fillId="35" borderId="0" xfId="0" applyFont="1" applyFill="1" applyAlignment="1" applyProtection="1">
      <alignment horizontal="left" vertical="top" wrapText="1"/>
      <protection/>
    </xf>
    <xf numFmtId="0" fontId="47" fillId="35" borderId="28" xfId="0" applyFont="1" applyFill="1" applyBorder="1" applyAlignment="1" applyProtection="1">
      <alignment horizontal="right" wrapText="1"/>
      <protection/>
    </xf>
    <xf numFmtId="0" fontId="38" fillId="0" borderId="0" xfId="0" applyFont="1" applyFill="1" applyAlignment="1" applyProtection="1">
      <alignment horizontal="center" vertical="center" wrapText="1"/>
      <protection/>
    </xf>
    <xf numFmtId="0" fontId="38" fillId="33" borderId="0" xfId="0" applyFont="1" applyFill="1" applyAlignment="1" applyProtection="1">
      <alignment horizontal="left" vertical="top" wrapText="1"/>
      <protection/>
    </xf>
    <xf numFmtId="0" fontId="9" fillId="35" borderId="29" xfId="0" applyFont="1" applyFill="1" applyBorder="1" applyAlignment="1" applyProtection="1">
      <alignment horizontal="right" vertical="center" wrapText="1"/>
      <protection/>
    </xf>
    <xf numFmtId="0" fontId="38" fillId="0" borderId="0" xfId="0" applyFont="1" applyFill="1" applyAlignment="1" applyProtection="1">
      <alignment horizontal="center" wrapText="1"/>
      <protection/>
    </xf>
    <xf numFmtId="0" fontId="9" fillId="35" borderId="0" xfId="0" applyFont="1" applyFill="1" applyBorder="1" applyAlignment="1" applyProtection="1">
      <alignment horizontal="left" vertical="center" wrapText="1"/>
      <protection/>
    </xf>
    <xf numFmtId="0" fontId="9" fillId="33" borderId="0" xfId="0" applyFont="1" applyFill="1" applyBorder="1" applyAlignment="1" applyProtection="1">
      <alignment horizontal="center" vertical="center"/>
      <protection/>
    </xf>
    <xf numFmtId="0" fontId="37" fillId="0" borderId="0" xfId="0" applyFont="1" applyFill="1" applyAlignment="1" applyProtection="1">
      <alignment horizontal="left" vertical="top" wrapText="1"/>
      <protection/>
    </xf>
    <xf numFmtId="0" fontId="37" fillId="35" borderId="0" xfId="0" applyFont="1" applyFill="1" applyAlignment="1" applyProtection="1">
      <alignment horizontal="left" vertical="top" wrapText="1"/>
      <protection/>
    </xf>
    <xf numFmtId="0" fontId="0" fillId="35" borderId="0" xfId="0" applyFont="1" applyFill="1" applyAlignment="1" applyProtection="1">
      <alignment/>
      <protection/>
    </xf>
    <xf numFmtId="0" fontId="2" fillId="35" borderId="0" xfId="0" applyFont="1" applyFill="1" applyBorder="1" applyAlignment="1" applyProtection="1">
      <alignment wrapText="1"/>
      <protection/>
    </xf>
    <xf numFmtId="0" fontId="3" fillId="35" borderId="30" xfId="0" applyFont="1" applyFill="1" applyBorder="1" applyAlignment="1" applyProtection="1">
      <alignment/>
      <protection/>
    </xf>
    <xf numFmtId="0" fontId="2" fillId="35" borderId="0" xfId="0" applyFont="1" applyFill="1" applyBorder="1" applyAlignment="1" applyProtection="1">
      <alignment horizontal="left" wrapText="1"/>
      <protection/>
    </xf>
    <xf numFmtId="0" fontId="0" fillId="35" borderId="0" xfId="0" applyFill="1" applyBorder="1" applyAlignment="1" applyProtection="1">
      <alignment horizontal="center"/>
      <protection/>
    </xf>
    <xf numFmtId="0" fontId="32" fillId="0" borderId="0" xfId="0" applyFont="1" applyAlignment="1" applyProtection="1">
      <alignment horizontal="left" vertical="center" wrapText="1" indent="2"/>
      <protection/>
    </xf>
    <xf numFmtId="0" fontId="0" fillId="32" borderId="0" xfId="0" applyFont="1" applyFill="1" applyAlignment="1" applyProtection="1">
      <alignment/>
      <protection/>
    </xf>
    <xf numFmtId="0" fontId="17" fillId="35" borderId="0" xfId="0" applyFont="1" applyFill="1" applyBorder="1" applyAlignment="1" applyProtection="1">
      <alignment/>
      <protection/>
    </xf>
    <xf numFmtId="0" fontId="4" fillId="0" borderId="0" xfId="57" applyFont="1" applyBorder="1" applyProtection="1">
      <alignment/>
      <protection/>
    </xf>
    <xf numFmtId="0" fontId="30" fillId="0" borderId="0" xfId="0" applyFont="1" applyBorder="1" applyAlignment="1" applyProtection="1">
      <alignment horizontal="center" vertical="center"/>
      <protection/>
    </xf>
    <xf numFmtId="0" fontId="0" fillId="35" borderId="0" xfId="0" applyFont="1" applyFill="1" applyAlignment="1" applyProtection="1">
      <alignment/>
      <protection/>
    </xf>
    <xf numFmtId="0" fontId="0" fillId="33" borderId="0" xfId="0" applyFont="1" applyFill="1" applyAlignment="1" applyProtection="1">
      <alignment/>
      <protection/>
    </xf>
    <xf numFmtId="0" fontId="5" fillId="35" borderId="65" xfId="0" applyFont="1" applyFill="1" applyBorder="1" applyAlignment="1" applyProtection="1">
      <alignment horizontal="center" vertical="center"/>
      <protection/>
    </xf>
    <xf numFmtId="0" fontId="5" fillId="0" borderId="29" xfId="0" applyFont="1" applyFill="1" applyBorder="1" applyAlignment="1" applyProtection="1">
      <alignment horizontal="justify" vertical="center" wrapText="1"/>
      <protection/>
    </xf>
    <xf numFmtId="0" fontId="5" fillId="35" borderId="29" xfId="0" applyFont="1" applyFill="1" applyBorder="1" applyAlignment="1" applyProtection="1">
      <alignment horizontal="justify" vertical="center" wrapText="1"/>
      <protection/>
    </xf>
    <xf numFmtId="0" fontId="9" fillId="35" borderId="66" xfId="0" applyFont="1" applyFill="1" applyBorder="1" applyAlignment="1" applyProtection="1">
      <alignment horizontal="center" vertical="center"/>
      <protection/>
    </xf>
    <xf numFmtId="0" fontId="9" fillId="35" borderId="67" xfId="0" applyFont="1" applyFill="1" applyBorder="1" applyAlignment="1" applyProtection="1">
      <alignment horizontal="right" vertical="center" wrapText="1"/>
      <protection/>
    </xf>
    <xf numFmtId="0" fontId="15" fillId="0" borderId="29" xfId="0" applyFont="1" applyFill="1" applyBorder="1" applyAlignment="1" applyProtection="1">
      <alignment horizontal="left" vertical="center" wrapText="1" indent="1"/>
      <protection/>
    </xf>
    <xf numFmtId="0" fontId="15" fillId="0" borderId="29" xfId="0" applyFont="1" applyFill="1" applyBorder="1" applyAlignment="1" applyProtection="1">
      <alignment horizontal="left" vertical="center" wrapText="1"/>
      <protection/>
    </xf>
    <xf numFmtId="0" fontId="9" fillId="0" borderId="58" xfId="0" applyFont="1" applyFill="1" applyBorder="1" applyAlignment="1" applyProtection="1">
      <alignment horizontal="center" vertical="center"/>
      <protection/>
    </xf>
    <xf numFmtId="0" fontId="9" fillId="0" borderId="29" xfId="0" applyFont="1" applyFill="1" applyBorder="1" applyAlignment="1" applyProtection="1">
      <alignment horizontal="justify" vertical="center" wrapText="1"/>
      <protection/>
    </xf>
    <xf numFmtId="0" fontId="9" fillId="35" borderId="29" xfId="0" applyFont="1" applyFill="1" applyBorder="1" applyAlignment="1" applyProtection="1">
      <alignment horizontal="justify" vertical="center" wrapText="1"/>
      <protection/>
    </xf>
    <xf numFmtId="0" fontId="9" fillId="35" borderId="0" xfId="0" applyFont="1" applyFill="1" applyBorder="1" applyAlignment="1" applyProtection="1">
      <alignment horizontal="right" vertical="center" wrapText="1"/>
      <protection/>
    </xf>
    <xf numFmtId="0" fontId="9" fillId="0" borderId="28" xfId="0" applyFont="1" applyFill="1" applyBorder="1" applyAlignment="1" applyProtection="1">
      <alignment horizontal="justify" vertical="center" wrapText="1"/>
      <protection/>
    </xf>
    <xf numFmtId="0" fontId="9" fillId="35" borderId="28" xfId="0" applyFont="1" applyFill="1" applyBorder="1" applyAlignment="1" applyProtection="1">
      <alignment horizontal="justify" vertical="center" wrapText="1"/>
      <protection/>
    </xf>
    <xf numFmtId="0" fontId="9" fillId="35" borderId="68" xfId="0" applyFont="1" applyFill="1" applyBorder="1" applyAlignment="1" applyProtection="1">
      <alignment horizontal="center" vertical="center"/>
      <protection/>
    </xf>
    <xf numFmtId="0" fontId="5" fillId="35" borderId="0" xfId="0" applyFont="1" applyFill="1" applyBorder="1" applyAlignment="1" applyProtection="1">
      <alignment horizontal="center" vertical="center"/>
      <protection/>
    </xf>
    <xf numFmtId="0" fontId="9" fillId="35" borderId="36" xfId="0" applyFont="1" applyFill="1" applyBorder="1" applyAlignment="1" applyProtection="1">
      <alignment horizontal="left" vertical="center" wrapText="1" indent="2"/>
      <protection/>
    </xf>
    <xf numFmtId="0" fontId="0" fillId="35" borderId="67" xfId="0" applyFill="1" applyBorder="1" applyAlignment="1" applyProtection="1">
      <alignment/>
      <protection/>
    </xf>
    <xf numFmtId="0" fontId="5"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wrapText="1" indent="2"/>
      <protection/>
    </xf>
    <xf numFmtId="0" fontId="9" fillId="32" borderId="30"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47" fillId="35" borderId="29" xfId="0" applyFont="1" applyFill="1" applyBorder="1" applyAlignment="1" applyProtection="1">
      <alignment horizontal="right" wrapText="1"/>
      <protection/>
    </xf>
    <xf numFmtId="0" fontId="9" fillId="35" borderId="69" xfId="0" applyFont="1" applyFill="1" applyBorder="1" applyAlignment="1" applyProtection="1">
      <alignment/>
      <protection/>
    </xf>
    <xf numFmtId="0" fontId="9" fillId="35" borderId="33" xfId="0" applyFont="1" applyFill="1" applyBorder="1" applyAlignment="1" applyProtection="1">
      <alignment/>
      <protection/>
    </xf>
    <xf numFmtId="0" fontId="9" fillId="35" borderId="70" xfId="0" applyFont="1" applyFill="1" applyBorder="1" applyAlignment="1" applyProtection="1">
      <alignment/>
      <protection/>
    </xf>
    <xf numFmtId="0" fontId="9" fillId="35" borderId="70" xfId="0" applyFont="1" applyFill="1" applyBorder="1" applyAlignment="1" applyProtection="1">
      <alignment horizontal="center" vertical="center"/>
      <protection/>
    </xf>
    <xf numFmtId="0" fontId="9" fillId="35" borderId="71" xfId="0" applyFont="1" applyFill="1" applyBorder="1" applyAlignment="1" applyProtection="1">
      <alignment horizontal="center" vertical="center"/>
      <protection/>
    </xf>
    <xf numFmtId="0" fontId="9" fillId="35" borderId="69" xfId="0" applyFont="1" applyFill="1" applyBorder="1" applyAlignment="1" applyProtection="1">
      <alignment horizontal="center" vertical="center"/>
      <protection/>
    </xf>
    <xf numFmtId="0" fontId="9" fillId="35" borderId="58" xfId="0" applyFont="1" applyFill="1" applyBorder="1" applyAlignment="1" applyProtection="1">
      <alignment/>
      <protection/>
    </xf>
    <xf numFmtId="0" fontId="9" fillId="35" borderId="67" xfId="0" applyFont="1" applyFill="1" applyBorder="1" applyAlignment="1" applyProtection="1">
      <alignment/>
      <protection/>
    </xf>
    <xf numFmtId="0" fontId="9" fillId="35" borderId="67" xfId="0" applyFont="1" applyFill="1" applyBorder="1" applyAlignment="1" applyProtection="1">
      <alignment horizontal="center" vertical="center"/>
      <protection/>
    </xf>
    <xf numFmtId="0" fontId="9" fillId="35" borderId="72" xfId="0" applyFont="1" applyFill="1" applyBorder="1" applyAlignment="1" applyProtection="1">
      <alignment horizontal="center" vertical="center"/>
      <protection/>
    </xf>
    <xf numFmtId="0" fontId="38" fillId="35" borderId="0" xfId="0" applyFont="1" applyFill="1" applyBorder="1" applyAlignment="1" applyProtection="1">
      <alignment vertical="top" wrapText="1"/>
      <protection/>
    </xf>
    <xf numFmtId="0" fontId="47" fillId="35" borderId="33" xfId="0" applyFont="1" applyFill="1" applyBorder="1" applyAlignment="1" applyProtection="1">
      <alignment horizontal="right" vertical="center" wrapText="1"/>
      <protection/>
    </xf>
    <xf numFmtId="0" fontId="9" fillId="0" borderId="0" xfId="0" applyFont="1" applyFill="1" applyBorder="1" applyAlignment="1" applyProtection="1">
      <alignment horizontal="justify" vertical="center" wrapText="1"/>
      <protection/>
    </xf>
    <xf numFmtId="0" fontId="9" fillId="35" borderId="27" xfId="0" applyFont="1" applyFill="1" applyBorder="1" applyAlignment="1" applyProtection="1">
      <alignment/>
      <protection/>
    </xf>
    <xf numFmtId="0" fontId="0" fillId="0" borderId="0" xfId="0" applyAlignment="1" applyProtection="1">
      <alignment horizontal="center" vertical="center"/>
      <protection/>
    </xf>
    <xf numFmtId="0" fontId="9" fillId="35" borderId="72" xfId="0" applyFont="1" applyFill="1" applyBorder="1" applyAlignment="1" applyProtection="1">
      <alignment/>
      <protection/>
    </xf>
    <xf numFmtId="0" fontId="9" fillId="35" borderId="0" xfId="0" applyFont="1" applyFill="1" applyAlignment="1" applyProtection="1">
      <alignment horizontal="center" vertical="center"/>
      <protection/>
    </xf>
    <xf numFmtId="0" fontId="9" fillId="35" borderId="73" xfId="0" applyFont="1" applyFill="1" applyBorder="1" applyAlignment="1" applyProtection="1">
      <alignment/>
      <protection/>
    </xf>
    <xf numFmtId="0" fontId="9" fillId="35" borderId="74" xfId="0" applyFont="1" applyFill="1" applyBorder="1" applyAlignment="1" applyProtection="1">
      <alignment/>
      <protection/>
    </xf>
    <xf numFmtId="0" fontId="9" fillId="35" borderId="29" xfId="0" applyFont="1" applyFill="1" applyBorder="1" applyAlignment="1" applyProtection="1">
      <alignment/>
      <protection/>
    </xf>
    <xf numFmtId="0" fontId="9" fillId="35" borderId="75" xfId="0" applyFont="1" applyFill="1" applyBorder="1" applyAlignment="1" applyProtection="1">
      <alignment horizontal="center" vertical="center"/>
      <protection/>
    </xf>
    <xf numFmtId="0" fontId="9" fillId="35" borderId="74" xfId="0" applyFont="1" applyFill="1" applyBorder="1" applyAlignment="1" applyProtection="1">
      <alignment horizontal="center" vertical="center"/>
      <protection/>
    </xf>
    <xf numFmtId="0" fontId="9" fillId="35" borderId="76" xfId="0" applyFont="1" applyFill="1" applyBorder="1" applyAlignment="1" applyProtection="1">
      <alignment horizontal="center" vertical="center"/>
      <protection/>
    </xf>
    <xf numFmtId="0" fontId="9" fillId="35" borderId="77" xfId="0" applyFont="1" applyFill="1" applyBorder="1" applyAlignment="1" applyProtection="1">
      <alignment horizontal="center" vertical="center"/>
      <protection/>
    </xf>
    <xf numFmtId="0" fontId="9" fillId="35" borderId="0" xfId="0" applyFont="1" applyFill="1" applyBorder="1" applyAlignment="1" applyProtection="1">
      <alignment/>
      <protection/>
    </xf>
    <xf numFmtId="0" fontId="9" fillId="35" borderId="36" xfId="0" applyFont="1" applyFill="1" applyBorder="1" applyAlignment="1" applyProtection="1">
      <alignment/>
      <protection/>
    </xf>
    <xf numFmtId="0" fontId="54" fillId="35" borderId="0" xfId="0" applyFont="1" applyFill="1" applyBorder="1" applyAlignment="1" applyProtection="1">
      <alignment/>
      <protection/>
    </xf>
    <xf numFmtId="0" fontId="0" fillId="35" borderId="0" xfId="0" applyFont="1" applyFill="1" applyBorder="1" applyAlignment="1" applyProtection="1">
      <alignment/>
      <protection/>
    </xf>
    <xf numFmtId="0" fontId="34" fillId="35" borderId="0" xfId="0" applyFont="1" applyFill="1" applyBorder="1" applyAlignment="1" applyProtection="1">
      <alignment horizontal="left" vertical="center" wrapText="1"/>
      <protection/>
    </xf>
    <xf numFmtId="0" fontId="9" fillId="35"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vertical="center" wrapText="1"/>
      <protection/>
    </xf>
    <xf numFmtId="0" fontId="9" fillId="35" borderId="0" xfId="0" applyFont="1" applyFill="1" applyBorder="1" applyAlignment="1" applyProtection="1">
      <alignment horizontal="right" vertical="center" wrapText="1" indent="2"/>
      <protection/>
    </xf>
    <xf numFmtId="0" fontId="47" fillId="35" borderId="0" xfId="0" applyFont="1" applyFill="1" applyBorder="1" applyAlignment="1" applyProtection="1">
      <alignment horizontal="center" vertical="center"/>
      <protection/>
    </xf>
    <xf numFmtId="0" fontId="51" fillId="35" borderId="0" xfId="0" applyFont="1" applyFill="1" applyBorder="1" applyAlignment="1" applyProtection="1">
      <alignment/>
      <protection/>
    </xf>
    <xf numFmtId="0" fontId="32" fillId="32" borderId="0" xfId="0" applyFont="1" applyFill="1" applyBorder="1" applyAlignment="1" applyProtection="1">
      <alignment horizontal="left" vertical="center" wrapText="1"/>
      <protection/>
    </xf>
    <xf numFmtId="0" fontId="5" fillId="0" borderId="27" xfId="0" applyFont="1" applyFill="1" applyBorder="1" applyAlignment="1" applyProtection="1">
      <alignment vertical="center" wrapText="1"/>
      <protection/>
    </xf>
    <xf numFmtId="0" fontId="5" fillId="35" borderId="27" xfId="0" applyFont="1" applyFill="1" applyBorder="1" applyAlignment="1" applyProtection="1">
      <alignment vertical="center" wrapText="1"/>
      <protection/>
    </xf>
    <xf numFmtId="0" fontId="5" fillId="0" borderId="29" xfId="0" applyFont="1" applyFill="1" applyBorder="1" applyAlignment="1" applyProtection="1">
      <alignment vertical="center" wrapText="1"/>
      <protection/>
    </xf>
    <xf numFmtId="0" fontId="5" fillId="35" borderId="29" xfId="0" applyFont="1" applyFill="1" applyBorder="1" applyAlignment="1" applyProtection="1">
      <alignment vertical="center" wrapText="1"/>
      <protection/>
    </xf>
    <xf numFmtId="0" fontId="15" fillId="33" borderId="29" xfId="0" applyFont="1" applyFill="1" applyBorder="1" applyAlignment="1" applyProtection="1">
      <alignment horizontal="left" vertical="center" wrapText="1" indent="4"/>
      <protection/>
    </xf>
    <xf numFmtId="0" fontId="15" fillId="35" borderId="29" xfId="0" applyFont="1" applyFill="1" applyBorder="1" applyAlignment="1" applyProtection="1">
      <alignment horizontal="left" vertical="center" wrapText="1" indent="4"/>
      <protection/>
    </xf>
    <xf numFmtId="0" fontId="38" fillId="0" borderId="0" xfId="0" applyFont="1" applyFill="1" applyAlignment="1" applyProtection="1">
      <alignment vertical="top" wrapText="1"/>
      <protection/>
    </xf>
    <xf numFmtId="0" fontId="50" fillId="35" borderId="29" xfId="0" applyFont="1" applyFill="1" applyBorder="1" applyAlignment="1" applyProtection="1">
      <alignment horizontal="right" vertical="center" wrapText="1"/>
      <protection/>
    </xf>
    <xf numFmtId="0" fontId="10" fillId="35" borderId="32" xfId="0" applyFont="1" applyFill="1" applyBorder="1" applyAlignment="1" applyProtection="1">
      <alignment horizontal="right"/>
      <protection/>
    </xf>
    <xf numFmtId="0" fontId="0" fillId="40" borderId="0" xfId="0" applyFont="1" applyFill="1" applyAlignment="1" applyProtection="1">
      <alignment/>
      <protection/>
    </xf>
    <xf numFmtId="0" fontId="9" fillId="0" borderId="64" xfId="0" applyFont="1" applyFill="1" applyBorder="1" applyAlignment="1" applyProtection="1">
      <alignment vertical="center" wrapText="1"/>
      <protection/>
    </xf>
    <xf numFmtId="0" fontId="10" fillId="0" borderId="0" xfId="0" applyFont="1" applyAlignment="1" applyProtection="1">
      <alignment wrapText="1"/>
      <protection/>
    </xf>
    <xf numFmtId="0" fontId="38" fillId="0" borderId="0" xfId="0" applyFont="1" applyFill="1" applyBorder="1" applyAlignment="1" applyProtection="1">
      <alignment horizontal="right" vertical="center" wrapText="1"/>
      <protection/>
    </xf>
    <xf numFmtId="0" fontId="38" fillId="0" borderId="36" xfId="0" applyFont="1" applyFill="1" applyBorder="1" applyAlignment="1" applyProtection="1">
      <alignment vertical="center" wrapText="1"/>
      <protection/>
    </xf>
    <xf numFmtId="0" fontId="10" fillId="0" borderId="0" xfId="0" applyFont="1" applyFill="1" applyBorder="1" applyAlignment="1" applyProtection="1">
      <alignment wrapText="1"/>
      <protection/>
    </xf>
    <xf numFmtId="0" fontId="10" fillId="0" borderId="0" xfId="0" applyFont="1" applyBorder="1" applyAlignment="1" applyProtection="1">
      <alignment wrapText="1"/>
      <protection/>
    </xf>
    <xf numFmtId="0" fontId="9" fillId="36" borderId="30" xfId="0" applyFont="1" applyFill="1" applyBorder="1" applyAlignment="1" applyProtection="1">
      <alignment horizontal="center" vertical="center" wrapText="1"/>
      <protection/>
    </xf>
    <xf numFmtId="0" fontId="38" fillId="0" borderId="0" xfId="0" applyFont="1" applyFill="1" applyBorder="1" applyAlignment="1" applyProtection="1">
      <alignment horizontal="center" vertical="center" wrapText="1"/>
      <protection/>
    </xf>
    <xf numFmtId="0" fontId="10" fillId="0" borderId="0" xfId="0" applyFont="1" applyAlignment="1" applyProtection="1">
      <alignment/>
      <protection/>
    </xf>
    <xf numFmtId="0" fontId="10" fillId="0" borderId="36" xfId="0" applyFont="1" applyBorder="1" applyAlignment="1" applyProtection="1">
      <alignment/>
      <protection/>
    </xf>
    <xf numFmtId="0" fontId="10" fillId="0" borderId="10" xfId="0" applyFont="1" applyBorder="1" applyAlignment="1" applyProtection="1">
      <alignment wrapText="1"/>
      <protection/>
    </xf>
    <xf numFmtId="0" fontId="9" fillId="0" borderId="0" xfId="0" applyFont="1" applyBorder="1" applyAlignment="1" applyProtection="1">
      <alignment vertical="center" wrapText="1"/>
      <protection/>
    </xf>
    <xf numFmtId="0" fontId="38" fillId="0" borderId="0" xfId="0" applyFont="1" applyAlignment="1" applyProtection="1">
      <alignment horizontal="center" wrapText="1"/>
      <protection/>
    </xf>
    <xf numFmtId="0" fontId="38" fillId="0" borderId="0" xfId="0" applyFont="1" applyAlignment="1" applyProtection="1">
      <alignment horizontal="center" vertical="center" wrapText="1"/>
      <protection/>
    </xf>
    <xf numFmtId="0" fontId="10" fillId="0" borderId="78" xfId="0" applyFont="1" applyBorder="1" applyAlignment="1" applyProtection="1">
      <alignment wrapText="1"/>
      <protection/>
    </xf>
    <xf numFmtId="0" fontId="10" fillId="0" borderId="0" xfId="0" applyFont="1" applyFill="1" applyBorder="1" applyAlignment="1" applyProtection="1">
      <alignment horizontal="center" wrapText="1"/>
      <protection/>
    </xf>
    <xf numFmtId="0" fontId="10" fillId="0" borderId="0" xfId="0" applyFont="1" applyFill="1" applyAlignment="1" applyProtection="1">
      <alignment wrapText="1"/>
      <protection/>
    </xf>
    <xf numFmtId="0" fontId="9" fillId="0" borderId="0" xfId="0" applyFont="1" applyAlignment="1" applyProtection="1">
      <alignment horizontal="left" vertical="center" wrapText="1"/>
      <protection/>
    </xf>
    <xf numFmtId="0" fontId="2" fillId="0" borderId="32" xfId="0" applyFont="1" applyBorder="1" applyAlignment="1" applyProtection="1">
      <alignment horizontal="center"/>
      <protection locked="0"/>
    </xf>
    <xf numFmtId="0" fontId="10" fillId="0" borderId="64" xfId="0" applyFont="1" applyBorder="1" applyAlignment="1" applyProtection="1">
      <alignment wrapText="1"/>
      <protection/>
    </xf>
    <xf numFmtId="0" fontId="0" fillId="0" borderId="0" xfId="0" applyBorder="1" applyAlignment="1">
      <alignment horizontal="left" wrapText="1"/>
    </xf>
    <xf numFmtId="0" fontId="5" fillId="35" borderId="27" xfId="0" applyFont="1" applyFill="1" applyBorder="1" applyAlignment="1" applyProtection="1">
      <alignment horizontal="right" vertical="center" wrapText="1"/>
      <protection/>
    </xf>
    <xf numFmtId="0" fontId="9" fillId="0" borderId="28" xfId="0" applyFont="1" applyFill="1" applyBorder="1" applyAlignment="1" applyProtection="1">
      <alignment horizontal="right" wrapText="1"/>
      <protection locked="0"/>
    </xf>
    <xf numFmtId="0" fontId="9" fillId="35" borderId="58" xfId="0" applyFont="1" applyFill="1" applyBorder="1" applyAlignment="1" applyProtection="1">
      <alignment horizontal="right" wrapText="1"/>
      <protection locked="0"/>
    </xf>
    <xf numFmtId="0" fontId="10" fillId="0" borderId="32" xfId="0" applyFont="1" applyBorder="1" applyAlignment="1" applyProtection="1">
      <alignment wrapText="1"/>
      <protection/>
    </xf>
    <xf numFmtId="0" fontId="9" fillId="0" borderId="32" xfId="0" applyFont="1" applyFill="1" applyBorder="1" applyAlignment="1" applyProtection="1">
      <alignment horizontal="center" vertical="center" wrapText="1"/>
      <protection/>
    </xf>
    <xf numFmtId="0" fontId="10" fillId="0" borderId="0" xfId="0" applyFont="1" applyFill="1" applyBorder="1" applyAlignment="1">
      <alignment wrapText="1"/>
    </xf>
    <xf numFmtId="0" fontId="0" fillId="0" borderId="32" xfId="0" applyBorder="1" applyAlignment="1" applyProtection="1">
      <alignment horizontal="center" vertical="center" wrapText="1"/>
      <protection/>
    </xf>
    <xf numFmtId="0" fontId="38" fillId="35" borderId="33" xfId="0" applyFont="1" applyFill="1" applyBorder="1" applyAlignment="1" applyProtection="1">
      <alignment horizontal="center"/>
      <protection/>
    </xf>
    <xf numFmtId="0" fontId="23" fillId="0" borderId="0" xfId="0" applyFont="1" applyBorder="1" applyAlignment="1" applyProtection="1">
      <alignment/>
      <protection/>
    </xf>
    <xf numFmtId="0" fontId="4" fillId="0" borderId="0" xfId="0" applyFont="1" applyBorder="1" applyAlignment="1" applyProtection="1">
      <alignment/>
      <protection/>
    </xf>
    <xf numFmtId="0" fontId="32" fillId="0" borderId="0" xfId="0" applyFont="1" applyBorder="1" applyAlignment="1" applyProtection="1">
      <alignment horizontal="left" vertical="center" wrapText="1" indent="2"/>
      <protection/>
    </xf>
    <xf numFmtId="0" fontId="38" fillId="35" borderId="76" xfId="0" applyFont="1" applyFill="1" applyBorder="1" applyAlignment="1" applyProtection="1">
      <alignment horizontal="center"/>
      <protection/>
    </xf>
    <xf numFmtId="0" fontId="9" fillId="0" borderId="27" xfId="0" applyFont="1" applyBorder="1" applyAlignment="1" applyProtection="1">
      <alignment horizontal="center" vertical="center" wrapText="1"/>
      <protection locked="0"/>
    </xf>
    <xf numFmtId="0" fontId="9" fillId="0" borderId="29" xfId="0" applyFont="1" applyBorder="1" applyAlignment="1" applyProtection="1">
      <alignment horizontal="center" vertical="center" wrapText="1"/>
      <protection locked="0"/>
    </xf>
    <xf numFmtId="0" fontId="9" fillId="0" borderId="29" xfId="0" applyFont="1" applyFill="1" applyBorder="1" applyAlignment="1" applyProtection="1">
      <alignment horizontal="center" vertical="center" wrapText="1"/>
      <protection locked="0"/>
    </xf>
    <xf numFmtId="0" fontId="9" fillId="0" borderId="58"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16" fillId="0" borderId="10" xfId="0" applyFont="1" applyFill="1" applyBorder="1" applyAlignment="1" applyProtection="1">
      <alignment horizontal="center"/>
      <protection locked="0"/>
    </xf>
    <xf numFmtId="0" fontId="2" fillId="0" borderId="79" xfId="0" applyFont="1" applyBorder="1" applyAlignment="1" applyProtection="1">
      <alignment horizontal="center"/>
      <protection locked="0"/>
    </xf>
    <xf numFmtId="0" fontId="2" fillId="0" borderId="80" xfId="0" applyFont="1" applyBorder="1" applyAlignment="1" applyProtection="1">
      <alignment horizontal="center"/>
      <protection locked="0"/>
    </xf>
    <xf numFmtId="0" fontId="9" fillId="0" borderId="27" xfId="0" applyFont="1" applyFill="1" applyBorder="1" applyAlignment="1" applyProtection="1">
      <alignment horizontal="center" vertical="center" wrapText="1"/>
      <protection locked="0"/>
    </xf>
    <xf numFmtId="0" fontId="2" fillId="0" borderId="81" xfId="0" applyFont="1" applyBorder="1" applyAlignment="1" applyProtection="1">
      <alignment horizontal="center"/>
      <protection locked="0"/>
    </xf>
    <xf numFmtId="0" fontId="2" fillId="0" borderId="82" xfId="0" applyFont="1" applyBorder="1" applyAlignment="1" applyProtection="1">
      <alignment horizontal="center"/>
      <protection locked="0"/>
    </xf>
    <xf numFmtId="0" fontId="2" fillId="0" borderId="83" xfId="0" applyFont="1" applyBorder="1" applyAlignment="1" applyProtection="1">
      <alignment horizontal="center"/>
      <protection locked="0"/>
    </xf>
    <xf numFmtId="0" fontId="9" fillId="0" borderId="58" xfId="0" applyFont="1" applyBorder="1" applyAlignment="1" applyProtection="1">
      <alignment horizontal="center" vertical="center" wrapText="1"/>
      <protection locked="0"/>
    </xf>
    <xf numFmtId="0" fontId="9" fillId="0" borderId="28" xfId="0" applyFont="1" applyBorder="1" applyAlignment="1" applyProtection="1">
      <alignment horizontal="center" vertical="center" wrapText="1"/>
      <protection locked="0"/>
    </xf>
    <xf numFmtId="0" fontId="2" fillId="0" borderId="64" xfId="0" applyFont="1" applyBorder="1" applyAlignment="1" applyProtection="1">
      <alignment horizontal="center"/>
      <protection locked="0"/>
    </xf>
    <xf numFmtId="0" fontId="2" fillId="0" borderId="84" xfId="0" applyFont="1" applyBorder="1" applyAlignment="1" applyProtection="1">
      <alignment horizontal="center"/>
      <protection locked="0"/>
    </xf>
    <xf numFmtId="0" fontId="2" fillId="0" borderId="85" xfId="0" applyFont="1" applyBorder="1" applyAlignment="1" applyProtection="1">
      <alignment horizontal="center"/>
      <protection locked="0"/>
    </xf>
    <xf numFmtId="0" fontId="2" fillId="0" borderId="46" xfId="0" applyFont="1" applyBorder="1" applyAlignment="1" applyProtection="1">
      <alignment horizontal="center"/>
      <protection locked="0"/>
    </xf>
    <xf numFmtId="0" fontId="9" fillId="0" borderId="27" xfId="0" applyFont="1" applyFill="1" applyBorder="1" applyAlignment="1" applyProtection="1">
      <alignment horizontal="center" vertical="center"/>
      <protection locked="0"/>
    </xf>
    <xf numFmtId="0" fontId="9" fillId="0" borderId="29" xfId="0" applyFont="1" applyFill="1" applyBorder="1" applyAlignment="1" applyProtection="1">
      <alignment horizontal="center" vertical="center"/>
      <protection locked="0"/>
    </xf>
    <xf numFmtId="1" fontId="9" fillId="0" borderId="28" xfId="0" applyNumberFormat="1" applyFont="1" applyFill="1" applyBorder="1" applyAlignment="1" applyProtection="1">
      <alignment horizontal="center" vertical="center"/>
      <protection locked="0"/>
    </xf>
    <xf numFmtId="0" fontId="16" fillId="0" borderId="10" xfId="0" applyFont="1" applyFill="1" applyBorder="1" applyAlignment="1" applyProtection="1">
      <alignment horizontal="center" wrapText="1"/>
      <protection locked="0"/>
    </xf>
    <xf numFmtId="0" fontId="17" fillId="33" borderId="0" xfId="0" applyFont="1" applyFill="1" applyBorder="1" applyAlignment="1">
      <alignment vertical="top" wrapText="1"/>
    </xf>
    <xf numFmtId="0" fontId="0" fillId="33" borderId="0" xfId="0" applyFill="1" applyBorder="1" applyAlignment="1">
      <alignment vertical="top" wrapText="1"/>
    </xf>
    <xf numFmtId="0" fontId="0" fillId="33" borderId="0" xfId="0" applyFill="1" applyBorder="1" applyAlignment="1">
      <alignment/>
    </xf>
    <xf numFmtId="0" fontId="0" fillId="33" borderId="0" xfId="0" applyFill="1" applyAlignment="1">
      <alignment/>
    </xf>
    <xf numFmtId="0" fontId="3" fillId="41" borderId="0" xfId="0" applyFont="1" applyFill="1" applyAlignment="1">
      <alignment horizontal="center" vertical="distributed"/>
    </xf>
    <xf numFmtId="0" fontId="35" fillId="41" borderId="0" xfId="0" applyFont="1" applyFill="1" applyAlignment="1">
      <alignment horizontal="center"/>
    </xf>
    <xf numFmtId="0" fontId="14" fillId="4" borderId="0" xfId="0" applyFont="1" applyFill="1" applyAlignment="1">
      <alignment horizontal="center" vertical="center"/>
    </xf>
    <xf numFmtId="0" fontId="14" fillId="4" borderId="0" xfId="0" applyFont="1" applyFill="1" applyAlignment="1">
      <alignment/>
    </xf>
    <xf numFmtId="0" fontId="17" fillId="33" borderId="36" xfId="0" applyFont="1" applyFill="1" applyBorder="1" applyAlignment="1">
      <alignment vertical="top" wrapText="1"/>
    </xf>
    <xf numFmtId="0" fontId="0" fillId="33" borderId="36" xfId="0" applyFill="1" applyBorder="1" applyAlignment="1">
      <alignment vertical="top" wrapText="1"/>
    </xf>
    <xf numFmtId="0" fontId="0" fillId="33" borderId="36" xfId="0" applyFill="1" applyBorder="1" applyAlignment="1">
      <alignment/>
    </xf>
    <xf numFmtId="0" fontId="17" fillId="33" borderId="10" xfId="0" applyFont="1" applyFill="1" applyBorder="1" applyAlignment="1">
      <alignment horizontal="left" vertical="top"/>
    </xf>
    <xf numFmtId="0" fontId="0" fillId="33" borderId="0" xfId="0" applyFont="1" applyFill="1" applyBorder="1" applyAlignment="1">
      <alignment vertical="top" wrapText="1"/>
    </xf>
    <xf numFmtId="0" fontId="0" fillId="33" borderId="0" xfId="0" applyFont="1" applyFill="1" applyBorder="1" applyAlignment="1">
      <alignment/>
    </xf>
    <xf numFmtId="0" fontId="17" fillId="33" borderId="0" xfId="0" applyFont="1" applyFill="1" applyBorder="1" applyAlignment="1">
      <alignment horizontal="left" vertical="top"/>
    </xf>
    <xf numFmtId="0" fontId="0" fillId="33" borderId="0" xfId="0" applyFont="1" applyFill="1" applyAlignment="1">
      <alignment/>
    </xf>
    <xf numFmtId="0" fontId="2" fillId="0" borderId="86" xfId="0" applyFont="1" applyFill="1" applyBorder="1" applyAlignment="1">
      <alignment horizontal="left" vertical="top" wrapText="1"/>
    </xf>
    <xf numFmtId="0" fontId="2" fillId="0" borderId="78" xfId="0" applyFont="1" applyFill="1" applyBorder="1" applyAlignment="1">
      <alignment horizontal="left" vertical="top" wrapText="1"/>
    </xf>
    <xf numFmtId="0" fontId="2" fillId="0" borderId="87" xfId="0" applyFont="1" applyFill="1" applyBorder="1" applyAlignment="1">
      <alignment horizontal="left" vertical="top" wrapText="1"/>
    </xf>
    <xf numFmtId="0" fontId="3" fillId="0" borderId="86" xfId="0" applyFont="1" applyFill="1" applyBorder="1" applyAlignment="1">
      <alignment horizontal="left" vertical="center" wrapText="1" indent="3"/>
    </xf>
    <xf numFmtId="0" fontId="3" fillId="0" borderId="78" xfId="0" applyFont="1" applyFill="1" applyBorder="1" applyAlignment="1">
      <alignment horizontal="left" vertical="center" wrapText="1" indent="3"/>
    </xf>
    <xf numFmtId="0" fontId="3" fillId="0" borderId="87" xfId="0" applyFont="1" applyFill="1" applyBorder="1" applyAlignment="1">
      <alignment horizontal="left" vertical="center" wrapText="1" indent="3"/>
    </xf>
    <xf numFmtId="0" fontId="14" fillId="32" borderId="0" xfId="0" applyFont="1" applyFill="1" applyAlignment="1">
      <alignment horizontal="center" vertical="center"/>
    </xf>
    <xf numFmtId="0" fontId="2" fillId="0" borderId="0" xfId="0" applyFont="1" applyFill="1" applyAlignment="1">
      <alignment vertical="top" wrapText="1"/>
    </xf>
    <xf numFmtId="0" fontId="2" fillId="0" borderId="0" xfId="0" applyFont="1" applyFill="1" applyBorder="1" applyAlignment="1" applyProtection="1">
      <alignment horizontal="left" vertical="top" wrapText="1"/>
      <protection locked="0"/>
    </xf>
    <xf numFmtId="0" fontId="2" fillId="0" borderId="0" xfId="0" applyFont="1" applyFill="1" applyAlignment="1">
      <alignment horizontal="left" vertical="top" wrapText="1"/>
    </xf>
    <xf numFmtId="0" fontId="4" fillId="4" borderId="0" xfId="0" applyFont="1" applyFill="1" applyAlignment="1">
      <alignment horizontal="center"/>
    </xf>
    <xf numFmtId="0" fontId="3" fillId="0" borderId="0" xfId="0" applyFont="1" applyFill="1" applyAlignment="1">
      <alignment vertical="center" wrapText="1"/>
    </xf>
    <xf numFmtId="0" fontId="2" fillId="0" borderId="0" xfId="0" applyFont="1" applyFill="1" applyBorder="1" applyAlignment="1">
      <alignment vertical="top" wrapText="1"/>
    </xf>
    <xf numFmtId="0" fontId="16" fillId="0" borderId="0" xfId="0" applyFont="1" applyFill="1" applyAlignment="1">
      <alignment vertical="top" wrapText="1"/>
    </xf>
    <xf numFmtId="0" fontId="2" fillId="0" borderId="0" xfId="0" applyFont="1" applyFill="1" applyBorder="1" applyAlignment="1">
      <alignment horizontal="left" vertical="top" wrapText="1"/>
    </xf>
    <xf numFmtId="0" fontId="4" fillId="42" borderId="0" xfId="0" applyFont="1" applyFill="1" applyBorder="1" applyAlignment="1">
      <alignment horizontal="center"/>
    </xf>
    <xf numFmtId="0" fontId="3" fillId="0" borderId="0" xfId="0" applyFont="1" applyFill="1" applyAlignment="1">
      <alignment vertical="top" wrapText="1"/>
    </xf>
    <xf numFmtId="0" fontId="2" fillId="0" borderId="0" xfId="0" applyFont="1" applyFill="1" applyAlignment="1">
      <alignment vertical="center" wrapText="1"/>
    </xf>
    <xf numFmtId="0" fontId="4" fillId="4" borderId="0" xfId="0" applyFont="1" applyFill="1" applyAlignment="1">
      <alignment horizontal="center" wrapText="1"/>
    </xf>
    <xf numFmtId="0" fontId="3" fillId="0" borderId="0" xfId="0" applyFont="1" applyFill="1" applyBorder="1" applyAlignment="1">
      <alignment horizontal="left" vertical="top" wrapText="1"/>
    </xf>
    <xf numFmtId="0" fontId="2" fillId="0" borderId="0" xfId="0" applyFont="1" applyFill="1" applyAlignment="1">
      <alignment horizontal="left" vertical="center" wrapText="1"/>
    </xf>
    <xf numFmtId="0" fontId="4" fillId="4" borderId="0" xfId="0" applyNumberFormat="1" applyFont="1" applyFill="1" applyBorder="1" applyAlignment="1">
      <alignment horizontal="center" vertical="top" wrapText="1"/>
    </xf>
    <xf numFmtId="0" fontId="14" fillId="32" borderId="0" xfId="0" applyFont="1" applyFill="1" applyAlignment="1">
      <alignment horizontal="center"/>
    </xf>
    <xf numFmtId="0" fontId="4" fillId="4" borderId="0" xfId="0" applyFont="1" applyFill="1" applyAlignment="1">
      <alignment horizontal="center" vertical="center"/>
    </xf>
    <xf numFmtId="0" fontId="4" fillId="0" borderId="88" xfId="0" applyFont="1" applyFill="1" applyBorder="1" applyAlignment="1">
      <alignment horizontal="center" vertical="center"/>
    </xf>
    <xf numFmtId="0" fontId="9" fillId="36" borderId="86" xfId="0" applyFont="1" applyFill="1" applyBorder="1" applyAlignment="1">
      <alignment horizontal="center" vertical="center" wrapText="1"/>
    </xf>
    <xf numFmtId="0" fontId="9" fillId="36" borderId="87" xfId="0" applyFont="1" applyFill="1" applyBorder="1" applyAlignment="1">
      <alignment horizontal="center" vertical="center" wrapText="1"/>
    </xf>
    <xf numFmtId="0" fontId="9" fillId="36" borderId="49" xfId="0" applyFont="1" applyFill="1" applyBorder="1" applyAlignment="1">
      <alignment horizontal="center" vertical="center" wrapText="1"/>
    </xf>
    <xf numFmtId="0" fontId="9" fillId="36" borderId="83" xfId="0" applyFont="1" applyFill="1" applyBorder="1" applyAlignment="1">
      <alignment horizontal="center" vertical="center" wrapText="1"/>
    </xf>
    <xf numFmtId="0" fontId="36" fillId="0" borderId="64" xfId="0" applyFont="1" applyFill="1" applyBorder="1" applyAlignment="1">
      <alignment horizontal="center" vertical="top" wrapText="1"/>
    </xf>
    <xf numFmtId="0" fontId="36" fillId="0" borderId="0" xfId="0" applyFont="1" applyFill="1" applyBorder="1" applyAlignment="1">
      <alignment horizontal="center" vertical="top" wrapText="1"/>
    </xf>
    <xf numFmtId="0" fontId="2" fillId="36" borderId="49" xfId="0" applyFont="1" applyFill="1" applyBorder="1" applyAlignment="1">
      <alignment horizontal="center" vertical="center" wrapText="1"/>
    </xf>
    <xf numFmtId="0" fontId="2" fillId="36" borderId="83" xfId="0" applyFont="1" applyFill="1" applyBorder="1" applyAlignment="1">
      <alignment horizontal="center" vertical="center" wrapText="1"/>
    </xf>
    <xf numFmtId="0" fontId="3" fillId="3" borderId="49" xfId="0" applyFont="1" applyFill="1" applyBorder="1" applyAlignment="1">
      <alignment horizontal="center" vertical="center" wrapText="1"/>
    </xf>
    <xf numFmtId="0" fontId="3" fillId="3" borderId="83" xfId="0" applyFont="1" applyFill="1" applyBorder="1" applyAlignment="1">
      <alignment horizontal="center" vertical="center" wrapText="1"/>
    </xf>
    <xf numFmtId="0" fontId="3" fillId="36" borderId="89" xfId="0" applyFont="1" applyFill="1" applyBorder="1" applyAlignment="1">
      <alignment horizontal="center" vertical="center"/>
    </xf>
    <xf numFmtId="0" fontId="3" fillId="36" borderId="90" xfId="0" applyFont="1" applyFill="1" applyBorder="1" applyAlignment="1">
      <alignment horizontal="center" vertical="center"/>
    </xf>
    <xf numFmtId="0" fontId="3" fillId="36" borderId="91" xfId="0" applyFont="1" applyFill="1" applyBorder="1" applyAlignment="1">
      <alignment horizontal="center" vertical="center"/>
    </xf>
    <xf numFmtId="0" fontId="3" fillId="36" borderId="92" xfId="0" applyFont="1" applyFill="1" applyBorder="1" applyAlignment="1">
      <alignment horizontal="center" vertical="center"/>
    </xf>
    <xf numFmtId="0" fontId="20" fillId="0" borderId="36" xfId="0" applyFont="1" applyFill="1" applyBorder="1" applyAlignment="1" applyProtection="1">
      <alignment horizontal="left" wrapText="1"/>
      <protection locked="0"/>
    </xf>
    <xf numFmtId="0" fontId="2" fillId="3" borderId="86" xfId="0" applyFont="1" applyFill="1" applyBorder="1" applyAlignment="1">
      <alignment horizontal="center" vertical="center" wrapText="1"/>
    </xf>
    <xf numFmtId="0" fontId="2" fillId="3" borderId="87" xfId="0" applyFont="1" applyFill="1" applyBorder="1" applyAlignment="1">
      <alignment horizontal="center" vertical="center" wrapText="1"/>
    </xf>
    <xf numFmtId="0" fontId="4" fillId="4" borderId="0" xfId="0" applyFont="1" applyFill="1" applyAlignment="1">
      <alignment horizontal="left"/>
    </xf>
    <xf numFmtId="0" fontId="9" fillId="36" borderId="86" xfId="0" applyFont="1" applyFill="1" applyBorder="1" applyAlignment="1">
      <alignment horizontal="center"/>
    </xf>
    <xf numFmtId="0" fontId="9" fillId="36" borderId="78" xfId="0" applyFont="1" applyFill="1" applyBorder="1" applyAlignment="1">
      <alignment horizontal="center"/>
    </xf>
    <xf numFmtId="0" fontId="9" fillId="36" borderId="87" xfId="0" applyFont="1" applyFill="1" applyBorder="1" applyAlignment="1">
      <alignment horizontal="center"/>
    </xf>
    <xf numFmtId="0" fontId="2" fillId="36" borderId="86" xfId="0" applyFont="1" applyFill="1" applyBorder="1" applyAlignment="1">
      <alignment horizontal="center" vertical="center" wrapText="1"/>
    </xf>
    <xf numFmtId="0" fontId="2" fillId="36" borderId="78" xfId="0" applyFont="1" applyFill="1" applyBorder="1" applyAlignment="1">
      <alignment horizontal="center" vertical="center" wrapText="1"/>
    </xf>
    <xf numFmtId="0" fontId="2" fillId="36" borderId="87" xfId="0" applyFont="1" applyFill="1" applyBorder="1" applyAlignment="1">
      <alignment horizontal="center" vertical="center" wrapText="1"/>
    </xf>
    <xf numFmtId="0" fontId="9" fillId="3" borderId="86" xfId="0" applyFont="1" applyFill="1" applyBorder="1" applyAlignment="1">
      <alignment horizontal="center" vertical="center" wrapText="1"/>
    </xf>
    <xf numFmtId="0" fontId="9" fillId="3" borderId="78" xfId="0" applyFont="1" applyFill="1" applyBorder="1" applyAlignment="1">
      <alignment horizontal="center" vertical="center" wrapText="1"/>
    </xf>
    <xf numFmtId="0" fontId="9" fillId="3" borderId="87" xfId="0" applyFont="1" applyFill="1" applyBorder="1" applyAlignment="1">
      <alignment horizontal="center" vertical="center" wrapText="1"/>
    </xf>
    <xf numFmtId="0" fontId="9" fillId="3" borderId="86" xfId="0" applyFont="1" applyFill="1" applyBorder="1" applyAlignment="1" applyProtection="1">
      <alignment horizontal="center" vertical="center" wrapText="1"/>
      <protection/>
    </xf>
    <xf numFmtId="0" fontId="0" fillId="3" borderId="78" xfId="0" applyFill="1" applyBorder="1" applyAlignment="1" applyProtection="1">
      <alignment wrapText="1"/>
      <protection/>
    </xf>
    <xf numFmtId="0" fontId="0" fillId="3" borderId="87" xfId="0" applyFill="1" applyBorder="1" applyAlignment="1" applyProtection="1">
      <alignment wrapText="1"/>
      <protection/>
    </xf>
    <xf numFmtId="0" fontId="3" fillId="35" borderId="93" xfId="0" applyFont="1" applyFill="1" applyBorder="1" applyAlignment="1" applyProtection="1">
      <alignment horizontal="center"/>
      <protection/>
    </xf>
    <xf numFmtId="0" fontId="3" fillId="35" borderId="78" xfId="0" applyFont="1" applyFill="1" applyBorder="1" applyAlignment="1" applyProtection="1">
      <alignment horizontal="center"/>
      <protection/>
    </xf>
    <xf numFmtId="0" fontId="3" fillId="35" borderId="87" xfId="0" applyFont="1" applyFill="1" applyBorder="1" applyAlignment="1" applyProtection="1">
      <alignment horizontal="center"/>
      <protection/>
    </xf>
    <xf numFmtId="0" fontId="2" fillId="0" borderId="37" xfId="0" applyFont="1" applyBorder="1" applyAlignment="1" applyProtection="1">
      <alignment horizontal="left" wrapText="1"/>
      <protection locked="0"/>
    </xf>
    <xf numFmtId="0" fontId="2" fillId="0" borderId="35" xfId="0" applyFont="1" applyBorder="1" applyAlignment="1" applyProtection="1">
      <alignment horizontal="left" wrapText="1"/>
      <protection locked="0"/>
    </xf>
    <xf numFmtId="0" fontId="2" fillId="0" borderId="94" xfId="0" applyFont="1" applyBorder="1" applyAlignment="1" applyProtection="1">
      <alignment horizontal="left" wrapText="1"/>
      <protection locked="0"/>
    </xf>
    <xf numFmtId="0" fontId="9" fillId="0" borderId="36" xfId="0" applyFont="1" applyFill="1" applyBorder="1" applyAlignment="1" applyProtection="1">
      <alignment horizontal="center" vertical="center" wrapText="1"/>
      <protection/>
    </xf>
    <xf numFmtId="0" fontId="0" fillId="0" borderId="36" xfId="0" applyFill="1" applyBorder="1" applyAlignment="1" applyProtection="1">
      <alignment wrapText="1"/>
      <protection/>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9" fillId="0" borderId="0" xfId="0" applyFont="1" applyFill="1" applyAlignment="1" applyProtection="1">
      <alignment horizontal="left" vertical="top" wrapText="1"/>
      <protection/>
    </xf>
    <xf numFmtId="0" fontId="9" fillId="3" borderId="78" xfId="0" applyFont="1" applyFill="1" applyBorder="1" applyAlignment="1" applyProtection="1">
      <alignment horizontal="center" vertical="center" wrapText="1"/>
      <protection/>
    </xf>
    <xf numFmtId="0" fontId="9" fillId="3" borderId="87" xfId="0" applyFont="1" applyFill="1" applyBorder="1" applyAlignment="1" applyProtection="1">
      <alignment horizontal="center" vertical="center" wrapText="1"/>
      <protection/>
    </xf>
    <xf numFmtId="0" fontId="0" fillId="3" borderId="78" xfId="0" applyFont="1" applyFill="1" applyBorder="1" applyAlignment="1" applyProtection="1">
      <alignment horizontal="center" vertical="center" wrapText="1"/>
      <protection/>
    </xf>
    <xf numFmtId="0" fontId="0" fillId="3" borderId="87" xfId="0" applyFont="1" applyFill="1" applyBorder="1" applyAlignment="1" applyProtection="1">
      <alignment horizontal="center" vertical="center" wrapText="1"/>
      <protection/>
    </xf>
    <xf numFmtId="0" fontId="0" fillId="3" borderId="78" xfId="0" applyFill="1" applyBorder="1" applyAlignment="1" applyProtection="1">
      <alignment horizontal="center" vertical="center" wrapText="1"/>
      <protection/>
    </xf>
    <xf numFmtId="0" fontId="0" fillId="3" borderId="87" xfId="0" applyFill="1" applyBorder="1" applyAlignment="1" applyProtection="1">
      <alignment horizontal="center" vertical="center" wrapText="1"/>
      <protection/>
    </xf>
    <xf numFmtId="0" fontId="3" fillId="0" borderId="10" xfId="0" applyFont="1" applyFill="1" applyBorder="1" applyAlignment="1" applyProtection="1">
      <alignment horizontal="left" wrapText="1"/>
      <protection/>
    </xf>
    <xf numFmtId="0" fontId="0" fillId="0" borderId="10" xfId="0" applyBorder="1" applyAlignment="1">
      <alignment/>
    </xf>
    <xf numFmtId="0" fontId="0" fillId="0" borderId="87" xfId="0" applyBorder="1" applyAlignment="1" applyProtection="1">
      <alignment wrapText="1"/>
      <protection/>
    </xf>
    <xf numFmtId="0" fontId="57" fillId="35" borderId="95"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2" fillId="4" borderId="0" xfId="0" applyFont="1" applyFill="1" applyBorder="1" applyAlignment="1" applyProtection="1">
      <alignment wrapText="1"/>
      <protection/>
    </xf>
    <xf numFmtId="0" fontId="0" fillId="0" borderId="36" xfId="0" applyFill="1" applyBorder="1" applyAlignment="1" applyProtection="1">
      <alignment horizontal="center" vertical="center"/>
      <protection/>
    </xf>
    <xf numFmtId="0" fontId="2" fillId="0" borderId="96" xfId="0" applyFont="1" applyBorder="1" applyAlignment="1" applyProtection="1">
      <alignment horizontal="left" wrapText="1"/>
      <protection locked="0"/>
    </xf>
    <xf numFmtId="0" fontId="2" fillId="0" borderId="97" xfId="0" applyFont="1" applyBorder="1" applyAlignment="1" applyProtection="1">
      <alignment horizontal="left" wrapText="1"/>
      <protection locked="0"/>
    </xf>
    <xf numFmtId="0" fontId="2" fillId="0" borderId="98" xfId="0" applyFont="1" applyBorder="1" applyAlignment="1" applyProtection="1">
      <alignment horizontal="left" wrapText="1"/>
      <protection locked="0"/>
    </xf>
    <xf numFmtId="0" fontId="0" fillId="3" borderId="78" xfId="0" applyFill="1" applyBorder="1" applyAlignment="1" applyProtection="1">
      <alignment horizontal="center" vertical="center"/>
      <protection/>
    </xf>
    <xf numFmtId="0" fontId="0" fillId="3" borderId="87" xfId="0" applyFill="1" applyBorder="1" applyAlignment="1" applyProtection="1">
      <alignment horizontal="center" vertical="center"/>
      <protection/>
    </xf>
    <xf numFmtId="0" fontId="0" fillId="0" borderId="0" xfId="0" applyFont="1" applyBorder="1" applyAlignment="1" applyProtection="1">
      <alignment/>
      <protection/>
    </xf>
    <xf numFmtId="0" fontId="0" fillId="0" borderId="0" xfId="0" applyAlignment="1" applyProtection="1">
      <alignment/>
      <protection/>
    </xf>
    <xf numFmtId="0" fontId="2" fillId="0" borderId="80" xfId="0" applyFont="1" applyBorder="1" applyAlignment="1" applyProtection="1">
      <alignment horizontal="left" wrapText="1"/>
      <protection locked="0"/>
    </xf>
    <xf numFmtId="0" fontId="2" fillId="0" borderId="68" xfId="0" applyFont="1" applyBorder="1" applyAlignment="1" applyProtection="1">
      <alignment horizontal="left" wrapText="1"/>
      <protection locked="0"/>
    </xf>
    <xf numFmtId="0" fontId="2" fillId="0" borderId="99" xfId="0" applyFont="1" applyBorder="1" applyAlignment="1" applyProtection="1">
      <alignment horizontal="left" wrapText="1"/>
      <protection locked="0"/>
    </xf>
    <xf numFmtId="0" fontId="5" fillId="0" borderId="10" xfId="0" applyFont="1" applyBorder="1" applyAlignment="1" applyProtection="1">
      <alignment horizontal="left" wrapText="1"/>
      <protection/>
    </xf>
    <xf numFmtId="0" fontId="10" fillId="0" borderId="10" xfId="0" applyFont="1" applyBorder="1" applyAlignment="1">
      <alignment/>
    </xf>
    <xf numFmtId="0" fontId="9" fillId="36" borderId="89" xfId="0" applyFont="1" applyFill="1" applyBorder="1" applyAlignment="1" applyProtection="1">
      <alignment horizontal="center" vertical="center" wrapText="1"/>
      <protection/>
    </xf>
    <xf numFmtId="0" fontId="10" fillId="0" borderId="36" xfId="0" applyFont="1" applyBorder="1" applyAlignment="1">
      <alignment wrapText="1"/>
    </xf>
    <xf numFmtId="0" fontId="10" fillId="0" borderId="90" xfId="0" applyFont="1" applyBorder="1" applyAlignment="1">
      <alignment wrapText="1"/>
    </xf>
    <xf numFmtId="0" fontId="10" fillId="0" borderId="64" xfId="0" applyFont="1" applyBorder="1" applyAlignment="1">
      <alignment wrapText="1"/>
    </xf>
    <xf numFmtId="0" fontId="10" fillId="0" borderId="0" xfId="0" applyFont="1" applyBorder="1" applyAlignment="1">
      <alignment wrapText="1"/>
    </xf>
    <xf numFmtId="0" fontId="10" fillId="0" borderId="32" xfId="0" applyFont="1" applyBorder="1" applyAlignment="1">
      <alignment wrapText="1"/>
    </xf>
    <xf numFmtId="0" fontId="10" fillId="0" borderId="91" xfId="0" applyFont="1" applyBorder="1" applyAlignment="1">
      <alignment wrapText="1"/>
    </xf>
    <xf numFmtId="0" fontId="10" fillId="0" borderId="10" xfId="0" applyFont="1" applyBorder="1" applyAlignment="1">
      <alignment wrapText="1"/>
    </xf>
    <xf numFmtId="0" fontId="10" fillId="0" borderId="92" xfId="0" applyFont="1" applyBorder="1" applyAlignment="1">
      <alignment wrapText="1"/>
    </xf>
    <xf numFmtId="0" fontId="9" fillId="36" borderId="86" xfId="0" applyFont="1" applyFill="1" applyBorder="1" applyAlignment="1" applyProtection="1">
      <alignment horizontal="center" vertical="center" wrapText="1"/>
      <protection/>
    </xf>
    <xf numFmtId="0" fontId="9" fillId="36" borderId="78" xfId="0" applyFont="1" applyFill="1" applyBorder="1" applyAlignment="1" applyProtection="1">
      <alignment horizontal="center" vertical="center" wrapText="1"/>
      <protection/>
    </xf>
    <xf numFmtId="0" fontId="4" fillId="4" borderId="0" xfId="0" applyFont="1" applyFill="1" applyAlignment="1" applyProtection="1">
      <alignment/>
      <protection/>
    </xf>
    <xf numFmtId="0" fontId="0" fillId="4" borderId="0" xfId="0" applyFont="1" applyFill="1" applyAlignment="1" applyProtection="1">
      <alignment/>
      <protection/>
    </xf>
    <xf numFmtId="0" fontId="22" fillId="4" borderId="0" xfId="0" applyFont="1" applyFill="1" applyAlignment="1" applyProtection="1">
      <alignment wrapText="1"/>
      <protection/>
    </xf>
    <xf numFmtId="0" fontId="9" fillId="0" borderId="0" xfId="0" applyFont="1" applyFill="1" applyBorder="1" applyAlignment="1" applyProtection="1">
      <alignment horizontal="center" vertical="center" wrapText="1"/>
      <protection/>
    </xf>
    <xf numFmtId="0" fontId="2" fillId="0" borderId="35" xfId="0" applyFont="1" applyBorder="1" applyAlignment="1">
      <alignment horizontal="left" wrapText="1"/>
    </xf>
    <xf numFmtId="0" fontId="2" fillId="0" borderId="94" xfId="0" applyFont="1" applyBorder="1" applyAlignment="1">
      <alignment horizontal="left" wrapText="1"/>
    </xf>
    <xf numFmtId="0" fontId="10" fillId="0" borderId="87" xfId="0" applyFont="1" applyBorder="1" applyAlignment="1">
      <alignment wrapText="1"/>
    </xf>
    <xf numFmtId="0" fontId="0" fillId="0" borderId="36" xfId="0" applyBorder="1" applyAlignment="1">
      <alignment wrapText="1"/>
    </xf>
    <xf numFmtId="0" fontId="0" fillId="0" borderId="90" xfId="0" applyBorder="1" applyAlignment="1">
      <alignment wrapText="1"/>
    </xf>
    <xf numFmtId="0" fontId="0" fillId="0" borderId="64" xfId="0" applyBorder="1" applyAlignment="1">
      <alignment wrapText="1"/>
    </xf>
    <xf numFmtId="0" fontId="0" fillId="0" borderId="0" xfId="0" applyBorder="1" applyAlignment="1">
      <alignment wrapText="1"/>
    </xf>
    <xf numFmtId="0" fontId="0" fillId="0" borderId="32" xfId="0" applyBorder="1" applyAlignment="1">
      <alignment wrapText="1"/>
    </xf>
    <xf numFmtId="0" fontId="0" fillId="0" borderId="91" xfId="0" applyBorder="1" applyAlignment="1">
      <alignment wrapText="1"/>
    </xf>
    <xf numFmtId="0" fontId="0" fillId="0" borderId="10" xfId="0" applyBorder="1" applyAlignment="1">
      <alignment wrapText="1"/>
    </xf>
    <xf numFmtId="0" fontId="0" fillId="0" borderId="92" xfId="0" applyBorder="1" applyAlignment="1">
      <alignment wrapText="1"/>
    </xf>
    <xf numFmtId="0" fontId="38" fillId="0" borderId="64" xfId="0" applyFont="1" applyBorder="1" applyAlignment="1" applyProtection="1">
      <alignment horizontal="center" vertical="center" wrapText="1"/>
      <protection/>
    </xf>
    <xf numFmtId="0" fontId="10" fillId="0" borderId="0" xfId="0" applyFont="1" applyAlignment="1">
      <alignment wrapText="1"/>
    </xf>
    <xf numFmtId="0" fontId="9" fillId="36" borderId="36" xfId="0" applyFont="1" applyFill="1" applyBorder="1" applyAlignment="1" applyProtection="1">
      <alignment horizontal="center" vertical="center" wrapText="1"/>
      <protection/>
    </xf>
    <xf numFmtId="0" fontId="9" fillId="36" borderId="90" xfId="0" applyFont="1" applyFill="1" applyBorder="1" applyAlignment="1" applyProtection="1">
      <alignment horizontal="center" vertical="center" wrapText="1"/>
      <protection/>
    </xf>
    <xf numFmtId="0" fontId="9" fillId="36" borderId="91" xfId="0" applyFont="1" applyFill="1" applyBorder="1" applyAlignment="1" applyProtection="1">
      <alignment horizontal="center" vertical="center" wrapText="1"/>
      <protection/>
    </xf>
    <xf numFmtId="0" fontId="9" fillId="36" borderId="10" xfId="0" applyFont="1" applyFill="1" applyBorder="1" applyAlignment="1" applyProtection="1">
      <alignment horizontal="center" vertical="center" wrapText="1"/>
      <protection/>
    </xf>
    <xf numFmtId="0" fontId="9" fillId="36" borderId="92" xfId="0" applyFont="1" applyFill="1" applyBorder="1" applyAlignment="1" applyProtection="1">
      <alignment horizontal="center" vertical="center" wrapText="1"/>
      <protection/>
    </xf>
    <xf numFmtId="0" fontId="0" fillId="0" borderId="35" xfId="0" applyBorder="1" applyAlignment="1">
      <alignment horizontal="left" wrapText="1"/>
    </xf>
    <xf numFmtId="0" fontId="0" fillId="0" borderId="94" xfId="0" applyBorder="1" applyAlignment="1">
      <alignment horizontal="left" wrapText="1"/>
    </xf>
    <xf numFmtId="0" fontId="9" fillId="36" borderId="87" xfId="0" applyFont="1" applyFill="1" applyBorder="1" applyAlignment="1" applyProtection="1">
      <alignment horizontal="center" vertical="center" wrapText="1"/>
      <protection/>
    </xf>
    <xf numFmtId="0" fontId="3" fillId="35" borderId="86" xfId="0" applyFont="1" applyFill="1" applyBorder="1" applyAlignment="1" applyProtection="1">
      <alignment horizontal="center"/>
      <protection/>
    </xf>
    <xf numFmtId="0" fontId="0" fillId="0" borderId="78" xfId="0" applyBorder="1" applyAlignment="1" applyProtection="1">
      <alignment/>
      <protection/>
    </xf>
    <xf numFmtId="0" fontId="0" fillId="0" borderId="87" xfId="0" applyBorder="1" applyAlignment="1" applyProtection="1">
      <alignment/>
      <protection/>
    </xf>
    <xf numFmtId="0" fontId="2" fillId="0" borderId="68" xfId="0" applyFont="1" applyBorder="1" applyAlignment="1">
      <alignment horizontal="left" wrapText="1"/>
    </xf>
    <xf numFmtId="0" fontId="2" fillId="0" borderId="99" xfId="0" applyFont="1" applyBorder="1" applyAlignment="1">
      <alignment horizontal="left" wrapText="1"/>
    </xf>
    <xf numFmtId="0" fontId="17" fillId="35" borderId="0" xfId="0" applyFont="1" applyFill="1" applyBorder="1" applyAlignment="1" applyProtection="1">
      <alignment horizontal="left"/>
      <protection/>
    </xf>
    <xf numFmtId="0" fontId="0" fillId="4" borderId="0" xfId="0" applyFont="1" applyFill="1" applyAlignment="1" applyProtection="1">
      <alignment/>
      <protection/>
    </xf>
    <xf numFmtId="0" fontId="36" fillId="0" borderId="10" xfId="0" applyFont="1" applyBorder="1" applyAlignment="1" applyProtection="1">
      <alignment horizontal="right"/>
      <protection/>
    </xf>
    <xf numFmtId="0" fontId="0" fillId="0" borderId="10" xfId="0" applyBorder="1" applyAlignment="1" applyProtection="1">
      <alignment/>
      <protection/>
    </xf>
    <xf numFmtId="0" fontId="65" fillId="0" borderId="10" xfId="0" applyFont="1" applyBorder="1" applyAlignment="1" applyProtection="1">
      <alignment horizontal="left" wrapText="1"/>
      <protection/>
    </xf>
    <xf numFmtId="0" fontId="66" fillId="0" borderId="10" xfId="0" applyFont="1" applyBorder="1" applyAlignment="1">
      <alignment/>
    </xf>
    <xf numFmtId="0" fontId="9" fillId="5" borderId="86" xfId="0" applyFont="1" applyFill="1" applyBorder="1" applyAlignment="1" applyProtection="1">
      <alignment horizontal="center" vertical="center" wrapText="1"/>
      <protection/>
    </xf>
    <xf numFmtId="0" fontId="9" fillId="5" borderId="78" xfId="0" applyFont="1" applyFill="1" applyBorder="1" applyAlignment="1" applyProtection="1">
      <alignment horizontal="center" vertical="center" wrapText="1"/>
      <protection/>
    </xf>
    <xf numFmtId="0" fontId="9" fillId="5" borderId="87" xfId="0" applyFont="1" applyFill="1" applyBorder="1" applyAlignment="1" applyProtection="1">
      <alignment horizontal="center" vertical="center" wrapText="1"/>
      <protection/>
    </xf>
    <xf numFmtId="0" fontId="9" fillId="5" borderId="89" xfId="0" applyFont="1" applyFill="1" applyBorder="1" applyAlignment="1" applyProtection="1">
      <alignment horizontal="center" vertical="center" wrapText="1"/>
      <protection/>
    </xf>
    <xf numFmtId="0" fontId="0" fillId="5" borderId="36" xfId="0" applyFill="1" applyBorder="1" applyAlignment="1" applyProtection="1">
      <alignment horizontal="center" vertical="center"/>
      <protection/>
    </xf>
    <xf numFmtId="0" fontId="0" fillId="5" borderId="90" xfId="0" applyFill="1" applyBorder="1" applyAlignment="1" applyProtection="1">
      <alignment horizontal="center" vertical="center"/>
      <protection/>
    </xf>
    <xf numFmtId="0" fontId="0" fillId="5" borderId="64"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5" borderId="32" xfId="0" applyFill="1" applyBorder="1" applyAlignment="1" applyProtection="1">
      <alignment horizontal="center" vertical="center"/>
      <protection/>
    </xf>
    <xf numFmtId="0" fontId="0" fillId="5" borderId="91" xfId="0" applyFill="1" applyBorder="1" applyAlignment="1" applyProtection="1">
      <alignment horizontal="center" vertical="center"/>
      <protection/>
    </xf>
    <xf numFmtId="0" fontId="0" fillId="5" borderId="10" xfId="0" applyFill="1" applyBorder="1" applyAlignment="1" applyProtection="1">
      <alignment horizontal="center" vertical="center"/>
      <protection/>
    </xf>
    <xf numFmtId="0" fontId="0" fillId="5" borderId="92" xfId="0" applyFill="1" applyBorder="1" applyAlignment="1" applyProtection="1">
      <alignment horizontal="center" vertical="center"/>
      <protection/>
    </xf>
    <xf numFmtId="0" fontId="0" fillId="5" borderId="36" xfId="0" applyFill="1" applyBorder="1" applyAlignment="1" applyProtection="1">
      <alignment vertical="center" wrapText="1"/>
      <protection/>
    </xf>
    <xf numFmtId="0" fontId="0" fillId="5" borderId="90" xfId="0" applyFill="1" applyBorder="1" applyAlignment="1" applyProtection="1">
      <alignment vertical="center" wrapText="1"/>
      <protection/>
    </xf>
    <xf numFmtId="0" fontId="0" fillId="5" borderId="64" xfId="0" applyFill="1" applyBorder="1" applyAlignment="1" applyProtection="1">
      <alignment vertical="center" wrapText="1"/>
      <protection/>
    </xf>
    <xf numFmtId="0" fontId="0" fillId="5" borderId="0" xfId="0" applyFill="1" applyBorder="1" applyAlignment="1" applyProtection="1">
      <alignment vertical="center" wrapText="1"/>
      <protection/>
    </xf>
    <xf numFmtId="0" fontId="0" fillId="5" borderId="32" xfId="0" applyFill="1" applyBorder="1" applyAlignment="1" applyProtection="1">
      <alignment vertical="center" wrapText="1"/>
      <protection/>
    </xf>
    <xf numFmtId="0" fontId="0" fillId="5" borderId="91" xfId="0" applyFill="1" applyBorder="1" applyAlignment="1" applyProtection="1">
      <alignment vertical="center" wrapText="1"/>
      <protection/>
    </xf>
    <xf numFmtId="0" fontId="0" fillId="5" borderId="10" xfId="0" applyFill="1" applyBorder="1" applyAlignment="1" applyProtection="1">
      <alignment vertical="center" wrapText="1"/>
      <protection/>
    </xf>
    <xf numFmtId="0" fontId="0" fillId="5" borderId="92" xfId="0" applyFill="1" applyBorder="1" applyAlignment="1" applyProtection="1">
      <alignment vertical="center" wrapText="1"/>
      <protection/>
    </xf>
    <xf numFmtId="0" fontId="38" fillId="0" borderId="0" xfId="0" applyFont="1" applyFill="1" applyAlignment="1" applyProtection="1">
      <alignment horizontal="center" wrapText="1"/>
      <protection/>
    </xf>
    <xf numFmtId="0" fontId="0" fillId="0" borderId="78" xfId="0" applyBorder="1" applyAlignment="1" applyProtection="1">
      <alignment horizontal="center"/>
      <protection/>
    </xf>
    <xf numFmtId="0" fontId="0" fillId="0" borderId="87" xfId="0" applyBorder="1" applyAlignment="1" applyProtection="1">
      <alignment horizontal="center"/>
      <protection/>
    </xf>
    <xf numFmtId="0" fontId="3" fillId="0" borderId="10" xfId="0" applyFont="1" applyBorder="1" applyAlignment="1" applyProtection="1">
      <alignment horizontal="left" wrapText="1"/>
      <protection/>
    </xf>
    <xf numFmtId="0" fontId="9" fillId="32" borderId="86" xfId="0" applyFont="1" applyFill="1" applyBorder="1" applyAlignment="1" applyProtection="1">
      <alignment horizontal="center" vertical="center" wrapText="1"/>
      <protection/>
    </xf>
    <xf numFmtId="0" fontId="9" fillId="32" borderId="78" xfId="0" applyFont="1" applyFill="1" applyBorder="1" applyAlignment="1" applyProtection="1">
      <alignment horizontal="center" vertical="center" wrapText="1"/>
      <protection/>
    </xf>
    <xf numFmtId="0" fontId="9" fillId="32" borderId="87" xfId="0" applyFont="1" applyFill="1" applyBorder="1" applyAlignment="1" applyProtection="1">
      <alignment horizontal="center" vertical="center" wrapText="1"/>
      <protection/>
    </xf>
    <xf numFmtId="0" fontId="5" fillId="32" borderId="89" xfId="0" applyFont="1" applyFill="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90" xfId="0" applyBorder="1" applyAlignment="1">
      <alignment horizontal="center" vertical="center" wrapText="1"/>
    </xf>
    <xf numFmtId="0" fontId="0" fillId="0" borderId="64" xfId="0" applyBorder="1" applyAlignment="1">
      <alignment horizontal="center" vertical="center" wrapText="1"/>
    </xf>
    <xf numFmtId="0" fontId="0" fillId="0" borderId="0" xfId="0" applyBorder="1" applyAlignment="1">
      <alignment horizontal="center" vertical="center" wrapText="1"/>
    </xf>
    <xf numFmtId="0" fontId="0" fillId="0" borderId="32" xfId="0" applyBorder="1" applyAlignment="1">
      <alignment horizontal="center" vertical="center" wrapText="1"/>
    </xf>
    <xf numFmtId="0" fontId="0" fillId="0" borderId="91" xfId="0" applyBorder="1" applyAlignment="1">
      <alignment horizontal="center" vertical="center" wrapText="1"/>
    </xf>
    <xf numFmtId="0" fontId="0" fillId="0" borderId="10" xfId="0" applyBorder="1" applyAlignment="1">
      <alignment horizontal="center" vertical="center" wrapText="1"/>
    </xf>
    <xf numFmtId="0" fontId="0" fillId="0" borderId="92" xfId="0" applyBorder="1" applyAlignment="1">
      <alignment horizontal="center" vertical="center" wrapText="1"/>
    </xf>
    <xf numFmtId="0" fontId="0" fillId="0" borderId="87" xfId="0" applyBorder="1" applyAlignment="1">
      <alignment/>
    </xf>
    <xf numFmtId="0" fontId="2" fillId="0" borderId="89" xfId="0" applyFont="1" applyBorder="1" applyAlignment="1" applyProtection="1">
      <alignment horizontal="left" wrapText="1"/>
      <protection locked="0"/>
    </xf>
    <xf numFmtId="0" fontId="2" fillId="0" borderId="36" xfId="0" applyFont="1" applyBorder="1" applyAlignment="1" applyProtection="1">
      <alignment horizontal="left" wrapText="1"/>
      <protection locked="0"/>
    </xf>
    <xf numFmtId="0" fontId="0" fillId="0" borderId="90" xfId="0" applyBorder="1" applyAlignment="1">
      <alignment/>
    </xf>
    <xf numFmtId="0" fontId="2" fillId="0" borderId="100" xfId="0" applyFont="1" applyBorder="1" applyAlignment="1" applyProtection="1">
      <alignment horizontal="left" wrapText="1"/>
      <protection locked="0"/>
    </xf>
    <xf numFmtId="0" fontId="2" fillId="0" borderId="71" xfId="0" applyFont="1" applyBorder="1" applyAlignment="1" applyProtection="1">
      <alignment horizontal="left" wrapText="1"/>
      <protection locked="0"/>
    </xf>
    <xf numFmtId="0" fontId="0" fillId="0" borderId="101" xfId="0" applyBorder="1" applyAlignment="1">
      <alignment/>
    </xf>
    <xf numFmtId="0" fontId="0" fillId="0" borderId="94" xfId="0" applyBorder="1" applyAlignment="1">
      <alignment/>
    </xf>
    <xf numFmtId="0" fontId="2" fillId="0" borderId="64" xfId="0" applyFont="1" applyBorder="1" applyAlignment="1" applyProtection="1">
      <alignment horizontal="left" wrapText="1"/>
      <protection locked="0"/>
    </xf>
    <xf numFmtId="0" fontId="2" fillId="0" borderId="0" xfId="0" applyFont="1" applyBorder="1" applyAlignment="1" applyProtection="1">
      <alignment horizontal="left" wrapText="1"/>
      <protection locked="0"/>
    </xf>
    <xf numFmtId="0" fontId="0" fillId="0" borderId="32" xfId="0" applyBorder="1" applyAlignment="1">
      <alignment/>
    </xf>
    <xf numFmtId="0" fontId="2" fillId="0" borderId="79" xfId="0" applyFont="1" applyBorder="1" applyAlignment="1" applyProtection="1">
      <alignment horizontal="left" wrapText="1"/>
      <protection locked="0"/>
    </xf>
    <xf numFmtId="0" fontId="2" fillId="0" borderId="75" xfId="0" applyFont="1" applyBorder="1" applyAlignment="1" applyProtection="1">
      <alignment horizontal="left" wrapText="1"/>
      <protection locked="0"/>
    </xf>
    <xf numFmtId="0" fontId="0" fillId="0" borderId="102" xfId="0" applyBorder="1" applyAlignment="1">
      <alignment/>
    </xf>
    <xf numFmtId="0" fontId="2" fillId="0" borderId="10" xfId="0" applyFont="1" applyBorder="1" applyAlignment="1" applyProtection="1">
      <alignment horizontal="left" wrapText="1"/>
      <protection locked="0"/>
    </xf>
    <xf numFmtId="0" fontId="0" fillId="0" borderId="92" xfId="0" applyBorder="1" applyAlignment="1">
      <alignment/>
    </xf>
    <xf numFmtId="0" fontId="4" fillId="4" borderId="0" xfId="0" applyFont="1" applyFill="1" applyAlignment="1">
      <alignment/>
    </xf>
    <xf numFmtId="0" fontId="0" fillId="4" borderId="0" xfId="0" applyFont="1" applyFill="1" applyAlignment="1">
      <alignment/>
    </xf>
    <xf numFmtId="0" fontId="3" fillId="35" borderId="86" xfId="0" applyFont="1" applyFill="1" applyBorder="1" applyAlignment="1">
      <alignment horizontal="left" wrapText="1"/>
    </xf>
    <xf numFmtId="0" fontId="3" fillId="35" borderId="78" xfId="0" applyFont="1" applyFill="1" applyBorder="1" applyAlignment="1">
      <alignment horizontal="left" wrapText="1"/>
    </xf>
    <xf numFmtId="0" fontId="3" fillId="35" borderId="87" xfId="0" applyFont="1" applyFill="1" applyBorder="1" applyAlignment="1">
      <alignment horizontal="left" wrapText="1"/>
    </xf>
    <xf numFmtId="0" fontId="3" fillId="35" borderId="86" xfId="0" applyFont="1" applyFill="1" applyBorder="1" applyAlignment="1" applyProtection="1">
      <alignment horizontal="left" wrapText="1"/>
      <protection locked="0"/>
    </xf>
    <xf numFmtId="0" fontId="3" fillId="35" borderId="78" xfId="0" applyFont="1" applyFill="1" applyBorder="1" applyAlignment="1" applyProtection="1">
      <alignment horizontal="left" wrapText="1"/>
      <protection locked="0"/>
    </xf>
    <xf numFmtId="0" fontId="3" fillId="35" borderId="87" xfId="0" applyFont="1" applyFill="1" applyBorder="1" applyAlignment="1" applyProtection="1">
      <alignment horizontal="left" wrapText="1"/>
      <protection locked="0"/>
    </xf>
    <xf numFmtId="0" fontId="9" fillId="0" borderId="86" xfId="0" applyFont="1" applyBorder="1" applyAlignment="1">
      <alignment horizontal="left" wrapText="1"/>
    </xf>
    <xf numFmtId="0" fontId="9" fillId="0" borderId="78" xfId="0" applyFont="1" applyBorder="1" applyAlignment="1">
      <alignment horizontal="left" wrapText="1"/>
    </xf>
    <xf numFmtId="0" fontId="9" fillId="0" borderId="87" xfId="0" applyFont="1" applyBorder="1" applyAlignment="1">
      <alignment horizontal="left" wrapText="1"/>
    </xf>
    <xf numFmtId="0" fontId="9" fillId="0" borderId="37" xfId="0" applyFont="1" applyBorder="1" applyAlignment="1" applyProtection="1">
      <alignment wrapText="1"/>
      <protection locked="0"/>
    </xf>
    <xf numFmtId="0" fontId="9" fillId="0" borderId="35" xfId="0" applyFont="1" applyBorder="1" applyAlignment="1" applyProtection="1">
      <alignment wrapText="1"/>
      <protection locked="0"/>
    </xf>
    <xf numFmtId="0" fontId="9" fillId="0" borderId="94" xfId="0" applyFont="1" applyBorder="1" applyAlignment="1" applyProtection="1">
      <alignment wrapText="1"/>
      <protection locked="0"/>
    </xf>
    <xf numFmtId="0" fontId="0" fillId="0" borderId="35" xfId="0" applyFont="1" applyBorder="1" applyAlignment="1" applyProtection="1">
      <alignment wrapText="1"/>
      <protection locked="0"/>
    </xf>
    <xf numFmtId="0" fontId="0" fillId="0" borderId="94" xfId="0" applyFont="1" applyBorder="1" applyAlignment="1" applyProtection="1">
      <alignment wrapText="1"/>
      <protection locked="0"/>
    </xf>
    <xf numFmtId="0" fontId="9" fillId="0" borderId="80" xfId="0" applyFont="1" applyBorder="1" applyAlignment="1" applyProtection="1">
      <alignment wrapText="1"/>
      <protection locked="0"/>
    </xf>
    <xf numFmtId="0" fontId="0" fillId="0" borderId="68" xfId="0" applyBorder="1" applyAlignment="1" applyProtection="1">
      <alignment wrapText="1"/>
      <protection locked="0"/>
    </xf>
    <xf numFmtId="0" fontId="0" fillId="0" borderId="99" xfId="0" applyBorder="1" applyAlignment="1" applyProtection="1">
      <alignment wrapText="1"/>
      <protection locked="0"/>
    </xf>
    <xf numFmtId="0" fontId="0" fillId="0" borderId="35" xfId="0" applyBorder="1" applyAlignment="1" applyProtection="1">
      <alignment wrapText="1"/>
      <protection locked="0"/>
    </xf>
    <xf numFmtId="0" fontId="0" fillId="0" borderId="94" xfId="0" applyBorder="1" applyAlignment="1" applyProtection="1">
      <alignment wrapText="1"/>
      <protection locked="0"/>
    </xf>
    <xf numFmtId="0" fontId="32" fillId="0" borderId="27" xfId="0" applyFont="1" applyBorder="1" applyAlignment="1" applyProtection="1">
      <alignment horizontal="left" vertical="center" wrapText="1"/>
      <protection locked="0"/>
    </xf>
    <xf numFmtId="0" fontId="32" fillId="0" borderId="29" xfId="0" applyFont="1" applyBorder="1" applyAlignment="1" applyProtection="1">
      <alignment horizontal="left" vertical="center" wrapText="1"/>
      <protection locked="0"/>
    </xf>
    <xf numFmtId="0" fontId="32" fillId="0" borderId="29" xfId="0" applyFont="1" applyFill="1" applyBorder="1" applyAlignment="1" applyProtection="1">
      <alignment horizontal="left" vertical="center" wrapText="1"/>
      <protection locked="0"/>
    </xf>
    <xf numFmtId="0" fontId="32" fillId="0" borderId="58" xfId="0" applyFont="1" applyFill="1" applyBorder="1" applyAlignment="1" applyProtection="1">
      <alignment horizontal="left" vertical="center" wrapText="1"/>
      <protection locked="0"/>
    </xf>
    <xf numFmtId="0" fontId="32" fillId="0" borderId="28" xfId="0" applyFont="1" applyFill="1" applyBorder="1" applyAlignment="1" applyProtection="1">
      <alignment horizontal="left" vertical="center" wrapText="1"/>
      <protection locked="0"/>
    </xf>
    <xf numFmtId="0" fontId="32" fillId="0" borderId="27" xfId="0" applyFont="1" applyFill="1" applyBorder="1" applyAlignment="1" applyProtection="1">
      <alignment horizontal="left" vertical="center" wrapText="1"/>
      <protection locked="0"/>
    </xf>
    <xf numFmtId="0" fontId="32" fillId="0" borderId="58" xfId="0" applyFont="1" applyBorder="1" applyAlignment="1" applyProtection="1">
      <alignment horizontal="left" vertical="center" wrapText="1"/>
      <protection locked="0"/>
    </xf>
    <xf numFmtId="0" fontId="32" fillId="0" borderId="28" xfId="0" applyFont="1" applyBorder="1" applyAlignment="1" applyProtection="1">
      <alignment horizontal="left" vertical="center" wrapText="1"/>
      <protection locked="0"/>
    </xf>
    <xf numFmtId="1" fontId="32" fillId="0" borderId="28" xfId="0" applyNumberFormat="1" applyFont="1" applyFill="1" applyBorder="1" applyAlignment="1" applyProtection="1">
      <alignment horizontal="left" vertical="center" wrapText="1"/>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land_tot_21" xfId="57"/>
    <cellStyle name="Normal_Sheet1" xfId="58"/>
    <cellStyle name="Normal_Sheet1_1" xfId="59"/>
    <cellStyle name="Note" xfId="60"/>
    <cellStyle name="Output" xfId="61"/>
    <cellStyle name="Percent" xfId="62"/>
    <cellStyle name="Title" xfId="63"/>
    <cellStyle name="Total" xfId="64"/>
    <cellStyle name="Warning Text" xfId="65"/>
  </cellStyles>
  <dxfs count="265">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57150</xdr:rowOff>
    </xdr:from>
    <xdr:to>
      <xdr:col>1</xdr:col>
      <xdr:colOff>838200</xdr:colOff>
      <xdr:row>5</xdr:row>
      <xdr:rowOff>0</xdr:rowOff>
    </xdr:to>
    <xdr:pic>
      <xdr:nvPicPr>
        <xdr:cNvPr id="1" name="Picture 4"/>
        <xdr:cNvPicPr preferRelativeResize="1">
          <a:picLocks noChangeAspect="1"/>
        </xdr:cNvPicPr>
      </xdr:nvPicPr>
      <xdr:blipFill>
        <a:blip r:embed="rId1"/>
        <a:stretch>
          <a:fillRect/>
        </a:stretch>
      </xdr:blipFill>
      <xdr:spPr>
        <a:xfrm>
          <a:off x="152400" y="57150"/>
          <a:ext cx="800100" cy="752475"/>
        </a:xfrm>
        <a:prstGeom prst="rect">
          <a:avLst/>
        </a:prstGeom>
        <a:noFill/>
        <a:ln w="9525" cmpd="sng">
          <a:noFill/>
        </a:ln>
      </xdr:spPr>
    </xdr:pic>
    <xdr:clientData/>
  </xdr:twoCellAnchor>
  <xdr:twoCellAnchor editAs="oneCell">
    <xdr:from>
      <xdr:col>9</xdr:col>
      <xdr:colOff>38100</xdr:colOff>
      <xdr:row>0</xdr:row>
      <xdr:rowOff>152400</xdr:rowOff>
    </xdr:from>
    <xdr:to>
      <xdr:col>10</xdr:col>
      <xdr:colOff>238125</xdr:colOff>
      <xdr:row>5</xdr:row>
      <xdr:rowOff>200025</xdr:rowOff>
    </xdr:to>
    <xdr:pic>
      <xdr:nvPicPr>
        <xdr:cNvPr id="2" name="Picture 5" descr="unep"/>
        <xdr:cNvPicPr preferRelativeResize="1">
          <a:picLocks noChangeAspect="1"/>
        </xdr:cNvPicPr>
      </xdr:nvPicPr>
      <xdr:blipFill>
        <a:blip r:embed="rId2"/>
        <a:stretch>
          <a:fillRect/>
        </a:stretch>
      </xdr:blipFill>
      <xdr:spPr>
        <a:xfrm>
          <a:off x="6562725" y="152400"/>
          <a:ext cx="733425" cy="857250"/>
        </a:xfrm>
        <a:prstGeom prst="rect">
          <a:avLst/>
        </a:prstGeom>
        <a:solidFill>
          <a:srgbClr val="FFFF00"/>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21</xdr:row>
      <xdr:rowOff>295275</xdr:rowOff>
    </xdr:from>
    <xdr:to>
      <xdr:col>11</xdr:col>
      <xdr:colOff>257175</xdr:colOff>
      <xdr:row>21</xdr:row>
      <xdr:rowOff>295275</xdr:rowOff>
    </xdr:to>
    <xdr:sp>
      <xdr:nvSpPr>
        <xdr:cNvPr id="1" name="Line 4"/>
        <xdr:cNvSpPr>
          <a:spLocks/>
        </xdr:cNvSpPr>
      </xdr:nvSpPr>
      <xdr:spPr>
        <a:xfrm flipV="1">
          <a:off x="7248525" y="6515100"/>
          <a:ext cx="381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28575</xdr:colOff>
      <xdr:row>14</xdr:row>
      <xdr:rowOff>219075</xdr:rowOff>
    </xdr:from>
    <xdr:to>
      <xdr:col>6</xdr:col>
      <xdr:colOff>9525</xdr:colOff>
      <xdr:row>14</xdr:row>
      <xdr:rowOff>219075</xdr:rowOff>
    </xdr:to>
    <xdr:sp>
      <xdr:nvSpPr>
        <xdr:cNvPr id="2" name="Line 7"/>
        <xdr:cNvSpPr>
          <a:spLocks/>
        </xdr:cNvSpPr>
      </xdr:nvSpPr>
      <xdr:spPr>
        <a:xfrm flipV="1">
          <a:off x="1628775" y="3476625"/>
          <a:ext cx="1066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514350</xdr:colOff>
      <xdr:row>13</xdr:row>
      <xdr:rowOff>0</xdr:rowOff>
    </xdr:from>
    <xdr:to>
      <xdr:col>6</xdr:col>
      <xdr:colOff>514350</xdr:colOff>
      <xdr:row>14</xdr:row>
      <xdr:rowOff>0</xdr:rowOff>
    </xdr:to>
    <xdr:sp>
      <xdr:nvSpPr>
        <xdr:cNvPr id="3" name="Line 8"/>
        <xdr:cNvSpPr>
          <a:spLocks/>
        </xdr:cNvSpPr>
      </xdr:nvSpPr>
      <xdr:spPr>
        <a:xfrm>
          <a:off x="3200400" y="2876550"/>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209550</xdr:colOff>
      <xdr:row>21</xdr:row>
      <xdr:rowOff>276225</xdr:rowOff>
    </xdr:from>
    <xdr:to>
      <xdr:col>11</xdr:col>
      <xdr:colOff>219075</xdr:colOff>
      <xdr:row>27</xdr:row>
      <xdr:rowOff>247650</xdr:rowOff>
    </xdr:to>
    <xdr:sp>
      <xdr:nvSpPr>
        <xdr:cNvPr id="4" name="Line 9"/>
        <xdr:cNvSpPr>
          <a:spLocks/>
        </xdr:cNvSpPr>
      </xdr:nvSpPr>
      <xdr:spPr>
        <a:xfrm flipH="1">
          <a:off x="7581900" y="6496050"/>
          <a:ext cx="9525" cy="22002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409575</xdr:colOff>
      <xdr:row>18</xdr:row>
      <xdr:rowOff>190500</xdr:rowOff>
    </xdr:from>
    <xdr:to>
      <xdr:col>9</xdr:col>
      <xdr:colOff>561975</xdr:colOff>
      <xdr:row>18</xdr:row>
      <xdr:rowOff>190500</xdr:rowOff>
    </xdr:to>
    <xdr:sp>
      <xdr:nvSpPr>
        <xdr:cNvPr id="5" name="Line 10"/>
        <xdr:cNvSpPr>
          <a:spLocks/>
        </xdr:cNvSpPr>
      </xdr:nvSpPr>
      <xdr:spPr>
        <a:xfrm flipH="1" flipV="1">
          <a:off x="942975" y="4638675"/>
          <a:ext cx="563880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9525</xdr:colOff>
      <xdr:row>14</xdr:row>
      <xdr:rowOff>200025</xdr:rowOff>
    </xdr:from>
    <xdr:to>
      <xdr:col>8</xdr:col>
      <xdr:colOff>314325</xdr:colOff>
      <xdr:row>14</xdr:row>
      <xdr:rowOff>219075</xdr:rowOff>
    </xdr:to>
    <xdr:sp>
      <xdr:nvSpPr>
        <xdr:cNvPr id="6" name="Line 14"/>
        <xdr:cNvSpPr>
          <a:spLocks/>
        </xdr:cNvSpPr>
      </xdr:nvSpPr>
      <xdr:spPr>
        <a:xfrm flipV="1">
          <a:off x="3800475" y="3457575"/>
          <a:ext cx="1438275"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19050</xdr:colOff>
      <xdr:row>23</xdr:row>
      <xdr:rowOff>323850</xdr:rowOff>
    </xdr:from>
    <xdr:to>
      <xdr:col>18</xdr:col>
      <xdr:colOff>28575</xdr:colOff>
      <xdr:row>31</xdr:row>
      <xdr:rowOff>295275</xdr:rowOff>
    </xdr:to>
    <xdr:sp>
      <xdr:nvSpPr>
        <xdr:cNvPr id="7" name="Line 35"/>
        <xdr:cNvSpPr>
          <a:spLocks/>
        </xdr:cNvSpPr>
      </xdr:nvSpPr>
      <xdr:spPr>
        <a:xfrm flipH="1" flipV="1">
          <a:off x="12439650" y="7381875"/>
          <a:ext cx="9525" cy="27813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123825</xdr:colOff>
      <xdr:row>29</xdr:row>
      <xdr:rowOff>152400</xdr:rowOff>
    </xdr:from>
    <xdr:to>
      <xdr:col>10</xdr:col>
      <xdr:colOff>123825</xdr:colOff>
      <xdr:row>29</xdr:row>
      <xdr:rowOff>152400</xdr:rowOff>
    </xdr:to>
    <xdr:sp>
      <xdr:nvSpPr>
        <xdr:cNvPr id="8" name="Line 49"/>
        <xdr:cNvSpPr>
          <a:spLocks/>
        </xdr:cNvSpPr>
      </xdr:nvSpPr>
      <xdr:spPr>
        <a:xfrm flipV="1">
          <a:off x="7372350" y="92964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22</xdr:col>
      <xdr:colOff>0</xdr:colOff>
      <xdr:row>30</xdr:row>
      <xdr:rowOff>0</xdr:rowOff>
    </xdr:from>
    <xdr:to>
      <xdr:col>22</xdr:col>
      <xdr:colOff>0</xdr:colOff>
      <xdr:row>30</xdr:row>
      <xdr:rowOff>0</xdr:rowOff>
    </xdr:to>
    <xdr:sp>
      <xdr:nvSpPr>
        <xdr:cNvPr id="9" name="Line 56"/>
        <xdr:cNvSpPr>
          <a:spLocks/>
        </xdr:cNvSpPr>
      </xdr:nvSpPr>
      <xdr:spPr>
        <a:xfrm flipV="1">
          <a:off x="14668500" y="970597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22</xdr:col>
      <xdr:colOff>0</xdr:colOff>
      <xdr:row>31</xdr:row>
      <xdr:rowOff>9525</xdr:rowOff>
    </xdr:from>
    <xdr:to>
      <xdr:col>22</xdr:col>
      <xdr:colOff>0</xdr:colOff>
      <xdr:row>31</xdr:row>
      <xdr:rowOff>9525</xdr:rowOff>
    </xdr:to>
    <xdr:sp>
      <xdr:nvSpPr>
        <xdr:cNvPr id="10" name="Line 57"/>
        <xdr:cNvSpPr>
          <a:spLocks/>
        </xdr:cNvSpPr>
      </xdr:nvSpPr>
      <xdr:spPr>
        <a:xfrm>
          <a:off x="14668500" y="9877425"/>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9525</xdr:colOff>
      <xdr:row>23</xdr:row>
      <xdr:rowOff>276225</xdr:rowOff>
    </xdr:from>
    <xdr:to>
      <xdr:col>11</xdr:col>
      <xdr:colOff>200025</xdr:colOff>
      <xdr:row>23</xdr:row>
      <xdr:rowOff>276225</xdr:rowOff>
    </xdr:to>
    <xdr:sp>
      <xdr:nvSpPr>
        <xdr:cNvPr id="11" name="Line 73"/>
        <xdr:cNvSpPr>
          <a:spLocks/>
        </xdr:cNvSpPr>
      </xdr:nvSpPr>
      <xdr:spPr>
        <a:xfrm flipV="1">
          <a:off x="7258050" y="733425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485775</xdr:colOff>
      <xdr:row>8</xdr:row>
      <xdr:rowOff>9525</xdr:rowOff>
    </xdr:from>
    <xdr:to>
      <xdr:col>6</xdr:col>
      <xdr:colOff>485775</xdr:colOff>
      <xdr:row>12</xdr:row>
      <xdr:rowOff>28575</xdr:rowOff>
    </xdr:to>
    <xdr:sp>
      <xdr:nvSpPr>
        <xdr:cNvPr id="12" name="Line 202"/>
        <xdr:cNvSpPr>
          <a:spLocks/>
        </xdr:cNvSpPr>
      </xdr:nvSpPr>
      <xdr:spPr>
        <a:xfrm>
          <a:off x="3171825" y="2038350"/>
          <a:ext cx="0" cy="5238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457200</xdr:colOff>
      <xdr:row>8</xdr:row>
      <xdr:rowOff>9525</xdr:rowOff>
    </xdr:from>
    <xdr:to>
      <xdr:col>7</xdr:col>
      <xdr:colOff>466725</xdr:colOff>
      <xdr:row>12</xdr:row>
      <xdr:rowOff>0</xdr:rowOff>
    </xdr:to>
    <xdr:sp>
      <xdr:nvSpPr>
        <xdr:cNvPr id="13" name="Line 203"/>
        <xdr:cNvSpPr>
          <a:spLocks/>
        </xdr:cNvSpPr>
      </xdr:nvSpPr>
      <xdr:spPr>
        <a:xfrm flipV="1">
          <a:off x="4248150" y="2038350"/>
          <a:ext cx="9525" cy="4953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219075</xdr:colOff>
      <xdr:row>25</xdr:row>
      <xdr:rowOff>209550</xdr:rowOff>
    </xdr:from>
    <xdr:to>
      <xdr:col>12</xdr:col>
      <xdr:colOff>142875</xdr:colOff>
      <xdr:row>25</xdr:row>
      <xdr:rowOff>209550</xdr:rowOff>
    </xdr:to>
    <xdr:sp>
      <xdr:nvSpPr>
        <xdr:cNvPr id="14" name="Line 204"/>
        <xdr:cNvSpPr>
          <a:spLocks/>
        </xdr:cNvSpPr>
      </xdr:nvSpPr>
      <xdr:spPr>
        <a:xfrm flipV="1">
          <a:off x="7591425" y="7962900"/>
          <a:ext cx="400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523875</xdr:colOff>
      <xdr:row>15</xdr:row>
      <xdr:rowOff>19050</xdr:rowOff>
    </xdr:from>
    <xdr:to>
      <xdr:col>6</xdr:col>
      <xdr:colOff>523875</xdr:colOff>
      <xdr:row>17</xdr:row>
      <xdr:rowOff>47625</xdr:rowOff>
    </xdr:to>
    <xdr:sp>
      <xdr:nvSpPr>
        <xdr:cNvPr id="15" name="Line 205"/>
        <xdr:cNvSpPr>
          <a:spLocks/>
        </xdr:cNvSpPr>
      </xdr:nvSpPr>
      <xdr:spPr>
        <a:xfrm>
          <a:off x="3209925" y="3867150"/>
          <a:ext cx="0" cy="4667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419100</xdr:colOff>
      <xdr:row>18</xdr:row>
      <xdr:rowOff>180975</xdr:rowOff>
    </xdr:from>
    <xdr:to>
      <xdr:col>4</xdr:col>
      <xdr:colOff>419100</xdr:colOff>
      <xdr:row>19</xdr:row>
      <xdr:rowOff>28575</xdr:rowOff>
    </xdr:to>
    <xdr:sp>
      <xdr:nvSpPr>
        <xdr:cNvPr id="16" name="Line 206"/>
        <xdr:cNvSpPr>
          <a:spLocks/>
        </xdr:cNvSpPr>
      </xdr:nvSpPr>
      <xdr:spPr>
        <a:xfrm>
          <a:off x="952500" y="4629150"/>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333375</xdr:colOff>
      <xdr:row>18</xdr:row>
      <xdr:rowOff>200025</xdr:rowOff>
    </xdr:from>
    <xdr:to>
      <xdr:col>5</xdr:col>
      <xdr:colOff>333375</xdr:colOff>
      <xdr:row>19</xdr:row>
      <xdr:rowOff>47625</xdr:rowOff>
    </xdr:to>
    <xdr:sp>
      <xdr:nvSpPr>
        <xdr:cNvPr id="17" name="Line 207"/>
        <xdr:cNvSpPr>
          <a:spLocks/>
        </xdr:cNvSpPr>
      </xdr:nvSpPr>
      <xdr:spPr>
        <a:xfrm>
          <a:off x="1933575" y="4648200"/>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409575</xdr:colOff>
      <xdr:row>18</xdr:row>
      <xdr:rowOff>200025</xdr:rowOff>
    </xdr:from>
    <xdr:to>
      <xdr:col>6</xdr:col>
      <xdr:colOff>409575</xdr:colOff>
      <xdr:row>19</xdr:row>
      <xdr:rowOff>76200</xdr:rowOff>
    </xdr:to>
    <xdr:sp>
      <xdr:nvSpPr>
        <xdr:cNvPr id="18" name="Line 208"/>
        <xdr:cNvSpPr>
          <a:spLocks/>
        </xdr:cNvSpPr>
      </xdr:nvSpPr>
      <xdr:spPr>
        <a:xfrm>
          <a:off x="3095625" y="4648200"/>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523875</xdr:colOff>
      <xdr:row>18</xdr:row>
      <xdr:rowOff>171450</xdr:rowOff>
    </xdr:from>
    <xdr:to>
      <xdr:col>7</xdr:col>
      <xdr:colOff>533400</xdr:colOff>
      <xdr:row>19</xdr:row>
      <xdr:rowOff>47625</xdr:rowOff>
    </xdr:to>
    <xdr:sp>
      <xdr:nvSpPr>
        <xdr:cNvPr id="19" name="Line 209"/>
        <xdr:cNvSpPr>
          <a:spLocks/>
        </xdr:cNvSpPr>
      </xdr:nvSpPr>
      <xdr:spPr>
        <a:xfrm>
          <a:off x="4314825" y="4619625"/>
          <a:ext cx="9525"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514350</xdr:colOff>
      <xdr:row>18</xdr:row>
      <xdr:rowOff>209550</xdr:rowOff>
    </xdr:from>
    <xdr:to>
      <xdr:col>8</xdr:col>
      <xdr:colOff>514350</xdr:colOff>
      <xdr:row>19</xdr:row>
      <xdr:rowOff>57150</xdr:rowOff>
    </xdr:to>
    <xdr:sp>
      <xdr:nvSpPr>
        <xdr:cNvPr id="20" name="Line 210"/>
        <xdr:cNvSpPr>
          <a:spLocks/>
        </xdr:cNvSpPr>
      </xdr:nvSpPr>
      <xdr:spPr>
        <a:xfrm>
          <a:off x="5438775" y="465772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561975</xdr:colOff>
      <xdr:row>18</xdr:row>
      <xdr:rowOff>190500</xdr:rowOff>
    </xdr:from>
    <xdr:to>
      <xdr:col>9</xdr:col>
      <xdr:colOff>561975</xdr:colOff>
      <xdr:row>19</xdr:row>
      <xdr:rowOff>38100</xdr:rowOff>
    </xdr:to>
    <xdr:sp>
      <xdr:nvSpPr>
        <xdr:cNvPr id="21" name="Line 211"/>
        <xdr:cNvSpPr>
          <a:spLocks/>
        </xdr:cNvSpPr>
      </xdr:nvSpPr>
      <xdr:spPr>
        <a:xfrm>
          <a:off x="6581775" y="463867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438150</xdr:colOff>
      <xdr:row>19</xdr:row>
      <xdr:rowOff>1038225</xdr:rowOff>
    </xdr:from>
    <xdr:to>
      <xdr:col>4</xdr:col>
      <xdr:colOff>438150</xdr:colOff>
      <xdr:row>21</xdr:row>
      <xdr:rowOff>0</xdr:rowOff>
    </xdr:to>
    <xdr:sp>
      <xdr:nvSpPr>
        <xdr:cNvPr id="22" name="Line 212"/>
        <xdr:cNvSpPr>
          <a:spLocks/>
        </xdr:cNvSpPr>
      </xdr:nvSpPr>
      <xdr:spPr>
        <a:xfrm>
          <a:off x="971550" y="599122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361950</xdr:colOff>
      <xdr:row>19</xdr:row>
      <xdr:rowOff>1038225</xdr:rowOff>
    </xdr:from>
    <xdr:to>
      <xdr:col>5</xdr:col>
      <xdr:colOff>361950</xdr:colOff>
      <xdr:row>21</xdr:row>
      <xdr:rowOff>0</xdr:rowOff>
    </xdr:to>
    <xdr:sp>
      <xdr:nvSpPr>
        <xdr:cNvPr id="23" name="Line 213"/>
        <xdr:cNvSpPr>
          <a:spLocks/>
        </xdr:cNvSpPr>
      </xdr:nvSpPr>
      <xdr:spPr>
        <a:xfrm>
          <a:off x="1962150" y="599122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428625</xdr:colOff>
      <xdr:row>19</xdr:row>
      <xdr:rowOff>1047750</xdr:rowOff>
    </xdr:from>
    <xdr:to>
      <xdr:col>6</xdr:col>
      <xdr:colOff>428625</xdr:colOff>
      <xdr:row>21</xdr:row>
      <xdr:rowOff>9525</xdr:rowOff>
    </xdr:to>
    <xdr:sp>
      <xdr:nvSpPr>
        <xdr:cNvPr id="24" name="Line 214"/>
        <xdr:cNvSpPr>
          <a:spLocks/>
        </xdr:cNvSpPr>
      </xdr:nvSpPr>
      <xdr:spPr>
        <a:xfrm>
          <a:off x="3114675" y="60007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19</xdr:row>
      <xdr:rowOff>1047750</xdr:rowOff>
    </xdr:from>
    <xdr:to>
      <xdr:col>7</xdr:col>
      <xdr:colOff>552450</xdr:colOff>
      <xdr:row>21</xdr:row>
      <xdr:rowOff>9525</xdr:rowOff>
    </xdr:to>
    <xdr:sp>
      <xdr:nvSpPr>
        <xdr:cNvPr id="25" name="Line 215"/>
        <xdr:cNvSpPr>
          <a:spLocks/>
        </xdr:cNvSpPr>
      </xdr:nvSpPr>
      <xdr:spPr>
        <a:xfrm>
          <a:off x="4343400" y="60007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542925</xdr:colOff>
      <xdr:row>19</xdr:row>
      <xdr:rowOff>1047750</xdr:rowOff>
    </xdr:from>
    <xdr:to>
      <xdr:col>8</xdr:col>
      <xdr:colOff>542925</xdr:colOff>
      <xdr:row>21</xdr:row>
      <xdr:rowOff>9525</xdr:rowOff>
    </xdr:to>
    <xdr:sp>
      <xdr:nvSpPr>
        <xdr:cNvPr id="26" name="Line 216"/>
        <xdr:cNvSpPr>
          <a:spLocks/>
        </xdr:cNvSpPr>
      </xdr:nvSpPr>
      <xdr:spPr>
        <a:xfrm flipH="1">
          <a:off x="5467350" y="60007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600075</xdr:colOff>
      <xdr:row>19</xdr:row>
      <xdr:rowOff>1047750</xdr:rowOff>
    </xdr:from>
    <xdr:to>
      <xdr:col>9</xdr:col>
      <xdr:colOff>600075</xdr:colOff>
      <xdr:row>21</xdr:row>
      <xdr:rowOff>9525</xdr:rowOff>
    </xdr:to>
    <xdr:sp>
      <xdr:nvSpPr>
        <xdr:cNvPr id="27" name="Line 217"/>
        <xdr:cNvSpPr>
          <a:spLocks/>
        </xdr:cNvSpPr>
      </xdr:nvSpPr>
      <xdr:spPr>
        <a:xfrm>
          <a:off x="6619875" y="60007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0</xdr:colOff>
      <xdr:row>25</xdr:row>
      <xdr:rowOff>304800</xdr:rowOff>
    </xdr:from>
    <xdr:to>
      <xdr:col>11</xdr:col>
      <xdr:colOff>200025</xdr:colOff>
      <xdr:row>25</xdr:row>
      <xdr:rowOff>304800</xdr:rowOff>
    </xdr:to>
    <xdr:sp>
      <xdr:nvSpPr>
        <xdr:cNvPr id="28" name="Line 218"/>
        <xdr:cNvSpPr>
          <a:spLocks/>
        </xdr:cNvSpPr>
      </xdr:nvSpPr>
      <xdr:spPr>
        <a:xfrm>
          <a:off x="7248525" y="805815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1219200</xdr:colOff>
      <xdr:row>27</xdr:row>
      <xdr:rowOff>257175</xdr:rowOff>
    </xdr:from>
    <xdr:to>
      <xdr:col>11</xdr:col>
      <xdr:colOff>209550</xdr:colOff>
      <xdr:row>27</xdr:row>
      <xdr:rowOff>257175</xdr:rowOff>
    </xdr:to>
    <xdr:sp>
      <xdr:nvSpPr>
        <xdr:cNvPr id="29" name="Line 219"/>
        <xdr:cNvSpPr>
          <a:spLocks/>
        </xdr:cNvSpPr>
      </xdr:nvSpPr>
      <xdr:spPr>
        <a:xfrm>
          <a:off x="7239000" y="8705850"/>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390525</xdr:colOff>
      <xdr:row>25</xdr:row>
      <xdr:rowOff>247650</xdr:rowOff>
    </xdr:from>
    <xdr:to>
      <xdr:col>14</xdr:col>
      <xdr:colOff>390525</xdr:colOff>
      <xdr:row>28</xdr:row>
      <xdr:rowOff>66675</xdr:rowOff>
    </xdr:to>
    <xdr:sp>
      <xdr:nvSpPr>
        <xdr:cNvPr id="30" name="Line 223"/>
        <xdr:cNvSpPr>
          <a:spLocks/>
        </xdr:cNvSpPr>
      </xdr:nvSpPr>
      <xdr:spPr>
        <a:xfrm>
          <a:off x="9753600" y="8001000"/>
          <a:ext cx="0" cy="10382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28575</xdr:colOff>
      <xdr:row>25</xdr:row>
      <xdr:rowOff>209550</xdr:rowOff>
    </xdr:from>
    <xdr:to>
      <xdr:col>15</xdr:col>
      <xdr:colOff>0</xdr:colOff>
      <xdr:row>25</xdr:row>
      <xdr:rowOff>219075</xdr:rowOff>
    </xdr:to>
    <xdr:sp>
      <xdr:nvSpPr>
        <xdr:cNvPr id="31" name="Line 224"/>
        <xdr:cNvSpPr>
          <a:spLocks/>
        </xdr:cNvSpPr>
      </xdr:nvSpPr>
      <xdr:spPr>
        <a:xfrm flipV="1">
          <a:off x="9391650" y="7962900"/>
          <a:ext cx="76200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9525</xdr:colOff>
      <xdr:row>25</xdr:row>
      <xdr:rowOff>190500</xdr:rowOff>
    </xdr:from>
    <xdr:to>
      <xdr:col>18</xdr:col>
      <xdr:colOff>38100</xdr:colOff>
      <xdr:row>25</xdr:row>
      <xdr:rowOff>190500</xdr:rowOff>
    </xdr:to>
    <xdr:sp>
      <xdr:nvSpPr>
        <xdr:cNvPr id="32" name="Line 230"/>
        <xdr:cNvSpPr>
          <a:spLocks/>
        </xdr:cNvSpPr>
      </xdr:nvSpPr>
      <xdr:spPr>
        <a:xfrm flipV="1">
          <a:off x="11249025" y="7943850"/>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xdr:colOff>
      <xdr:row>27</xdr:row>
      <xdr:rowOff>266700</xdr:rowOff>
    </xdr:from>
    <xdr:to>
      <xdr:col>19</xdr:col>
      <xdr:colOff>0</xdr:colOff>
      <xdr:row>27</xdr:row>
      <xdr:rowOff>266700</xdr:rowOff>
    </xdr:to>
    <xdr:sp>
      <xdr:nvSpPr>
        <xdr:cNvPr id="33" name="Line 231"/>
        <xdr:cNvSpPr>
          <a:spLocks/>
        </xdr:cNvSpPr>
      </xdr:nvSpPr>
      <xdr:spPr>
        <a:xfrm>
          <a:off x="12430125" y="87153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19050</xdr:colOff>
      <xdr:row>29</xdr:row>
      <xdr:rowOff>285750</xdr:rowOff>
    </xdr:from>
    <xdr:to>
      <xdr:col>18</xdr:col>
      <xdr:colOff>323850</xdr:colOff>
      <xdr:row>29</xdr:row>
      <xdr:rowOff>285750</xdr:rowOff>
    </xdr:to>
    <xdr:sp>
      <xdr:nvSpPr>
        <xdr:cNvPr id="34" name="Line 232"/>
        <xdr:cNvSpPr>
          <a:spLocks/>
        </xdr:cNvSpPr>
      </xdr:nvSpPr>
      <xdr:spPr>
        <a:xfrm>
          <a:off x="12439650" y="9429750"/>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28575</xdr:colOff>
      <xdr:row>31</xdr:row>
      <xdr:rowOff>276225</xdr:rowOff>
    </xdr:from>
    <xdr:to>
      <xdr:col>19</xdr:col>
      <xdr:colOff>0</xdr:colOff>
      <xdr:row>31</xdr:row>
      <xdr:rowOff>276225</xdr:rowOff>
    </xdr:to>
    <xdr:sp>
      <xdr:nvSpPr>
        <xdr:cNvPr id="35" name="Line 233"/>
        <xdr:cNvSpPr>
          <a:spLocks/>
        </xdr:cNvSpPr>
      </xdr:nvSpPr>
      <xdr:spPr>
        <a:xfrm>
          <a:off x="12449175" y="10144125"/>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190500</xdr:colOff>
      <xdr:row>18</xdr:row>
      <xdr:rowOff>0</xdr:rowOff>
    </xdr:from>
    <xdr:to>
      <xdr:col>7</xdr:col>
      <xdr:colOff>190500</xdr:colOff>
      <xdr:row>18</xdr:row>
      <xdr:rowOff>180975</xdr:rowOff>
    </xdr:to>
    <xdr:sp>
      <xdr:nvSpPr>
        <xdr:cNvPr id="36" name="Line 247"/>
        <xdr:cNvSpPr>
          <a:spLocks/>
        </xdr:cNvSpPr>
      </xdr:nvSpPr>
      <xdr:spPr>
        <a:xfrm flipH="1" flipV="1">
          <a:off x="3981450" y="4448175"/>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19050</xdr:colOff>
      <xdr:row>25</xdr:row>
      <xdr:rowOff>304800</xdr:rowOff>
    </xdr:from>
    <xdr:to>
      <xdr:col>19</xdr:col>
      <xdr:colOff>9525</xdr:colOff>
      <xdr:row>25</xdr:row>
      <xdr:rowOff>314325</xdr:rowOff>
    </xdr:to>
    <xdr:sp>
      <xdr:nvSpPr>
        <xdr:cNvPr id="37" name="Line 248"/>
        <xdr:cNvSpPr>
          <a:spLocks/>
        </xdr:cNvSpPr>
      </xdr:nvSpPr>
      <xdr:spPr>
        <a:xfrm flipV="1">
          <a:off x="12439650" y="8058150"/>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295275</xdr:colOff>
      <xdr:row>13</xdr:row>
      <xdr:rowOff>152400</xdr:rowOff>
    </xdr:from>
    <xdr:to>
      <xdr:col>8</xdr:col>
      <xdr:colOff>1066800</xdr:colOff>
      <xdr:row>13</xdr:row>
      <xdr:rowOff>152400</xdr:rowOff>
    </xdr:to>
    <xdr:sp>
      <xdr:nvSpPr>
        <xdr:cNvPr id="38" name="Line 14"/>
        <xdr:cNvSpPr>
          <a:spLocks/>
        </xdr:cNvSpPr>
      </xdr:nvSpPr>
      <xdr:spPr>
        <a:xfrm flipV="1">
          <a:off x="5219700" y="3028950"/>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295275</xdr:colOff>
      <xdr:row>13</xdr:row>
      <xdr:rowOff>133350</xdr:rowOff>
    </xdr:from>
    <xdr:to>
      <xdr:col>8</xdr:col>
      <xdr:colOff>295275</xdr:colOff>
      <xdr:row>15</xdr:row>
      <xdr:rowOff>180975</xdr:rowOff>
    </xdr:to>
    <xdr:sp>
      <xdr:nvSpPr>
        <xdr:cNvPr id="39" name="Line 14"/>
        <xdr:cNvSpPr>
          <a:spLocks/>
        </xdr:cNvSpPr>
      </xdr:nvSpPr>
      <xdr:spPr>
        <a:xfrm flipV="1">
          <a:off x="5219700" y="3009900"/>
          <a:ext cx="0" cy="1019175"/>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314325</xdr:colOff>
      <xdr:row>15</xdr:row>
      <xdr:rowOff>161925</xdr:rowOff>
    </xdr:from>
    <xdr:to>
      <xdr:col>8</xdr:col>
      <xdr:colOff>1085850</xdr:colOff>
      <xdr:row>15</xdr:row>
      <xdr:rowOff>161925</xdr:rowOff>
    </xdr:to>
    <xdr:sp>
      <xdr:nvSpPr>
        <xdr:cNvPr id="40" name="Line 14"/>
        <xdr:cNvSpPr>
          <a:spLocks/>
        </xdr:cNvSpPr>
      </xdr:nvSpPr>
      <xdr:spPr>
        <a:xfrm flipV="1">
          <a:off x="5238750" y="4010025"/>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38</xdr:col>
      <xdr:colOff>533400</xdr:colOff>
      <xdr:row>74</xdr:row>
      <xdr:rowOff>142875</xdr:rowOff>
    </xdr:from>
    <xdr:to>
      <xdr:col>40</xdr:col>
      <xdr:colOff>9525</xdr:colOff>
      <xdr:row>74</xdr:row>
      <xdr:rowOff>142875</xdr:rowOff>
    </xdr:to>
    <xdr:sp>
      <xdr:nvSpPr>
        <xdr:cNvPr id="41" name="Line 231"/>
        <xdr:cNvSpPr>
          <a:spLocks/>
        </xdr:cNvSpPr>
      </xdr:nvSpPr>
      <xdr:spPr>
        <a:xfrm flipV="1">
          <a:off x="23831550" y="16792575"/>
          <a:ext cx="276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19050</xdr:colOff>
      <xdr:row>23</xdr:row>
      <xdr:rowOff>333375</xdr:rowOff>
    </xdr:from>
    <xdr:to>
      <xdr:col>19</xdr:col>
      <xdr:colOff>9525</xdr:colOff>
      <xdr:row>23</xdr:row>
      <xdr:rowOff>342900</xdr:rowOff>
    </xdr:to>
    <xdr:sp>
      <xdr:nvSpPr>
        <xdr:cNvPr id="42" name="Line 248"/>
        <xdr:cNvSpPr>
          <a:spLocks/>
        </xdr:cNvSpPr>
      </xdr:nvSpPr>
      <xdr:spPr>
        <a:xfrm flipV="1">
          <a:off x="12439650" y="7391400"/>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9525</xdr:colOff>
      <xdr:row>30</xdr:row>
      <xdr:rowOff>238125</xdr:rowOff>
    </xdr:from>
    <xdr:to>
      <xdr:col>35</xdr:col>
      <xdr:colOff>381000</xdr:colOff>
      <xdr:row>30</xdr:row>
      <xdr:rowOff>238125</xdr:rowOff>
    </xdr:to>
    <xdr:sp>
      <xdr:nvSpPr>
        <xdr:cNvPr id="1" name="Line 20"/>
        <xdr:cNvSpPr>
          <a:spLocks/>
        </xdr:cNvSpPr>
      </xdr:nvSpPr>
      <xdr:spPr>
        <a:xfrm flipV="1">
          <a:off x="7534275" y="8048625"/>
          <a:ext cx="47625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171450</xdr:colOff>
      <xdr:row>29</xdr:row>
      <xdr:rowOff>0</xdr:rowOff>
    </xdr:from>
    <xdr:to>
      <xdr:col>31</xdr:col>
      <xdr:colOff>171450</xdr:colOff>
      <xdr:row>30</xdr:row>
      <xdr:rowOff>0</xdr:rowOff>
    </xdr:to>
    <xdr:sp>
      <xdr:nvSpPr>
        <xdr:cNvPr id="2" name="Line 21"/>
        <xdr:cNvSpPr>
          <a:spLocks/>
        </xdr:cNvSpPr>
      </xdr:nvSpPr>
      <xdr:spPr>
        <a:xfrm flipH="1">
          <a:off x="6791325" y="7353300"/>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352425</xdr:colOff>
      <xdr:row>27</xdr:row>
      <xdr:rowOff>0</xdr:rowOff>
    </xdr:from>
    <xdr:to>
      <xdr:col>23</xdr:col>
      <xdr:colOff>352425</xdr:colOff>
      <xdr:row>28</xdr:row>
      <xdr:rowOff>9525</xdr:rowOff>
    </xdr:to>
    <xdr:sp>
      <xdr:nvSpPr>
        <xdr:cNvPr id="3" name="Line 22"/>
        <xdr:cNvSpPr>
          <a:spLocks/>
        </xdr:cNvSpPr>
      </xdr:nvSpPr>
      <xdr:spPr>
        <a:xfrm>
          <a:off x="4953000" y="6743700"/>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171450</xdr:colOff>
      <xdr:row>27</xdr:row>
      <xdr:rowOff>0</xdr:rowOff>
    </xdr:from>
    <xdr:to>
      <xdr:col>31</xdr:col>
      <xdr:colOff>171450</xdr:colOff>
      <xdr:row>28</xdr:row>
      <xdr:rowOff>0</xdr:rowOff>
    </xdr:to>
    <xdr:sp>
      <xdr:nvSpPr>
        <xdr:cNvPr id="4" name="Line 23"/>
        <xdr:cNvSpPr>
          <a:spLocks/>
        </xdr:cNvSpPr>
      </xdr:nvSpPr>
      <xdr:spPr>
        <a:xfrm flipH="1" flipV="1">
          <a:off x="6791325" y="6743700"/>
          <a:ext cx="0" cy="1809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390525</xdr:colOff>
      <xdr:row>29</xdr:row>
      <xdr:rowOff>171450</xdr:rowOff>
    </xdr:from>
    <xdr:to>
      <xdr:col>35</xdr:col>
      <xdr:colOff>390525</xdr:colOff>
      <xdr:row>31</xdr:row>
      <xdr:rowOff>228600</xdr:rowOff>
    </xdr:to>
    <xdr:sp>
      <xdr:nvSpPr>
        <xdr:cNvPr id="5" name="Line 18"/>
        <xdr:cNvSpPr>
          <a:spLocks/>
        </xdr:cNvSpPr>
      </xdr:nvSpPr>
      <xdr:spPr>
        <a:xfrm>
          <a:off x="8020050" y="7524750"/>
          <a:ext cx="0" cy="1076325"/>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381000</xdr:colOff>
      <xdr:row>29</xdr:row>
      <xdr:rowOff>180975</xdr:rowOff>
    </xdr:from>
    <xdr:to>
      <xdr:col>38</xdr:col>
      <xdr:colOff>95250</xdr:colOff>
      <xdr:row>29</xdr:row>
      <xdr:rowOff>180975</xdr:rowOff>
    </xdr:to>
    <xdr:sp>
      <xdr:nvSpPr>
        <xdr:cNvPr id="6" name="Line 20"/>
        <xdr:cNvSpPr>
          <a:spLocks/>
        </xdr:cNvSpPr>
      </xdr:nvSpPr>
      <xdr:spPr>
        <a:xfrm flipV="1">
          <a:off x="8010525" y="7534275"/>
          <a:ext cx="6191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390525</xdr:colOff>
      <xdr:row>31</xdr:row>
      <xdr:rowOff>228600</xdr:rowOff>
    </xdr:from>
    <xdr:to>
      <xdr:col>39</xdr:col>
      <xdr:colOff>0</xdr:colOff>
      <xdr:row>31</xdr:row>
      <xdr:rowOff>228600</xdr:rowOff>
    </xdr:to>
    <xdr:sp>
      <xdr:nvSpPr>
        <xdr:cNvPr id="7" name="Line 20"/>
        <xdr:cNvSpPr>
          <a:spLocks/>
        </xdr:cNvSpPr>
      </xdr:nvSpPr>
      <xdr:spPr>
        <a:xfrm flipV="1">
          <a:off x="8020050" y="8601075"/>
          <a:ext cx="6191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25</xdr:col>
      <xdr:colOff>9525</xdr:colOff>
      <xdr:row>30</xdr:row>
      <xdr:rowOff>238125</xdr:rowOff>
    </xdr:from>
    <xdr:to>
      <xdr:col>30</xdr:col>
      <xdr:colOff>19050</xdr:colOff>
      <xdr:row>30</xdr:row>
      <xdr:rowOff>238125</xdr:rowOff>
    </xdr:to>
    <xdr:sp>
      <xdr:nvSpPr>
        <xdr:cNvPr id="8" name="Line 19"/>
        <xdr:cNvSpPr>
          <a:spLocks/>
        </xdr:cNvSpPr>
      </xdr:nvSpPr>
      <xdr:spPr>
        <a:xfrm>
          <a:off x="5114925" y="8048625"/>
          <a:ext cx="1419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39</xdr:row>
      <xdr:rowOff>95250</xdr:rowOff>
    </xdr:from>
    <xdr:to>
      <xdr:col>4</xdr:col>
      <xdr:colOff>257175</xdr:colOff>
      <xdr:row>39</xdr:row>
      <xdr:rowOff>95250</xdr:rowOff>
    </xdr:to>
    <xdr:sp>
      <xdr:nvSpPr>
        <xdr:cNvPr id="1" name="Line 21"/>
        <xdr:cNvSpPr>
          <a:spLocks/>
        </xdr:cNvSpPr>
      </xdr:nvSpPr>
      <xdr:spPr>
        <a:xfrm flipV="1">
          <a:off x="3409950" y="849630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19050</xdr:colOff>
      <xdr:row>41</xdr:row>
      <xdr:rowOff>238125</xdr:rowOff>
    </xdr:from>
    <xdr:to>
      <xdr:col>4</xdr:col>
      <xdr:colOff>247650</xdr:colOff>
      <xdr:row>41</xdr:row>
      <xdr:rowOff>238125</xdr:rowOff>
    </xdr:to>
    <xdr:sp>
      <xdr:nvSpPr>
        <xdr:cNvPr id="2" name="Line 21"/>
        <xdr:cNvSpPr>
          <a:spLocks/>
        </xdr:cNvSpPr>
      </xdr:nvSpPr>
      <xdr:spPr>
        <a:xfrm flipV="1">
          <a:off x="3429000" y="91344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257175</xdr:rowOff>
    </xdr:from>
    <xdr:to>
      <xdr:col>4</xdr:col>
      <xdr:colOff>238125</xdr:colOff>
      <xdr:row>43</xdr:row>
      <xdr:rowOff>257175</xdr:rowOff>
    </xdr:to>
    <xdr:sp>
      <xdr:nvSpPr>
        <xdr:cNvPr id="3" name="Line 21"/>
        <xdr:cNvSpPr>
          <a:spLocks/>
        </xdr:cNvSpPr>
      </xdr:nvSpPr>
      <xdr:spPr>
        <a:xfrm flipV="1">
          <a:off x="3409950" y="95916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180975</xdr:rowOff>
    </xdr:from>
    <xdr:to>
      <xdr:col>4</xdr:col>
      <xdr:colOff>257175</xdr:colOff>
      <xdr:row>45</xdr:row>
      <xdr:rowOff>180975</xdr:rowOff>
    </xdr:to>
    <xdr:sp>
      <xdr:nvSpPr>
        <xdr:cNvPr id="4" name="Line 21"/>
        <xdr:cNvSpPr>
          <a:spLocks/>
        </xdr:cNvSpPr>
      </xdr:nvSpPr>
      <xdr:spPr>
        <a:xfrm flipV="1">
          <a:off x="3419475" y="1005840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47</xdr:row>
      <xdr:rowOff>190500</xdr:rowOff>
    </xdr:from>
    <xdr:to>
      <xdr:col>4</xdr:col>
      <xdr:colOff>247650</xdr:colOff>
      <xdr:row>47</xdr:row>
      <xdr:rowOff>190500</xdr:rowOff>
    </xdr:to>
    <xdr:sp>
      <xdr:nvSpPr>
        <xdr:cNvPr id="5" name="Line 21"/>
        <xdr:cNvSpPr>
          <a:spLocks/>
        </xdr:cNvSpPr>
      </xdr:nvSpPr>
      <xdr:spPr>
        <a:xfrm flipV="1">
          <a:off x="3419475" y="105060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49</xdr:row>
      <xdr:rowOff>161925</xdr:rowOff>
    </xdr:from>
    <xdr:to>
      <xdr:col>4</xdr:col>
      <xdr:colOff>266700</xdr:colOff>
      <xdr:row>49</xdr:row>
      <xdr:rowOff>161925</xdr:rowOff>
    </xdr:to>
    <xdr:sp>
      <xdr:nvSpPr>
        <xdr:cNvPr id="6" name="Line 21"/>
        <xdr:cNvSpPr>
          <a:spLocks/>
        </xdr:cNvSpPr>
      </xdr:nvSpPr>
      <xdr:spPr>
        <a:xfrm>
          <a:off x="3409950" y="10982325"/>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95250</xdr:colOff>
      <xdr:row>37</xdr:row>
      <xdr:rowOff>180975</xdr:rowOff>
    </xdr:from>
    <xdr:to>
      <xdr:col>23</xdr:col>
      <xdr:colOff>104775</xdr:colOff>
      <xdr:row>46</xdr:row>
      <xdr:rowOff>190500</xdr:rowOff>
    </xdr:to>
    <xdr:sp>
      <xdr:nvSpPr>
        <xdr:cNvPr id="7" name="Line 18"/>
        <xdr:cNvSpPr>
          <a:spLocks/>
        </xdr:cNvSpPr>
      </xdr:nvSpPr>
      <xdr:spPr>
        <a:xfrm flipH="1">
          <a:off x="5057775" y="7991475"/>
          <a:ext cx="9525" cy="23241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22</xdr:col>
      <xdr:colOff>0</xdr:colOff>
      <xdr:row>40</xdr:row>
      <xdr:rowOff>142875</xdr:rowOff>
    </xdr:from>
    <xdr:to>
      <xdr:col>23</xdr:col>
      <xdr:colOff>104775</xdr:colOff>
      <xdr:row>40</xdr:row>
      <xdr:rowOff>142875</xdr:rowOff>
    </xdr:to>
    <xdr:sp>
      <xdr:nvSpPr>
        <xdr:cNvPr id="8" name="Line 21"/>
        <xdr:cNvSpPr>
          <a:spLocks/>
        </xdr:cNvSpPr>
      </xdr:nvSpPr>
      <xdr:spPr>
        <a:xfrm flipV="1">
          <a:off x="4857750" y="8791575"/>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22</xdr:col>
      <xdr:colOff>9525</xdr:colOff>
      <xdr:row>43</xdr:row>
      <xdr:rowOff>209550</xdr:rowOff>
    </xdr:from>
    <xdr:to>
      <xdr:col>23</xdr:col>
      <xdr:colOff>123825</xdr:colOff>
      <xdr:row>43</xdr:row>
      <xdr:rowOff>209550</xdr:rowOff>
    </xdr:to>
    <xdr:sp>
      <xdr:nvSpPr>
        <xdr:cNvPr id="9" name="Line 21"/>
        <xdr:cNvSpPr>
          <a:spLocks/>
        </xdr:cNvSpPr>
      </xdr:nvSpPr>
      <xdr:spPr>
        <a:xfrm flipV="1">
          <a:off x="4867275" y="954405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22</xdr:col>
      <xdr:colOff>9525</xdr:colOff>
      <xdr:row>46</xdr:row>
      <xdr:rowOff>190500</xdr:rowOff>
    </xdr:from>
    <xdr:to>
      <xdr:col>23</xdr:col>
      <xdr:colOff>104775</xdr:colOff>
      <xdr:row>46</xdr:row>
      <xdr:rowOff>190500</xdr:rowOff>
    </xdr:to>
    <xdr:sp>
      <xdr:nvSpPr>
        <xdr:cNvPr id="10" name="Line 21"/>
        <xdr:cNvSpPr>
          <a:spLocks/>
        </xdr:cNvSpPr>
      </xdr:nvSpPr>
      <xdr:spPr>
        <a:xfrm>
          <a:off x="4867275" y="10315575"/>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22</xdr:col>
      <xdr:colOff>0</xdr:colOff>
      <xdr:row>37</xdr:row>
      <xdr:rowOff>180975</xdr:rowOff>
    </xdr:from>
    <xdr:to>
      <xdr:col>23</xdr:col>
      <xdr:colOff>114300</xdr:colOff>
      <xdr:row>37</xdr:row>
      <xdr:rowOff>180975</xdr:rowOff>
    </xdr:to>
    <xdr:sp>
      <xdr:nvSpPr>
        <xdr:cNvPr id="11" name="Line 21"/>
        <xdr:cNvSpPr>
          <a:spLocks/>
        </xdr:cNvSpPr>
      </xdr:nvSpPr>
      <xdr:spPr>
        <a:xfrm>
          <a:off x="4857750" y="7991475"/>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95250</xdr:colOff>
      <xdr:row>43</xdr:row>
      <xdr:rowOff>104775</xdr:rowOff>
    </xdr:from>
    <xdr:to>
      <xdr:col>24</xdr:col>
      <xdr:colOff>0</xdr:colOff>
      <xdr:row>43</xdr:row>
      <xdr:rowOff>104775</xdr:rowOff>
    </xdr:to>
    <xdr:sp>
      <xdr:nvSpPr>
        <xdr:cNvPr id="12" name="Line 21"/>
        <xdr:cNvSpPr>
          <a:spLocks/>
        </xdr:cNvSpPr>
      </xdr:nvSpPr>
      <xdr:spPr>
        <a:xfrm flipV="1">
          <a:off x="5057775" y="9439275"/>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247650</xdr:colOff>
      <xdr:row>38</xdr:row>
      <xdr:rowOff>9525</xdr:rowOff>
    </xdr:from>
    <xdr:to>
      <xdr:col>4</xdr:col>
      <xdr:colOff>257175</xdr:colOff>
      <xdr:row>49</xdr:row>
      <xdr:rowOff>171450</xdr:rowOff>
    </xdr:to>
    <xdr:sp>
      <xdr:nvSpPr>
        <xdr:cNvPr id="13" name="Line 18"/>
        <xdr:cNvSpPr>
          <a:spLocks/>
        </xdr:cNvSpPr>
      </xdr:nvSpPr>
      <xdr:spPr>
        <a:xfrm>
          <a:off x="3657600" y="8162925"/>
          <a:ext cx="9525" cy="282892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9525</xdr:colOff>
      <xdr:row>43</xdr:row>
      <xdr:rowOff>133350</xdr:rowOff>
    </xdr:from>
    <xdr:to>
      <xdr:col>29</xdr:col>
      <xdr:colOff>400050</xdr:colOff>
      <xdr:row>43</xdr:row>
      <xdr:rowOff>133350</xdr:rowOff>
    </xdr:to>
    <xdr:sp>
      <xdr:nvSpPr>
        <xdr:cNvPr id="14" name="Line 21"/>
        <xdr:cNvSpPr>
          <a:spLocks/>
        </xdr:cNvSpPr>
      </xdr:nvSpPr>
      <xdr:spPr>
        <a:xfrm>
          <a:off x="6381750" y="9467850"/>
          <a:ext cx="4953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33</xdr:col>
      <xdr:colOff>9525</xdr:colOff>
      <xdr:row>42</xdr:row>
      <xdr:rowOff>190500</xdr:rowOff>
    </xdr:from>
    <xdr:to>
      <xdr:col>35</xdr:col>
      <xdr:colOff>104775</xdr:colOff>
      <xdr:row>42</xdr:row>
      <xdr:rowOff>190500</xdr:rowOff>
    </xdr:to>
    <xdr:sp>
      <xdr:nvSpPr>
        <xdr:cNvPr id="15" name="Line 21"/>
        <xdr:cNvSpPr>
          <a:spLocks/>
        </xdr:cNvSpPr>
      </xdr:nvSpPr>
      <xdr:spPr>
        <a:xfrm flipV="1">
          <a:off x="7496175" y="9334500"/>
          <a:ext cx="600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76200</xdr:colOff>
      <xdr:row>38</xdr:row>
      <xdr:rowOff>142875</xdr:rowOff>
    </xdr:from>
    <xdr:to>
      <xdr:col>35</xdr:col>
      <xdr:colOff>85725</xdr:colOff>
      <xdr:row>47</xdr:row>
      <xdr:rowOff>190500</xdr:rowOff>
    </xdr:to>
    <xdr:sp>
      <xdr:nvSpPr>
        <xdr:cNvPr id="16" name="Line 18"/>
        <xdr:cNvSpPr>
          <a:spLocks/>
        </xdr:cNvSpPr>
      </xdr:nvSpPr>
      <xdr:spPr>
        <a:xfrm flipH="1">
          <a:off x="8067675" y="8296275"/>
          <a:ext cx="9525" cy="22098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76200</xdr:colOff>
      <xdr:row>38</xdr:row>
      <xdr:rowOff>142875</xdr:rowOff>
    </xdr:from>
    <xdr:to>
      <xdr:col>36</xdr:col>
      <xdr:colOff>19050</xdr:colOff>
      <xdr:row>38</xdr:row>
      <xdr:rowOff>142875</xdr:rowOff>
    </xdr:to>
    <xdr:sp>
      <xdr:nvSpPr>
        <xdr:cNvPr id="17" name="Line 21"/>
        <xdr:cNvSpPr>
          <a:spLocks/>
        </xdr:cNvSpPr>
      </xdr:nvSpPr>
      <xdr:spPr>
        <a:xfrm>
          <a:off x="8067675" y="8296275"/>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85725</xdr:colOff>
      <xdr:row>40</xdr:row>
      <xdr:rowOff>228600</xdr:rowOff>
    </xdr:from>
    <xdr:to>
      <xdr:col>36</xdr:col>
      <xdr:colOff>19050</xdr:colOff>
      <xdr:row>40</xdr:row>
      <xdr:rowOff>228600</xdr:rowOff>
    </xdr:to>
    <xdr:sp>
      <xdr:nvSpPr>
        <xdr:cNvPr id="18" name="Line 21"/>
        <xdr:cNvSpPr>
          <a:spLocks/>
        </xdr:cNvSpPr>
      </xdr:nvSpPr>
      <xdr:spPr>
        <a:xfrm>
          <a:off x="8077200" y="8877300"/>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76200</xdr:colOff>
      <xdr:row>47</xdr:row>
      <xdr:rowOff>190500</xdr:rowOff>
    </xdr:from>
    <xdr:to>
      <xdr:col>36</xdr:col>
      <xdr:colOff>0</xdr:colOff>
      <xdr:row>47</xdr:row>
      <xdr:rowOff>190500</xdr:rowOff>
    </xdr:to>
    <xdr:sp>
      <xdr:nvSpPr>
        <xdr:cNvPr id="19" name="Line 21"/>
        <xdr:cNvSpPr>
          <a:spLocks/>
        </xdr:cNvSpPr>
      </xdr:nvSpPr>
      <xdr:spPr>
        <a:xfrm flipV="1">
          <a:off x="8067675" y="105060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85725</xdr:colOff>
      <xdr:row>43</xdr:row>
      <xdr:rowOff>276225</xdr:rowOff>
    </xdr:from>
    <xdr:to>
      <xdr:col>36</xdr:col>
      <xdr:colOff>0</xdr:colOff>
      <xdr:row>43</xdr:row>
      <xdr:rowOff>276225</xdr:rowOff>
    </xdr:to>
    <xdr:sp>
      <xdr:nvSpPr>
        <xdr:cNvPr id="20" name="Line 21"/>
        <xdr:cNvSpPr>
          <a:spLocks/>
        </xdr:cNvSpPr>
      </xdr:nvSpPr>
      <xdr:spPr>
        <a:xfrm flipV="1">
          <a:off x="8077200" y="961072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95250</xdr:colOff>
      <xdr:row>45</xdr:row>
      <xdr:rowOff>190500</xdr:rowOff>
    </xdr:from>
    <xdr:to>
      <xdr:col>36</xdr:col>
      <xdr:colOff>0</xdr:colOff>
      <xdr:row>45</xdr:row>
      <xdr:rowOff>190500</xdr:rowOff>
    </xdr:to>
    <xdr:sp>
      <xdr:nvSpPr>
        <xdr:cNvPr id="21" name="Line 21"/>
        <xdr:cNvSpPr>
          <a:spLocks/>
        </xdr:cNvSpPr>
      </xdr:nvSpPr>
      <xdr:spPr>
        <a:xfrm flipV="1">
          <a:off x="8086725" y="10067925"/>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114300</xdr:colOff>
      <xdr:row>43</xdr:row>
      <xdr:rowOff>142875</xdr:rowOff>
    </xdr:from>
    <xdr:to>
      <xdr:col>29</xdr:col>
      <xdr:colOff>123825</xdr:colOff>
      <xdr:row>46</xdr:row>
      <xdr:rowOff>190500</xdr:rowOff>
    </xdr:to>
    <xdr:sp>
      <xdr:nvSpPr>
        <xdr:cNvPr id="22" name="Line 223"/>
        <xdr:cNvSpPr>
          <a:spLocks/>
        </xdr:cNvSpPr>
      </xdr:nvSpPr>
      <xdr:spPr>
        <a:xfrm flipH="1">
          <a:off x="6591300" y="9477375"/>
          <a:ext cx="9525" cy="8382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30</xdr:row>
      <xdr:rowOff>0</xdr:rowOff>
    </xdr:from>
    <xdr:to>
      <xdr:col>23</xdr:col>
      <xdr:colOff>0</xdr:colOff>
      <xdr:row>30</xdr:row>
      <xdr:rowOff>0</xdr:rowOff>
    </xdr:to>
    <xdr:sp>
      <xdr:nvSpPr>
        <xdr:cNvPr id="1" name="Line 15"/>
        <xdr:cNvSpPr>
          <a:spLocks/>
        </xdr:cNvSpPr>
      </xdr:nvSpPr>
      <xdr:spPr>
        <a:xfrm>
          <a:off x="3743325" y="8058150"/>
          <a:ext cx="609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21</xdr:col>
      <xdr:colOff>171450</xdr:colOff>
      <xdr:row>30</xdr:row>
      <xdr:rowOff>0</xdr:rowOff>
    </xdr:from>
    <xdr:to>
      <xdr:col>21</xdr:col>
      <xdr:colOff>171450</xdr:colOff>
      <xdr:row>33</xdr:row>
      <xdr:rowOff>295275</xdr:rowOff>
    </xdr:to>
    <xdr:sp>
      <xdr:nvSpPr>
        <xdr:cNvPr id="2" name="Line 16"/>
        <xdr:cNvSpPr>
          <a:spLocks/>
        </xdr:cNvSpPr>
      </xdr:nvSpPr>
      <xdr:spPr>
        <a:xfrm>
          <a:off x="4019550" y="8058150"/>
          <a:ext cx="0" cy="10287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26</xdr:col>
      <xdr:colOff>28575</xdr:colOff>
      <xdr:row>31</xdr:row>
      <xdr:rowOff>0</xdr:rowOff>
    </xdr:from>
    <xdr:to>
      <xdr:col>29</xdr:col>
      <xdr:colOff>333375</xdr:colOff>
      <xdr:row>31</xdr:row>
      <xdr:rowOff>0</xdr:rowOff>
    </xdr:to>
    <xdr:sp>
      <xdr:nvSpPr>
        <xdr:cNvPr id="3" name="Line 17"/>
        <xdr:cNvSpPr>
          <a:spLocks/>
        </xdr:cNvSpPr>
      </xdr:nvSpPr>
      <xdr:spPr>
        <a:xfrm flipV="1">
          <a:off x="5286375" y="808672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323850</xdr:colOff>
      <xdr:row>27</xdr:row>
      <xdr:rowOff>114300</xdr:rowOff>
    </xdr:from>
    <xdr:to>
      <xdr:col>29</xdr:col>
      <xdr:colOff>323850</xdr:colOff>
      <xdr:row>35</xdr:row>
      <xdr:rowOff>209550</xdr:rowOff>
    </xdr:to>
    <xdr:sp>
      <xdr:nvSpPr>
        <xdr:cNvPr id="4" name="Line 18"/>
        <xdr:cNvSpPr>
          <a:spLocks/>
        </xdr:cNvSpPr>
      </xdr:nvSpPr>
      <xdr:spPr>
        <a:xfrm>
          <a:off x="6191250" y="7429500"/>
          <a:ext cx="0" cy="19050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323850</xdr:colOff>
      <xdr:row>27</xdr:row>
      <xdr:rowOff>123825</xdr:rowOff>
    </xdr:from>
    <xdr:to>
      <xdr:col>31</xdr:col>
      <xdr:colOff>38100</xdr:colOff>
      <xdr:row>27</xdr:row>
      <xdr:rowOff>123825</xdr:rowOff>
    </xdr:to>
    <xdr:sp>
      <xdr:nvSpPr>
        <xdr:cNvPr id="5" name="Line 19"/>
        <xdr:cNvSpPr>
          <a:spLocks/>
        </xdr:cNvSpPr>
      </xdr:nvSpPr>
      <xdr:spPr>
        <a:xfrm>
          <a:off x="6191250" y="7439025"/>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323850</xdr:colOff>
      <xdr:row>29</xdr:row>
      <xdr:rowOff>190500</xdr:rowOff>
    </xdr:from>
    <xdr:to>
      <xdr:col>31</xdr:col>
      <xdr:colOff>9525</xdr:colOff>
      <xdr:row>29</xdr:row>
      <xdr:rowOff>190500</xdr:rowOff>
    </xdr:to>
    <xdr:sp>
      <xdr:nvSpPr>
        <xdr:cNvPr id="6" name="Line 20"/>
        <xdr:cNvSpPr>
          <a:spLocks/>
        </xdr:cNvSpPr>
      </xdr:nvSpPr>
      <xdr:spPr>
        <a:xfrm>
          <a:off x="6191250" y="7820025"/>
          <a:ext cx="190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314325</xdr:colOff>
      <xdr:row>31</xdr:row>
      <xdr:rowOff>152400</xdr:rowOff>
    </xdr:from>
    <xdr:to>
      <xdr:col>31</xdr:col>
      <xdr:colOff>9525</xdr:colOff>
      <xdr:row>31</xdr:row>
      <xdr:rowOff>152400</xdr:rowOff>
    </xdr:to>
    <xdr:sp>
      <xdr:nvSpPr>
        <xdr:cNvPr id="7" name="Line 21"/>
        <xdr:cNvSpPr>
          <a:spLocks/>
        </xdr:cNvSpPr>
      </xdr:nvSpPr>
      <xdr:spPr>
        <a:xfrm>
          <a:off x="6181725" y="8239125"/>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333375</xdr:colOff>
      <xdr:row>33</xdr:row>
      <xdr:rowOff>161925</xdr:rowOff>
    </xdr:from>
    <xdr:to>
      <xdr:col>31</xdr:col>
      <xdr:colOff>9525</xdr:colOff>
      <xdr:row>33</xdr:row>
      <xdr:rowOff>171450</xdr:rowOff>
    </xdr:to>
    <xdr:sp>
      <xdr:nvSpPr>
        <xdr:cNvPr id="8" name="Line 22"/>
        <xdr:cNvSpPr>
          <a:spLocks/>
        </xdr:cNvSpPr>
      </xdr:nvSpPr>
      <xdr:spPr>
        <a:xfrm>
          <a:off x="6200775" y="8953500"/>
          <a:ext cx="18097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314325</xdr:colOff>
      <xdr:row>35</xdr:row>
      <xdr:rowOff>200025</xdr:rowOff>
    </xdr:from>
    <xdr:to>
      <xdr:col>31</xdr:col>
      <xdr:colOff>9525</xdr:colOff>
      <xdr:row>35</xdr:row>
      <xdr:rowOff>200025</xdr:rowOff>
    </xdr:to>
    <xdr:sp>
      <xdr:nvSpPr>
        <xdr:cNvPr id="9" name="Line 23"/>
        <xdr:cNvSpPr>
          <a:spLocks/>
        </xdr:cNvSpPr>
      </xdr:nvSpPr>
      <xdr:spPr>
        <a:xfrm flipV="1">
          <a:off x="6181725" y="9324975"/>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35</xdr:row>
      <xdr:rowOff>19050</xdr:rowOff>
    </xdr:from>
    <xdr:to>
      <xdr:col>18</xdr:col>
      <xdr:colOff>95250</xdr:colOff>
      <xdr:row>35</xdr:row>
      <xdr:rowOff>19050</xdr:rowOff>
    </xdr:to>
    <xdr:sp>
      <xdr:nvSpPr>
        <xdr:cNvPr id="1" name="Line 18"/>
        <xdr:cNvSpPr>
          <a:spLocks/>
        </xdr:cNvSpPr>
      </xdr:nvSpPr>
      <xdr:spPr>
        <a:xfrm flipH="1" flipV="1">
          <a:off x="2847975" y="8905875"/>
          <a:ext cx="5619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31</xdr:row>
      <xdr:rowOff>123825</xdr:rowOff>
    </xdr:from>
    <xdr:to>
      <xdr:col>4</xdr:col>
      <xdr:colOff>238125</xdr:colOff>
      <xdr:row>31</xdr:row>
      <xdr:rowOff>123825</xdr:rowOff>
    </xdr:to>
    <xdr:sp>
      <xdr:nvSpPr>
        <xdr:cNvPr id="2" name="Line 18"/>
        <xdr:cNvSpPr>
          <a:spLocks/>
        </xdr:cNvSpPr>
      </xdr:nvSpPr>
      <xdr:spPr>
        <a:xfrm flipH="1" flipV="1">
          <a:off x="2628900" y="80391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133350</xdr:rowOff>
    </xdr:from>
    <xdr:to>
      <xdr:col>4</xdr:col>
      <xdr:colOff>238125</xdr:colOff>
      <xdr:row>33</xdr:row>
      <xdr:rowOff>133350</xdr:rowOff>
    </xdr:to>
    <xdr:sp>
      <xdr:nvSpPr>
        <xdr:cNvPr id="3" name="Line 18"/>
        <xdr:cNvSpPr>
          <a:spLocks/>
        </xdr:cNvSpPr>
      </xdr:nvSpPr>
      <xdr:spPr>
        <a:xfrm flipH="1" flipV="1">
          <a:off x="2628900" y="86106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35</xdr:row>
      <xdr:rowOff>123825</xdr:rowOff>
    </xdr:from>
    <xdr:to>
      <xdr:col>4</xdr:col>
      <xdr:colOff>238125</xdr:colOff>
      <xdr:row>35</xdr:row>
      <xdr:rowOff>123825</xdr:rowOff>
    </xdr:to>
    <xdr:sp>
      <xdr:nvSpPr>
        <xdr:cNvPr id="4" name="Line 18"/>
        <xdr:cNvSpPr>
          <a:spLocks/>
        </xdr:cNvSpPr>
      </xdr:nvSpPr>
      <xdr:spPr>
        <a:xfrm flipH="1" flipV="1">
          <a:off x="2628900" y="90106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133350</xdr:rowOff>
    </xdr:from>
    <xdr:to>
      <xdr:col>4</xdr:col>
      <xdr:colOff>238125</xdr:colOff>
      <xdr:row>37</xdr:row>
      <xdr:rowOff>133350</xdr:rowOff>
    </xdr:to>
    <xdr:sp>
      <xdr:nvSpPr>
        <xdr:cNvPr id="5" name="Line 18"/>
        <xdr:cNvSpPr>
          <a:spLocks/>
        </xdr:cNvSpPr>
      </xdr:nvSpPr>
      <xdr:spPr>
        <a:xfrm flipH="1" flipV="1">
          <a:off x="2628900" y="94392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39</xdr:row>
      <xdr:rowOff>114300</xdr:rowOff>
    </xdr:from>
    <xdr:to>
      <xdr:col>4</xdr:col>
      <xdr:colOff>247650</xdr:colOff>
      <xdr:row>39</xdr:row>
      <xdr:rowOff>114300</xdr:rowOff>
    </xdr:to>
    <xdr:sp>
      <xdr:nvSpPr>
        <xdr:cNvPr id="6" name="Line 18"/>
        <xdr:cNvSpPr>
          <a:spLocks/>
        </xdr:cNvSpPr>
      </xdr:nvSpPr>
      <xdr:spPr>
        <a:xfrm flipH="1" flipV="1">
          <a:off x="2638425" y="98012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31</xdr:row>
      <xdr:rowOff>114300</xdr:rowOff>
    </xdr:from>
    <xdr:to>
      <xdr:col>4</xdr:col>
      <xdr:colOff>228600</xdr:colOff>
      <xdr:row>39</xdr:row>
      <xdr:rowOff>123825</xdr:rowOff>
    </xdr:to>
    <xdr:sp>
      <xdr:nvSpPr>
        <xdr:cNvPr id="7" name="Line 18"/>
        <xdr:cNvSpPr>
          <a:spLocks/>
        </xdr:cNvSpPr>
      </xdr:nvSpPr>
      <xdr:spPr>
        <a:xfrm flipH="1">
          <a:off x="2857500" y="8029575"/>
          <a:ext cx="0" cy="17811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152400</xdr:colOff>
      <xdr:row>31</xdr:row>
      <xdr:rowOff>85725</xdr:rowOff>
    </xdr:from>
    <xdr:to>
      <xdr:col>31</xdr:col>
      <xdr:colOff>152400</xdr:colOff>
      <xdr:row>37</xdr:row>
      <xdr:rowOff>152400</xdr:rowOff>
    </xdr:to>
    <xdr:sp>
      <xdr:nvSpPr>
        <xdr:cNvPr id="8" name="Line 18"/>
        <xdr:cNvSpPr>
          <a:spLocks/>
        </xdr:cNvSpPr>
      </xdr:nvSpPr>
      <xdr:spPr>
        <a:xfrm flipH="1">
          <a:off x="6591300" y="8001000"/>
          <a:ext cx="0" cy="14573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0</xdr:colOff>
      <xdr:row>35</xdr:row>
      <xdr:rowOff>38100</xdr:rowOff>
    </xdr:from>
    <xdr:to>
      <xdr:col>31</xdr:col>
      <xdr:colOff>142875</xdr:colOff>
      <xdr:row>35</xdr:row>
      <xdr:rowOff>38100</xdr:rowOff>
    </xdr:to>
    <xdr:sp>
      <xdr:nvSpPr>
        <xdr:cNvPr id="9" name="Line 18"/>
        <xdr:cNvSpPr>
          <a:spLocks/>
        </xdr:cNvSpPr>
      </xdr:nvSpPr>
      <xdr:spPr>
        <a:xfrm flipH="1" flipV="1">
          <a:off x="5429250" y="8924925"/>
          <a:ext cx="11525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152400</xdr:colOff>
      <xdr:row>31</xdr:row>
      <xdr:rowOff>95250</xdr:rowOff>
    </xdr:from>
    <xdr:to>
      <xdr:col>31</xdr:col>
      <xdr:colOff>390525</xdr:colOff>
      <xdr:row>31</xdr:row>
      <xdr:rowOff>95250</xdr:rowOff>
    </xdr:to>
    <xdr:sp>
      <xdr:nvSpPr>
        <xdr:cNvPr id="10" name="Line 18"/>
        <xdr:cNvSpPr>
          <a:spLocks/>
        </xdr:cNvSpPr>
      </xdr:nvSpPr>
      <xdr:spPr>
        <a:xfrm flipH="1" flipV="1">
          <a:off x="6591300" y="80105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161925</xdr:colOff>
      <xdr:row>33</xdr:row>
      <xdr:rowOff>123825</xdr:rowOff>
    </xdr:from>
    <xdr:to>
      <xdr:col>32</xdr:col>
      <xdr:colOff>0</xdr:colOff>
      <xdr:row>33</xdr:row>
      <xdr:rowOff>123825</xdr:rowOff>
    </xdr:to>
    <xdr:sp>
      <xdr:nvSpPr>
        <xdr:cNvPr id="11" name="Line 18"/>
        <xdr:cNvSpPr>
          <a:spLocks/>
        </xdr:cNvSpPr>
      </xdr:nvSpPr>
      <xdr:spPr>
        <a:xfrm flipH="1" flipV="1">
          <a:off x="6600825" y="86010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161925</xdr:colOff>
      <xdr:row>35</xdr:row>
      <xdr:rowOff>152400</xdr:rowOff>
    </xdr:from>
    <xdr:to>
      <xdr:col>32</xdr:col>
      <xdr:colOff>0</xdr:colOff>
      <xdr:row>35</xdr:row>
      <xdr:rowOff>152400</xdr:rowOff>
    </xdr:to>
    <xdr:sp>
      <xdr:nvSpPr>
        <xdr:cNvPr id="12" name="Line 18"/>
        <xdr:cNvSpPr>
          <a:spLocks/>
        </xdr:cNvSpPr>
      </xdr:nvSpPr>
      <xdr:spPr>
        <a:xfrm flipH="1" flipV="1">
          <a:off x="6600825" y="90392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161925</xdr:colOff>
      <xdr:row>37</xdr:row>
      <xdr:rowOff>142875</xdr:rowOff>
    </xdr:from>
    <xdr:to>
      <xdr:col>32</xdr:col>
      <xdr:colOff>0</xdr:colOff>
      <xdr:row>37</xdr:row>
      <xdr:rowOff>142875</xdr:rowOff>
    </xdr:to>
    <xdr:sp>
      <xdr:nvSpPr>
        <xdr:cNvPr id="13" name="Line 18"/>
        <xdr:cNvSpPr>
          <a:spLocks/>
        </xdr:cNvSpPr>
      </xdr:nvSpPr>
      <xdr:spPr>
        <a:xfrm flipH="1" flipV="1">
          <a:off x="6600825" y="94488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6:L37"/>
  <sheetViews>
    <sheetView showGridLines="0" showRowColHeaders="0" zoomScale="90" zoomScaleNormal="90" zoomScalePageLayoutView="0" workbookViewId="0" topLeftCell="A1">
      <selection activeCell="A1" sqref="A1"/>
    </sheetView>
  </sheetViews>
  <sheetFormatPr defaultColWidth="9.33203125" defaultRowHeight="12.75"/>
  <cols>
    <col min="1" max="1" width="2" style="0" customWidth="1"/>
    <col min="2" max="2" width="23.66015625" style="0" customWidth="1"/>
    <col min="3" max="3" width="32.5" style="0" customWidth="1"/>
    <col min="4" max="10" width="9.33203125" style="0" customWidth="1"/>
    <col min="11" max="11" width="6" style="0" customWidth="1"/>
    <col min="12" max="12" width="6.5" style="89" customWidth="1"/>
  </cols>
  <sheetData>
    <row r="1" ht="12.75"/>
    <row r="2" ht="12.75"/>
    <row r="3" ht="12.75"/>
    <row r="4" ht="12.75"/>
    <row r="5" ht="12.75"/>
    <row r="6" ht="22.5" customHeight="1">
      <c r="B6" s="100" t="s">
        <v>471</v>
      </c>
    </row>
    <row r="7" spans="2:12" ht="24.75" customHeight="1">
      <c r="B7" s="660" t="s">
        <v>82</v>
      </c>
      <c r="C7" s="660"/>
      <c r="D7" s="660"/>
      <c r="E7" s="660"/>
      <c r="F7" s="660"/>
      <c r="G7" s="660"/>
      <c r="H7" s="660"/>
      <c r="I7" s="660"/>
      <c r="J7" s="660"/>
      <c r="K7" s="660"/>
      <c r="L7" s="90"/>
    </row>
    <row r="8" spans="2:12" ht="24.75" customHeight="1">
      <c r="B8" s="661" t="s">
        <v>598</v>
      </c>
      <c r="C8" s="661"/>
      <c r="D8" s="661"/>
      <c r="E8" s="661"/>
      <c r="F8" s="661"/>
      <c r="G8" s="661"/>
      <c r="H8" s="661"/>
      <c r="I8" s="661"/>
      <c r="J8" s="661"/>
      <c r="K8" s="661"/>
      <c r="L8" s="90"/>
    </row>
    <row r="10" spans="2:4" ht="18">
      <c r="B10" s="125" t="s">
        <v>482</v>
      </c>
      <c r="C10" s="123"/>
      <c r="D10" s="3"/>
    </row>
    <row r="11" spans="2:4" ht="10.5" customHeight="1">
      <c r="B11" s="4"/>
      <c r="C11" s="3"/>
      <c r="D11" s="3"/>
    </row>
    <row r="12" spans="1:12" s="22" customFormat="1" ht="16.5" customHeight="1">
      <c r="A12" s="17"/>
      <c r="B12" s="662" t="s">
        <v>170</v>
      </c>
      <c r="C12" s="663"/>
      <c r="D12" s="663"/>
      <c r="E12" s="663"/>
      <c r="F12" s="663"/>
      <c r="G12" s="663"/>
      <c r="H12" s="663"/>
      <c r="I12" s="663"/>
      <c r="J12" s="663"/>
      <c r="K12" s="663"/>
      <c r="L12" s="89"/>
    </row>
    <row r="13" spans="2:11" ht="10.5" customHeight="1">
      <c r="B13" s="119"/>
      <c r="C13" s="120"/>
      <c r="D13" s="119"/>
      <c r="E13" s="47"/>
      <c r="F13" s="119"/>
      <c r="G13" s="43"/>
      <c r="H13" s="43"/>
      <c r="I13" s="43"/>
      <c r="J13" s="43"/>
      <c r="K13" s="43"/>
    </row>
    <row r="14" spans="2:11" ht="15.75" customHeight="1">
      <c r="B14" s="121" t="s">
        <v>171</v>
      </c>
      <c r="C14" s="664" t="s">
        <v>480</v>
      </c>
      <c r="D14" s="665"/>
      <c r="E14" s="665"/>
      <c r="F14" s="665"/>
      <c r="G14" s="665"/>
      <c r="H14" s="665"/>
      <c r="I14" s="665"/>
      <c r="J14" s="665"/>
      <c r="K14" s="666"/>
    </row>
    <row r="15" spans="2:11" ht="7.5" customHeight="1">
      <c r="B15" s="122"/>
      <c r="C15" s="656"/>
      <c r="D15" s="657"/>
      <c r="E15" s="657"/>
      <c r="F15" s="657"/>
      <c r="G15" s="657"/>
      <c r="H15" s="657"/>
      <c r="I15" s="657"/>
      <c r="J15" s="657"/>
      <c r="K15" s="658"/>
    </row>
    <row r="16" spans="2:11" ht="15.75" customHeight="1">
      <c r="B16" s="122" t="s">
        <v>172</v>
      </c>
      <c r="C16" s="656" t="s">
        <v>179</v>
      </c>
      <c r="D16" s="657"/>
      <c r="E16" s="657"/>
      <c r="F16" s="657"/>
      <c r="G16" s="657"/>
      <c r="H16" s="657"/>
      <c r="I16" s="657"/>
      <c r="J16" s="657"/>
      <c r="K16" s="658"/>
    </row>
    <row r="17" spans="2:11" ht="7.5" customHeight="1">
      <c r="B17" s="122"/>
      <c r="C17" s="656"/>
      <c r="D17" s="657"/>
      <c r="E17" s="657"/>
      <c r="F17" s="657"/>
      <c r="G17" s="657"/>
      <c r="H17" s="657"/>
      <c r="I17" s="657"/>
      <c r="J17" s="657"/>
      <c r="K17" s="658"/>
    </row>
    <row r="18" spans="2:12" ht="15.75" customHeight="1">
      <c r="B18" s="122" t="s">
        <v>173</v>
      </c>
      <c r="C18" s="656" t="s">
        <v>180</v>
      </c>
      <c r="D18" s="659"/>
      <c r="E18" s="659"/>
      <c r="F18" s="659"/>
      <c r="G18" s="659"/>
      <c r="H18" s="659"/>
      <c r="I18" s="659"/>
      <c r="J18" s="659"/>
      <c r="K18" s="659"/>
      <c r="L18" s="89" t="s">
        <v>563</v>
      </c>
    </row>
    <row r="19" spans="2:11" ht="7.5" customHeight="1">
      <c r="B19" s="122"/>
      <c r="C19" s="656"/>
      <c r="D19" s="657"/>
      <c r="E19" s="657"/>
      <c r="F19" s="657"/>
      <c r="G19" s="657"/>
      <c r="H19" s="657"/>
      <c r="I19" s="657"/>
      <c r="J19" s="657"/>
      <c r="K19" s="658"/>
    </row>
    <row r="20" spans="2:12" ht="15.75" customHeight="1">
      <c r="B20" s="122" t="s">
        <v>174</v>
      </c>
      <c r="C20" s="656" t="s">
        <v>81</v>
      </c>
      <c r="D20" s="659"/>
      <c r="E20" s="659"/>
      <c r="F20" s="659"/>
      <c r="G20" s="659"/>
      <c r="H20" s="659"/>
      <c r="I20" s="659"/>
      <c r="J20" s="659"/>
      <c r="K20" s="659"/>
      <c r="L20" s="89" t="s">
        <v>245</v>
      </c>
    </row>
    <row r="21" spans="2:11" ht="7.5" customHeight="1">
      <c r="B21" s="122"/>
      <c r="C21" s="656"/>
      <c r="D21" s="668"/>
      <c r="E21" s="668"/>
      <c r="F21" s="668"/>
      <c r="G21" s="668"/>
      <c r="H21" s="668"/>
      <c r="I21" s="668"/>
      <c r="J21" s="668"/>
      <c r="K21" s="669"/>
    </row>
    <row r="22" spans="2:12" ht="15.75" customHeight="1">
      <c r="B22" s="122" t="s">
        <v>175</v>
      </c>
      <c r="C22" s="656" t="s">
        <v>182</v>
      </c>
      <c r="D22" s="671"/>
      <c r="E22" s="671"/>
      <c r="F22" s="671"/>
      <c r="G22" s="671"/>
      <c r="H22" s="671"/>
      <c r="I22" s="671"/>
      <c r="J22" s="671"/>
      <c r="K22" s="671"/>
      <c r="L22" s="89" t="s">
        <v>571</v>
      </c>
    </row>
    <row r="23" spans="2:11" ht="7.5" customHeight="1">
      <c r="B23" s="122"/>
      <c r="C23" s="656"/>
      <c r="D23" s="668"/>
      <c r="E23" s="668"/>
      <c r="F23" s="668"/>
      <c r="G23" s="668"/>
      <c r="H23" s="668"/>
      <c r="I23" s="668"/>
      <c r="J23" s="668"/>
      <c r="K23" s="669"/>
    </row>
    <row r="24" spans="2:12" ht="15.75" customHeight="1">
      <c r="B24" s="122" t="s">
        <v>176</v>
      </c>
      <c r="C24" s="656" t="s">
        <v>183</v>
      </c>
      <c r="D24" s="668"/>
      <c r="E24" s="668"/>
      <c r="F24" s="668"/>
      <c r="G24" s="668"/>
      <c r="H24" s="668"/>
      <c r="I24" s="668"/>
      <c r="J24" s="668"/>
      <c r="K24" s="669"/>
      <c r="L24" s="89" t="s">
        <v>531</v>
      </c>
    </row>
    <row r="25" spans="2:11" ht="7.5" customHeight="1">
      <c r="B25" s="122"/>
      <c r="C25" s="656"/>
      <c r="D25" s="668"/>
      <c r="E25" s="668"/>
      <c r="F25" s="668"/>
      <c r="G25" s="668"/>
      <c r="H25" s="668"/>
      <c r="I25" s="668"/>
      <c r="J25" s="668"/>
      <c r="K25" s="669"/>
    </row>
    <row r="26" spans="2:12" ht="15.75" customHeight="1">
      <c r="B26" s="122" t="s">
        <v>177</v>
      </c>
      <c r="C26" s="670" t="s">
        <v>184</v>
      </c>
      <c r="D26" s="670"/>
      <c r="E26" s="670"/>
      <c r="F26" s="670"/>
      <c r="G26" s="670"/>
      <c r="H26" s="670"/>
      <c r="I26" s="670"/>
      <c r="J26" s="670"/>
      <c r="K26" s="670"/>
      <c r="L26" s="89" t="s">
        <v>572</v>
      </c>
    </row>
    <row r="27" spans="2:11" ht="7.5" customHeight="1">
      <c r="B27" s="122"/>
      <c r="C27" s="656"/>
      <c r="D27" s="668"/>
      <c r="E27" s="668"/>
      <c r="F27" s="668"/>
      <c r="G27" s="668"/>
      <c r="H27" s="668"/>
      <c r="I27" s="668"/>
      <c r="J27" s="668"/>
      <c r="K27" s="669"/>
    </row>
    <row r="28" spans="2:11" ht="15.75" customHeight="1">
      <c r="B28" s="124" t="s">
        <v>178</v>
      </c>
      <c r="C28" s="667" t="s">
        <v>185</v>
      </c>
      <c r="D28" s="667"/>
      <c r="E28" s="667"/>
      <c r="F28" s="667"/>
      <c r="G28" s="667"/>
      <c r="H28" s="667"/>
      <c r="I28" s="667"/>
      <c r="J28" s="667"/>
      <c r="K28" s="667"/>
    </row>
    <row r="29" ht="27" customHeight="1"/>
    <row r="30" ht="27.75" customHeight="1"/>
    <row r="31" ht="27.75" customHeight="1"/>
    <row r="32" ht="30.75" customHeight="1"/>
    <row r="33" ht="26.25" customHeight="1"/>
    <row r="34" ht="32.25" customHeight="1"/>
    <row r="35" ht="40.5" customHeight="1"/>
    <row r="36" ht="28.5" customHeight="1"/>
    <row r="37" spans="2:4" ht="12.75">
      <c r="B37" s="3"/>
      <c r="C37" s="3"/>
      <c r="D37" s="3"/>
    </row>
  </sheetData>
  <sheetProtection sheet="1" formatCells="0" formatColumns="0" formatRows="0" insertColumns="0"/>
  <mergeCells count="18">
    <mergeCell ref="C28:K28"/>
    <mergeCell ref="C23:K23"/>
    <mergeCell ref="C26:K26"/>
    <mergeCell ref="C25:K25"/>
    <mergeCell ref="C19:K19"/>
    <mergeCell ref="C21:K21"/>
    <mergeCell ref="C20:K20"/>
    <mergeCell ref="C27:K27"/>
    <mergeCell ref="C22:K22"/>
    <mergeCell ref="C24:K24"/>
    <mergeCell ref="C17:K17"/>
    <mergeCell ref="C18:K18"/>
    <mergeCell ref="B7:K7"/>
    <mergeCell ref="B8:K8"/>
    <mergeCell ref="B12:K12"/>
    <mergeCell ref="C14:K14"/>
    <mergeCell ref="C15:K15"/>
    <mergeCell ref="C16:K16"/>
  </mergeCells>
  <printOptions horizontalCentered="1"/>
  <pageMargins left="0.5" right="0.5" top="0.75" bottom="0.75"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11"/>
  <dimension ref="B1:R24"/>
  <sheetViews>
    <sheetView showGridLines="0" zoomScaleSheetLayoutView="100" workbookViewId="0" topLeftCell="C1">
      <selection activeCell="C8" sqref="C8:P8"/>
    </sheetView>
  </sheetViews>
  <sheetFormatPr defaultColWidth="9.33203125" defaultRowHeight="12.75"/>
  <cols>
    <col min="1" max="1" width="6.66015625" style="0" hidden="1" customWidth="1"/>
    <col min="2" max="2" width="4" style="31" hidden="1" customWidth="1"/>
    <col min="3" max="3" width="9.33203125" style="31" customWidth="1"/>
    <col min="4" max="7" width="9.33203125" style="0" customWidth="1"/>
    <col min="8" max="8" width="8.5" style="0" customWidth="1"/>
    <col min="9" max="10" width="9.33203125" style="0" customWidth="1"/>
    <col min="11" max="11" width="20.5" style="0" customWidth="1"/>
    <col min="12" max="12" width="9.33203125" style="0" customWidth="1"/>
    <col min="13" max="13" width="7.66015625" style="0" customWidth="1"/>
    <col min="14" max="15" width="9.33203125" style="0" customWidth="1"/>
    <col min="16" max="16" width="16" style="0" customWidth="1"/>
    <col min="17" max="17" width="9.33203125" style="0" customWidth="1"/>
    <col min="18" max="18" width="1.83203125" style="0" customWidth="1"/>
    <col min="19" max="20" width="9.33203125" style="0" customWidth="1"/>
    <col min="21" max="21" width="1.83203125" style="0" customWidth="1"/>
  </cols>
  <sheetData>
    <row r="1" spans="2:16" s="16" customFormat="1" ht="15.75">
      <c r="B1" s="34"/>
      <c r="C1" s="35" t="s">
        <v>490</v>
      </c>
      <c r="D1" s="23"/>
      <c r="E1" s="23"/>
      <c r="F1" s="23"/>
      <c r="G1" s="24"/>
      <c r="H1" s="24"/>
      <c r="I1" s="24"/>
      <c r="J1" s="25"/>
      <c r="K1" s="25"/>
      <c r="L1" s="25"/>
      <c r="M1" s="24"/>
      <c r="N1" s="24"/>
      <c r="O1" s="24"/>
      <c r="P1" s="24"/>
    </row>
    <row r="2" spans="4:16" ht="6.75" customHeight="1">
      <c r="D2" s="1"/>
      <c r="E2" s="1"/>
      <c r="F2" s="1"/>
      <c r="G2" s="2"/>
      <c r="H2" s="2"/>
      <c r="I2" s="2"/>
      <c r="M2" s="2"/>
      <c r="N2" s="2"/>
      <c r="O2" s="2"/>
      <c r="P2" s="2"/>
    </row>
    <row r="3" spans="3:18" s="32" customFormat="1" ht="15">
      <c r="C3" s="27" t="s">
        <v>630</v>
      </c>
      <c r="D3" s="28"/>
      <c r="E3" s="28"/>
      <c r="F3" s="27"/>
      <c r="G3" s="27"/>
      <c r="H3" s="30"/>
      <c r="K3" s="29" t="s">
        <v>631</v>
      </c>
      <c r="L3" s="30"/>
      <c r="M3" s="30"/>
      <c r="N3" s="30"/>
      <c r="O3" s="27"/>
      <c r="P3" s="33"/>
      <c r="Q3" s="33"/>
      <c r="R3" s="33"/>
    </row>
    <row r="4" spans="3:16" ht="7.5" customHeight="1">
      <c r="C4" s="44"/>
      <c r="D4" s="7"/>
      <c r="E4" s="7"/>
      <c r="F4" s="7"/>
      <c r="G4" s="5"/>
      <c r="H4" s="5"/>
      <c r="I4" s="5"/>
      <c r="J4" s="6"/>
      <c r="K4" s="6"/>
      <c r="L4" s="6"/>
      <c r="M4" s="5"/>
      <c r="N4" s="5"/>
      <c r="O4" s="5"/>
      <c r="P4" s="5"/>
    </row>
    <row r="5" spans="2:16" s="16" customFormat="1" ht="17.25" customHeight="1">
      <c r="B5" s="34"/>
      <c r="C5" s="863" t="s">
        <v>19</v>
      </c>
      <c r="D5" s="864"/>
      <c r="E5" s="864"/>
      <c r="F5" s="864"/>
      <c r="G5" s="864"/>
      <c r="H5" s="864"/>
      <c r="I5" s="864"/>
      <c r="J5" s="864"/>
      <c r="K5" s="864"/>
      <c r="L5" s="864"/>
      <c r="M5" s="864"/>
      <c r="N5" s="26"/>
      <c r="O5" s="26"/>
      <c r="P5" s="26"/>
    </row>
    <row r="6" ht="9.75" customHeight="1"/>
    <row r="7" spans="3:16" ht="17.25" customHeight="1">
      <c r="C7" s="865" t="s">
        <v>76</v>
      </c>
      <c r="D7" s="866"/>
      <c r="E7" s="866"/>
      <c r="F7" s="866"/>
      <c r="G7" s="866"/>
      <c r="H7" s="866"/>
      <c r="I7" s="866"/>
      <c r="J7" s="866"/>
      <c r="K7" s="866"/>
      <c r="L7" s="866"/>
      <c r="M7" s="866"/>
      <c r="N7" s="866"/>
      <c r="O7" s="866"/>
      <c r="P7" s="867"/>
    </row>
    <row r="8" spans="3:16" ht="25.5" customHeight="1">
      <c r="C8" s="871"/>
      <c r="D8" s="872"/>
      <c r="E8" s="872"/>
      <c r="F8" s="872"/>
      <c r="G8" s="872"/>
      <c r="H8" s="872"/>
      <c r="I8" s="872"/>
      <c r="J8" s="872"/>
      <c r="K8" s="872"/>
      <c r="L8" s="872"/>
      <c r="M8" s="872"/>
      <c r="N8" s="872"/>
      <c r="O8" s="872"/>
      <c r="P8" s="873"/>
    </row>
    <row r="9" spans="3:16" ht="39" customHeight="1">
      <c r="C9" s="868" t="s">
        <v>77</v>
      </c>
      <c r="D9" s="869"/>
      <c r="E9" s="869"/>
      <c r="F9" s="869"/>
      <c r="G9" s="869"/>
      <c r="H9" s="869"/>
      <c r="I9" s="869"/>
      <c r="J9" s="869"/>
      <c r="K9" s="869"/>
      <c r="L9" s="869"/>
      <c r="M9" s="869"/>
      <c r="N9" s="869"/>
      <c r="O9" s="869"/>
      <c r="P9" s="870"/>
    </row>
    <row r="10" spans="3:16" ht="15" customHeight="1">
      <c r="C10" s="874"/>
      <c r="D10" s="875"/>
      <c r="E10" s="875"/>
      <c r="F10" s="875"/>
      <c r="G10" s="875"/>
      <c r="H10" s="875"/>
      <c r="I10" s="875"/>
      <c r="J10" s="875"/>
      <c r="K10" s="875"/>
      <c r="L10" s="875"/>
      <c r="M10" s="875"/>
      <c r="N10" s="875"/>
      <c r="O10" s="875"/>
      <c r="P10" s="876"/>
    </row>
    <row r="11" spans="3:16" ht="15" customHeight="1">
      <c r="C11" s="874"/>
      <c r="D11" s="875"/>
      <c r="E11" s="875"/>
      <c r="F11" s="875"/>
      <c r="G11" s="875"/>
      <c r="H11" s="875"/>
      <c r="I11" s="875"/>
      <c r="J11" s="875"/>
      <c r="K11" s="875"/>
      <c r="L11" s="875"/>
      <c r="M11" s="875"/>
      <c r="N11" s="875"/>
      <c r="O11" s="875"/>
      <c r="P11" s="876"/>
    </row>
    <row r="12" spans="3:16" ht="15" customHeight="1">
      <c r="C12" s="874"/>
      <c r="D12" s="875"/>
      <c r="E12" s="875"/>
      <c r="F12" s="875"/>
      <c r="G12" s="875"/>
      <c r="H12" s="875"/>
      <c r="I12" s="875"/>
      <c r="J12" s="875"/>
      <c r="K12" s="875"/>
      <c r="L12" s="875"/>
      <c r="M12" s="875"/>
      <c r="N12" s="875"/>
      <c r="O12" s="875"/>
      <c r="P12" s="876"/>
    </row>
    <row r="13" spans="3:16" ht="15" customHeight="1">
      <c r="C13" s="874"/>
      <c r="D13" s="877"/>
      <c r="E13" s="877"/>
      <c r="F13" s="877"/>
      <c r="G13" s="877"/>
      <c r="H13" s="877"/>
      <c r="I13" s="877"/>
      <c r="J13" s="877"/>
      <c r="K13" s="877"/>
      <c r="L13" s="877"/>
      <c r="M13" s="877"/>
      <c r="N13" s="877"/>
      <c r="O13" s="877"/>
      <c r="P13" s="878"/>
    </row>
    <row r="14" spans="3:16" ht="15" customHeight="1">
      <c r="C14" s="874"/>
      <c r="D14" s="875"/>
      <c r="E14" s="875"/>
      <c r="F14" s="875"/>
      <c r="G14" s="875"/>
      <c r="H14" s="875"/>
      <c r="I14" s="875"/>
      <c r="J14" s="875"/>
      <c r="K14" s="875"/>
      <c r="L14" s="875"/>
      <c r="M14" s="875"/>
      <c r="N14" s="875"/>
      <c r="O14" s="875"/>
      <c r="P14" s="876"/>
    </row>
    <row r="15" spans="3:16" ht="15" customHeight="1">
      <c r="C15" s="874"/>
      <c r="D15" s="875"/>
      <c r="E15" s="875"/>
      <c r="F15" s="875"/>
      <c r="G15" s="875"/>
      <c r="H15" s="875"/>
      <c r="I15" s="875"/>
      <c r="J15" s="875"/>
      <c r="K15" s="875"/>
      <c r="L15" s="875"/>
      <c r="M15" s="875"/>
      <c r="N15" s="875"/>
      <c r="O15" s="875"/>
      <c r="P15" s="876"/>
    </row>
    <row r="16" spans="3:16" ht="15" customHeight="1">
      <c r="C16" s="874"/>
      <c r="D16" s="875"/>
      <c r="E16" s="875"/>
      <c r="F16" s="875"/>
      <c r="G16" s="875"/>
      <c r="H16" s="875"/>
      <c r="I16" s="875"/>
      <c r="J16" s="875"/>
      <c r="K16" s="875"/>
      <c r="L16" s="875"/>
      <c r="M16" s="875"/>
      <c r="N16" s="875"/>
      <c r="O16" s="875"/>
      <c r="P16" s="876"/>
    </row>
    <row r="17" spans="3:16" ht="15" customHeight="1">
      <c r="C17" s="874"/>
      <c r="D17" s="877"/>
      <c r="E17" s="877"/>
      <c r="F17" s="877"/>
      <c r="G17" s="877"/>
      <c r="H17" s="877"/>
      <c r="I17" s="877"/>
      <c r="J17" s="877"/>
      <c r="K17" s="877"/>
      <c r="L17" s="877"/>
      <c r="M17" s="877"/>
      <c r="N17" s="877"/>
      <c r="O17" s="877"/>
      <c r="P17" s="878"/>
    </row>
    <row r="18" spans="3:16" ht="15" customHeight="1">
      <c r="C18" s="874"/>
      <c r="D18" s="877"/>
      <c r="E18" s="877"/>
      <c r="F18" s="877"/>
      <c r="G18" s="877"/>
      <c r="H18" s="877"/>
      <c r="I18" s="877"/>
      <c r="J18" s="877"/>
      <c r="K18" s="877"/>
      <c r="L18" s="877"/>
      <c r="M18" s="877"/>
      <c r="N18" s="877"/>
      <c r="O18" s="877"/>
      <c r="P18" s="878"/>
    </row>
    <row r="19" spans="3:16" ht="15" customHeight="1">
      <c r="C19" s="865" t="s">
        <v>78</v>
      </c>
      <c r="D19" s="866"/>
      <c r="E19" s="866"/>
      <c r="F19" s="866"/>
      <c r="G19" s="866"/>
      <c r="H19" s="866"/>
      <c r="I19" s="866"/>
      <c r="J19" s="866"/>
      <c r="K19" s="866"/>
      <c r="L19" s="866"/>
      <c r="M19" s="866"/>
      <c r="N19" s="866"/>
      <c r="O19" s="866"/>
      <c r="P19" s="867"/>
    </row>
    <row r="20" spans="3:16" ht="15" customHeight="1">
      <c r="C20" s="874"/>
      <c r="D20" s="882"/>
      <c r="E20" s="882"/>
      <c r="F20" s="882"/>
      <c r="G20" s="882"/>
      <c r="H20" s="882"/>
      <c r="I20" s="882"/>
      <c r="J20" s="882"/>
      <c r="K20" s="882"/>
      <c r="L20" s="882"/>
      <c r="M20" s="882"/>
      <c r="N20" s="882"/>
      <c r="O20" s="882"/>
      <c r="P20" s="883"/>
    </row>
    <row r="21" spans="3:16" ht="15" customHeight="1">
      <c r="C21" s="874"/>
      <c r="D21" s="882"/>
      <c r="E21" s="882"/>
      <c r="F21" s="882"/>
      <c r="G21" s="882"/>
      <c r="H21" s="882"/>
      <c r="I21" s="882"/>
      <c r="J21" s="882"/>
      <c r="K21" s="882"/>
      <c r="L21" s="882"/>
      <c r="M21" s="882"/>
      <c r="N21" s="882"/>
      <c r="O21" s="882"/>
      <c r="P21" s="883"/>
    </row>
    <row r="22" spans="3:16" ht="15" customHeight="1">
      <c r="C22" s="874"/>
      <c r="D22" s="882"/>
      <c r="E22" s="882"/>
      <c r="F22" s="882"/>
      <c r="G22" s="882"/>
      <c r="H22" s="882"/>
      <c r="I22" s="882"/>
      <c r="J22" s="882"/>
      <c r="K22" s="882"/>
      <c r="L22" s="882"/>
      <c r="M22" s="882"/>
      <c r="N22" s="882"/>
      <c r="O22" s="882"/>
      <c r="P22" s="883"/>
    </row>
    <row r="23" spans="3:16" ht="15" customHeight="1">
      <c r="C23" s="874"/>
      <c r="D23" s="882"/>
      <c r="E23" s="882"/>
      <c r="F23" s="882"/>
      <c r="G23" s="882"/>
      <c r="H23" s="882"/>
      <c r="I23" s="882"/>
      <c r="J23" s="882"/>
      <c r="K23" s="882"/>
      <c r="L23" s="882"/>
      <c r="M23" s="882"/>
      <c r="N23" s="882"/>
      <c r="O23" s="882"/>
      <c r="P23" s="883"/>
    </row>
    <row r="24" spans="3:16" ht="15" customHeight="1">
      <c r="C24" s="879"/>
      <c r="D24" s="880"/>
      <c r="E24" s="880"/>
      <c r="F24" s="880"/>
      <c r="G24" s="880"/>
      <c r="H24" s="880"/>
      <c r="I24" s="880"/>
      <c r="J24" s="880"/>
      <c r="K24" s="880"/>
      <c r="L24" s="880"/>
      <c r="M24" s="880"/>
      <c r="N24" s="880"/>
      <c r="O24" s="880"/>
      <c r="P24" s="881"/>
    </row>
  </sheetData>
  <sheetProtection sheet="1" formatCells="0" formatColumns="0" formatRows="0" insertColumns="0"/>
  <mergeCells count="19">
    <mergeCell ref="C24:P24"/>
    <mergeCell ref="C19:P19"/>
    <mergeCell ref="C20:P20"/>
    <mergeCell ref="C21:P21"/>
    <mergeCell ref="C22:P22"/>
    <mergeCell ref="C15:P15"/>
    <mergeCell ref="C18:P18"/>
    <mergeCell ref="C23:P23"/>
    <mergeCell ref="C16:P16"/>
    <mergeCell ref="C17:P17"/>
    <mergeCell ref="C5:M5"/>
    <mergeCell ref="C7:P7"/>
    <mergeCell ref="C9:P9"/>
    <mergeCell ref="C8:P8"/>
    <mergeCell ref="C10:P10"/>
    <mergeCell ref="C14:P14"/>
    <mergeCell ref="C11:P11"/>
    <mergeCell ref="C12:P12"/>
    <mergeCell ref="C13:P13"/>
  </mergeCells>
  <printOptions horizontalCentered="1"/>
  <pageMargins left="0.56" right="0.4" top="0.65" bottom="1" header="0.43" footer="0.5"/>
  <pageSetup horizontalDpi="600" verticalDpi="600" orientation="landscape" paperSize="9" scale="70" r:id="rId1"/>
  <headerFooter alignWithMargins="0">
    <oddFooter>&amp;C&amp;"Arial,Regular"&amp;8DENU/PNUMA CUESTIONARIO 2013 ESTADISTICAS AMBIENTALES  - Sección del Agua - p.&amp;P</oddFooter>
  </headerFooter>
</worksheet>
</file>

<file path=xl/worksheets/sheet2.xml><?xml version="1.0" encoding="utf-8"?>
<worksheet xmlns="http://schemas.openxmlformats.org/spreadsheetml/2006/main" xmlns:r="http://schemas.openxmlformats.org/officeDocument/2006/relationships">
  <sheetPr codeName="Sheet2"/>
  <dimension ref="A1:L75"/>
  <sheetViews>
    <sheetView showGridLines="0" zoomScaleSheetLayoutView="100" workbookViewId="0" topLeftCell="A1">
      <selection activeCell="A1" sqref="A1"/>
    </sheetView>
  </sheetViews>
  <sheetFormatPr defaultColWidth="9.33203125" defaultRowHeight="12.75"/>
  <cols>
    <col min="1" max="1" width="3.33203125" style="0" customWidth="1"/>
    <col min="2" max="2" width="12.83203125" style="0" customWidth="1"/>
    <col min="3" max="3" width="20" style="0" customWidth="1"/>
    <col min="4" max="6" width="15.83203125" style="0" customWidth="1"/>
    <col min="7" max="7" width="11.5" style="0" customWidth="1"/>
    <col min="8" max="9" width="9.33203125" style="0" customWidth="1"/>
    <col min="10" max="10" width="16.83203125" style="0" customWidth="1"/>
    <col min="11" max="11" width="27.33203125" style="0" customWidth="1"/>
  </cols>
  <sheetData>
    <row r="1" spans="1:2" ht="15.75">
      <c r="A1" s="31"/>
      <c r="B1" s="137" t="s">
        <v>490</v>
      </c>
    </row>
    <row r="2" ht="9.75" customHeight="1"/>
    <row r="3" spans="2:11" s="16" customFormat="1" ht="16.5" customHeight="1">
      <c r="B3" s="678" t="s">
        <v>186</v>
      </c>
      <c r="C3" s="678"/>
      <c r="D3" s="678"/>
      <c r="E3" s="678"/>
      <c r="F3" s="678"/>
      <c r="G3" s="678"/>
      <c r="H3" s="678"/>
      <c r="I3" s="678"/>
      <c r="J3" s="678"/>
      <c r="K3" s="678"/>
    </row>
    <row r="4" ht="9.75" customHeight="1">
      <c r="C4" s="11"/>
    </row>
    <row r="5" spans="2:11" s="16" customFormat="1" ht="15.75">
      <c r="B5" s="682" t="s">
        <v>187</v>
      </c>
      <c r="C5" s="682"/>
      <c r="D5" s="682"/>
      <c r="E5" s="682"/>
      <c r="F5" s="682"/>
      <c r="G5" s="682"/>
      <c r="H5" s="682"/>
      <c r="I5" s="682"/>
      <c r="J5" s="682"/>
      <c r="K5" s="682"/>
    </row>
    <row r="6" spans="2:10" ht="7.5" customHeight="1">
      <c r="B6" s="12"/>
      <c r="C6" s="13"/>
      <c r="D6" s="8"/>
      <c r="F6" s="8"/>
      <c r="G6" s="6"/>
      <c r="H6" s="6"/>
      <c r="I6" s="6"/>
      <c r="J6" s="6"/>
    </row>
    <row r="7" spans="2:11" s="9" customFormat="1" ht="40.5" customHeight="1">
      <c r="B7" s="684" t="s">
        <v>483</v>
      </c>
      <c r="C7" s="684"/>
      <c r="D7" s="684"/>
      <c r="E7" s="684"/>
      <c r="F7" s="684"/>
      <c r="G7" s="684"/>
      <c r="H7" s="684"/>
      <c r="I7" s="684"/>
      <c r="J7" s="684"/>
      <c r="K7" s="684"/>
    </row>
    <row r="8" spans="2:11" s="9" customFormat="1" ht="7.5" customHeight="1">
      <c r="B8" s="126"/>
      <c r="C8" s="127"/>
      <c r="D8" s="128"/>
      <c r="E8" s="10"/>
      <c r="F8" s="128"/>
      <c r="G8" s="129"/>
      <c r="H8" s="129"/>
      <c r="I8" s="129"/>
      <c r="J8" s="129"/>
      <c r="K8" s="10"/>
    </row>
    <row r="9" spans="2:11" s="9" customFormat="1" ht="25.5" customHeight="1">
      <c r="B9" s="684" t="s">
        <v>83</v>
      </c>
      <c r="C9" s="684"/>
      <c r="D9" s="684"/>
      <c r="E9" s="684"/>
      <c r="F9" s="684"/>
      <c r="G9" s="684"/>
      <c r="H9" s="684"/>
      <c r="I9" s="684"/>
      <c r="J9" s="684"/>
      <c r="K9" s="684"/>
    </row>
    <row r="10" spans="2:11" s="9" customFormat="1" ht="4.5" customHeight="1">
      <c r="B10" s="130"/>
      <c r="C10" s="130"/>
      <c r="D10" s="130"/>
      <c r="E10" s="130"/>
      <c r="F10" s="130"/>
      <c r="G10" s="130"/>
      <c r="H10" s="130"/>
      <c r="I10" s="130"/>
      <c r="J10" s="130"/>
      <c r="K10" s="130"/>
    </row>
    <row r="11" spans="2:11" s="2" customFormat="1" ht="39" customHeight="1">
      <c r="B11" s="684" t="s">
        <v>484</v>
      </c>
      <c r="C11" s="684"/>
      <c r="D11" s="684"/>
      <c r="E11" s="684"/>
      <c r="F11" s="684"/>
      <c r="G11" s="684"/>
      <c r="H11" s="684"/>
      <c r="I11" s="684"/>
      <c r="J11" s="684"/>
      <c r="K11" s="684"/>
    </row>
    <row r="12" spans="2:11" s="9" customFormat="1" ht="4.5" customHeight="1">
      <c r="B12" s="127"/>
      <c r="C12" s="127"/>
      <c r="D12" s="127"/>
      <c r="E12" s="127"/>
      <c r="F12" s="127"/>
      <c r="G12" s="127"/>
      <c r="H12" s="127"/>
      <c r="I12" s="127"/>
      <c r="J12" s="127"/>
      <c r="K12" s="127"/>
    </row>
    <row r="13" spans="2:11" s="9" customFormat="1" ht="25.5" customHeight="1">
      <c r="B13" s="684" t="s">
        <v>188</v>
      </c>
      <c r="C13" s="684"/>
      <c r="D13" s="684"/>
      <c r="E13" s="684"/>
      <c r="F13" s="684"/>
      <c r="G13" s="684"/>
      <c r="H13" s="684"/>
      <c r="I13" s="684"/>
      <c r="J13" s="684"/>
      <c r="K13" s="684"/>
    </row>
    <row r="14" spans="2:11" s="9" customFormat="1" ht="4.5" customHeight="1">
      <c r="B14" s="127"/>
      <c r="C14" s="127"/>
      <c r="D14" s="127"/>
      <c r="E14" s="127"/>
      <c r="F14" s="127"/>
      <c r="G14" s="127"/>
      <c r="H14" s="127"/>
      <c r="I14" s="127"/>
      <c r="J14" s="127"/>
      <c r="K14" s="127"/>
    </row>
    <row r="15" spans="2:11" s="51" customFormat="1" ht="26.25" customHeight="1">
      <c r="B15" s="680" t="s">
        <v>485</v>
      </c>
      <c r="C15" s="680"/>
      <c r="D15" s="680"/>
      <c r="E15" s="680"/>
      <c r="F15" s="680"/>
      <c r="G15" s="680"/>
      <c r="H15" s="680"/>
      <c r="I15" s="680"/>
      <c r="J15" s="680"/>
      <c r="K15" s="680"/>
    </row>
    <row r="16" spans="2:11" s="9" customFormat="1" ht="4.5" customHeight="1">
      <c r="B16" s="40"/>
      <c r="C16" s="40"/>
      <c r="D16" s="40"/>
      <c r="E16" s="40"/>
      <c r="F16" s="40"/>
      <c r="G16" s="40"/>
      <c r="H16" s="40"/>
      <c r="I16" s="40"/>
      <c r="J16" s="40"/>
      <c r="K16" s="40"/>
    </row>
    <row r="17" spans="2:11" s="9" customFormat="1" ht="40.5" customHeight="1">
      <c r="B17" s="680" t="s">
        <v>486</v>
      </c>
      <c r="C17" s="680"/>
      <c r="D17" s="680"/>
      <c r="E17" s="680"/>
      <c r="F17" s="680"/>
      <c r="G17" s="680"/>
      <c r="H17" s="680"/>
      <c r="I17" s="680"/>
      <c r="J17" s="680"/>
      <c r="K17" s="680"/>
    </row>
    <row r="18" spans="2:11" s="9" customFormat="1" ht="4.5" customHeight="1">
      <c r="B18" s="130"/>
      <c r="C18" s="130"/>
      <c r="D18" s="130"/>
      <c r="E18" s="130"/>
      <c r="F18" s="130"/>
      <c r="G18" s="130"/>
      <c r="H18" s="130"/>
      <c r="I18" s="130"/>
      <c r="J18" s="130"/>
      <c r="K18" s="130"/>
    </row>
    <row r="19" spans="2:11" s="9" customFormat="1" ht="26.25" customHeight="1">
      <c r="B19" s="679" t="s">
        <v>84</v>
      </c>
      <c r="C19" s="679"/>
      <c r="D19" s="679"/>
      <c r="E19" s="679"/>
      <c r="F19" s="679"/>
      <c r="G19" s="679"/>
      <c r="H19" s="679"/>
      <c r="I19" s="679"/>
      <c r="J19" s="679"/>
      <c r="K19" s="679"/>
    </row>
    <row r="20" spans="2:11" s="9" customFormat="1" ht="4.5" customHeight="1">
      <c r="B20" s="131"/>
      <c r="C20" s="131"/>
      <c r="D20" s="131"/>
      <c r="E20" s="131"/>
      <c r="F20" s="131"/>
      <c r="G20" s="131"/>
      <c r="H20" s="131"/>
      <c r="I20" s="131"/>
      <c r="J20" s="131"/>
      <c r="K20" s="131"/>
    </row>
    <row r="21" spans="2:11" s="9" customFormat="1" ht="29.25" customHeight="1">
      <c r="B21" s="681" t="s">
        <v>487</v>
      </c>
      <c r="C21" s="681"/>
      <c r="D21" s="681"/>
      <c r="E21" s="681"/>
      <c r="F21" s="681"/>
      <c r="G21" s="681"/>
      <c r="H21" s="681"/>
      <c r="I21" s="681"/>
      <c r="J21" s="681"/>
      <c r="K21" s="681"/>
    </row>
    <row r="22" spans="2:11" s="9" customFormat="1" ht="26.25" customHeight="1">
      <c r="B22" s="681" t="s">
        <v>85</v>
      </c>
      <c r="C22" s="681"/>
      <c r="D22" s="681"/>
      <c r="E22" s="681"/>
      <c r="F22" s="681"/>
      <c r="G22" s="681"/>
      <c r="H22" s="681"/>
      <c r="I22" s="681"/>
      <c r="J22" s="681"/>
      <c r="K22" s="681"/>
    </row>
    <row r="23" spans="2:11" s="9" customFormat="1" ht="6.75" customHeight="1">
      <c r="B23" s="132"/>
      <c r="C23" s="40"/>
      <c r="D23" s="40"/>
      <c r="E23" s="40"/>
      <c r="F23" s="40"/>
      <c r="G23" s="40"/>
      <c r="H23" s="40"/>
      <c r="I23" s="40"/>
      <c r="J23" s="40"/>
      <c r="K23" s="40"/>
    </row>
    <row r="24" spans="2:11" s="9" customFormat="1" ht="38.25" customHeight="1">
      <c r="B24" s="679" t="s">
        <v>488</v>
      </c>
      <c r="C24" s="679"/>
      <c r="D24" s="679"/>
      <c r="E24" s="679"/>
      <c r="F24" s="679"/>
      <c r="G24" s="679"/>
      <c r="H24" s="679"/>
      <c r="I24" s="679"/>
      <c r="J24" s="679"/>
      <c r="K24" s="679"/>
    </row>
    <row r="25" spans="2:11" ht="10.5" customHeight="1">
      <c r="B25" s="131"/>
      <c r="C25" s="131"/>
      <c r="D25" s="131"/>
      <c r="E25" s="131"/>
      <c r="F25" s="131"/>
      <c r="G25" s="131"/>
      <c r="H25" s="131"/>
      <c r="I25" s="131"/>
      <c r="J25" s="131"/>
      <c r="K25" s="131"/>
    </row>
    <row r="26" spans="2:11" ht="15" customHeight="1">
      <c r="B26" s="683" t="s">
        <v>144</v>
      </c>
      <c r="C26" s="683"/>
      <c r="D26" s="683"/>
      <c r="E26" s="683"/>
      <c r="F26" s="683"/>
      <c r="G26" s="683"/>
      <c r="H26" s="683"/>
      <c r="I26" s="683"/>
      <c r="J26" s="683"/>
      <c r="K26" s="683"/>
    </row>
    <row r="27" spans="2:11" ht="28.5" customHeight="1">
      <c r="B27" s="689" t="s">
        <v>489</v>
      </c>
      <c r="C27" s="689"/>
      <c r="D27" s="689"/>
      <c r="E27" s="689"/>
      <c r="F27" s="689"/>
      <c r="G27" s="689"/>
      <c r="H27" s="689"/>
      <c r="I27" s="689"/>
      <c r="J27" s="689"/>
      <c r="K27" s="689"/>
    </row>
    <row r="28" spans="2:11" ht="15" customHeight="1">
      <c r="B28" s="681" t="s">
        <v>189</v>
      </c>
      <c r="C28" s="681"/>
      <c r="D28" s="681"/>
      <c r="E28" s="681"/>
      <c r="F28" s="681"/>
      <c r="G28" s="681"/>
      <c r="H28" s="681"/>
      <c r="I28" s="681"/>
      <c r="J28" s="681"/>
      <c r="K28" s="681"/>
    </row>
    <row r="29" spans="2:11" ht="27.75" customHeight="1">
      <c r="B29" s="681" t="s">
        <v>86</v>
      </c>
      <c r="C29" s="681"/>
      <c r="D29" s="681"/>
      <c r="E29" s="681"/>
      <c r="F29" s="681"/>
      <c r="G29" s="681"/>
      <c r="H29" s="681"/>
      <c r="I29" s="681"/>
      <c r="J29" s="681"/>
      <c r="K29" s="681"/>
    </row>
    <row r="30" spans="2:11" ht="15" customHeight="1">
      <c r="B30" s="681" t="s">
        <v>190</v>
      </c>
      <c r="C30" s="681"/>
      <c r="D30" s="681"/>
      <c r="E30" s="681"/>
      <c r="F30" s="681"/>
      <c r="G30" s="681"/>
      <c r="H30" s="681"/>
      <c r="I30" s="681"/>
      <c r="J30" s="681"/>
      <c r="K30" s="681"/>
    </row>
    <row r="31" spans="2:11" s="9" customFormat="1" ht="8.25" customHeight="1">
      <c r="B31" s="679"/>
      <c r="C31" s="679"/>
      <c r="D31" s="679"/>
      <c r="E31" s="679"/>
      <c r="F31" s="679"/>
      <c r="G31" s="679"/>
      <c r="H31" s="679"/>
      <c r="I31" s="679"/>
      <c r="J31" s="679"/>
      <c r="K31" s="679"/>
    </row>
    <row r="32" spans="2:11" ht="0.75" customHeight="1">
      <c r="B32" s="134"/>
      <c r="C32" s="135"/>
      <c r="D32" s="135"/>
      <c r="E32" s="135"/>
      <c r="F32" s="135"/>
      <c r="G32" s="135"/>
      <c r="H32" s="135"/>
      <c r="I32" s="135"/>
      <c r="J32" s="135"/>
      <c r="K32" s="136"/>
    </row>
    <row r="33" spans="2:11" s="16" customFormat="1" ht="15.75">
      <c r="B33" s="687" t="s">
        <v>191</v>
      </c>
      <c r="C33" s="687"/>
      <c r="D33" s="687"/>
      <c r="E33" s="687"/>
      <c r="F33" s="687"/>
      <c r="G33" s="687"/>
      <c r="H33" s="687"/>
      <c r="I33" s="687"/>
      <c r="J33" s="687"/>
      <c r="K33" s="687"/>
    </row>
    <row r="34" spans="2:11" ht="7.5" customHeight="1">
      <c r="B34" s="91"/>
      <c r="C34" s="36"/>
      <c r="D34" s="91"/>
      <c r="E34" s="36"/>
      <c r="F34" s="91"/>
      <c r="G34" s="36"/>
      <c r="H34" s="91"/>
      <c r="I34" s="36"/>
      <c r="J34" s="91"/>
      <c r="K34" s="36"/>
    </row>
    <row r="35" spans="2:11" ht="7.5" customHeight="1">
      <c r="B35" s="685"/>
      <c r="C35" s="685"/>
      <c r="D35" s="685"/>
      <c r="E35" s="685"/>
      <c r="F35" s="685"/>
      <c r="G35" s="685"/>
      <c r="H35" s="685"/>
      <c r="I35" s="685"/>
      <c r="J35" s="685"/>
      <c r="K35" s="685"/>
    </row>
    <row r="36" spans="2:11" s="51" customFormat="1" ht="15.75" customHeight="1">
      <c r="B36" s="138" t="s">
        <v>249</v>
      </c>
      <c r="C36" s="686" t="s">
        <v>491</v>
      </c>
      <c r="D36" s="686"/>
      <c r="E36" s="686"/>
      <c r="F36" s="686"/>
      <c r="G36" s="686"/>
      <c r="H36" s="686"/>
      <c r="I36" s="686"/>
      <c r="J36" s="686"/>
      <c r="K36" s="686"/>
    </row>
    <row r="37" spans="2:11" s="51" customFormat="1" ht="26.25" customHeight="1">
      <c r="B37" s="138" t="s">
        <v>249</v>
      </c>
      <c r="C37" s="686" t="s">
        <v>492</v>
      </c>
      <c r="D37" s="686"/>
      <c r="E37" s="686"/>
      <c r="F37" s="686"/>
      <c r="G37" s="686"/>
      <c r="H37" s="686"/>
      <c r="I37" s="686"/>
      <c r="J37" s="686"/>
      <c r="K37" s="686"/>
    </row>
    <row r="38" spans="2:11" s="41" customFormat="1" ht="68.25" customHeight="1">
      <c r="B38" s="138" t="s">
        <v>249</v>
      </c>
      <c r="C38" s="686" t="s">
        <v>493</v>
      </c>
      <c r="D38" s="686"/>
      <c r="E38" s="686"/>
      <c r="F38" s="686"/>
      <c r="G38" s="686"/>
      <c r="H38" s="686"/>
      <c r="I38" s="686"/>
      <c r="J38" s="686"/>
      <c r="K38" s="686"/>
    </row>
    <row r="39" spans="2:11" s="51" customFormat="1" ht="42.75" customHeight="1">
      <c r="B39" s="140" t="s">
        <v>249</v>
      </c>
      <c r="C39" s="686" t="s">
        <v>494</v>
      </c>
      <c r="D39" s="686"/>
      <c r="E39" s="686"/>
      <c r="F39" s="686"/>
      <c r="G39" s="686"/>
      <c r="H39" s="686"/>
      <c r="I39" s="686"/>
      <c r="J39" s="686"/>
      <c r="K39" s="686"/>
    </row>
    <row r="40" spans="2:11" s="9" customFormat="1" ht="30" customHeight="1">
      <c r="B40" s="140" t="s">
        <v>249</v>
      </c>
      <c r="C40" s="688" t="s">
        <v>192</v>
      </c>
      <c r="D40" s="688"/>
      <c r="E40" s="688"/>
      <c r="F40" s="688"/>
      <c r="G40" s="688"/>
      <c r="H40" s="688"/>
      <c r="I40" s="688"/>
      <c r="J40" s="688"/>
      <c r="K40" s="688"/>
    </row>
    <row r="41" spans="2:11" s="51" customFormat="1" ht="27.75" customHeight="1">
      <c r="B41" s="140" t="s">
        <v>249</v>
      </c>
      <c r="C41" s="691" t="s">
        <v>87</v>
      </c>
      <c r="D41" s="691"/>
      <c r="E41" s="691"/>
      <c r="F41" s="691"/>
      <c r="G41" s="691"/>
      <c r="H41" s="691"/>
      <c r="I41" s="691"/>
      <c r="J41" s="691"/>
      <c r="K41" s="691"/>
    </row>
    <row r="42" spans="2:11" s="9" customFormat="1" ht="15.75" customHeight="1">
      <c r="B42" s="140" t="s">
        <v>249</v>
      </c>
      <c r="C42" s="686" t="s">
        <v>88</v>
      </c>
      <c r="D42" s="686"/>
      <c r="E42" s="686"/>
      <c r="F42" s="686"/>
      <c r="G42" s="686"/>
      <c r="H42" s="686"/>
      <c r="I42" s="686"/>
      <c r="J42" s="686"/>
      <c r="K42" s="686"/>
    </row>
    <row r="43" spans="2:11" s="51" customFormat="1" ht="15.75" customHeight="1">
      <c r="B43" s="140" t="s">
        <v>249</v>
      </c>
      <c r="C43" s="686" t="s">
        <v>495</v>
      </c>
      <c r="D43" s="686"/>
      <c r="E43" s="686"/>
      <c r="F43" s="686"/>
      <c r="G43" s="686"/>
      <c r="H43" s="686"/>
      <c r="I43" s="686"/>
      <c r="J43" s="686"/>
      <c r="K43" s="686"/>
    </row>
    <row r="44" spans="2:11" s="51" customFormat="1" ht="27.75" customHeight="1">
      <c r="B44" s="140" t="s">
        <v>249</v>
      </c>
      <c r="C44" s="686" t="s">
        <v>496</v>
      </c>
      <c r="D44" s="686"/>
      <c r="E44" s="686"/>
      <c r="F44" s="686"/>
      <c r="G44" s="686"/>
      <c r="H44" s="686"/>
      <c r="I44" s="686"/>
      <c r="J44" s="686"/>
      <c r="K44" s="686"/>
    </row>
    <row r="45" spans="2:11" s="9" customFormat="1" ht="10.5" customHeight="1">
      <c r="B45" s="140"/>
      <c r="C45" s="681"/>
      <c r="D45" s="681"/>
      <c r="E45" s="681"/>
      <c r="F45" s="681"/>
      <c r="G45" s="681"/>
      <c r="H45" s="681"/>
      <c r="I45" s="681"/>
      <c r="J45" s="681"/>
      <c r="K45" s="681"/>
    </row>
    <row r="46" spans="2:11" s="55" customFormat="1" ht="15.75" customHeight="1">
      <c r="B46" s="141" t="s">
        <v>89</v>
      </c>
      <c r="C46" s="141"/>
      <c r="D46" s="141"/>
      <c r="E46" s="142"/>
      <c r="F46" s="142"/>
      <c r="G46" s="143"/>
      <c r="H46" s="143"/>
      <c r="I46" s="143"/>
      <c r="J46" s="143"/>
      <c r="K46" s="143"/>
    </row>
    <row r="47" spans="2:11" s="42" customFormat="1" ht="2.25" customHeight="1">
      <c r="B47" s="133"/>
      <c r="C47" s="139"/>
      <c r="D47" s="139"/>
      <c r="E47" s="139"/>
      <c r="F47" s="139"/>
      <c r="G47" s="139"/>
      <c r="H47" s="139"/>
      <c r="I47" s="139"/>
      <c r="J47" s="139"/>
      <c r="K47" s="139"/>
    </row>
    <row r="48" spans="2:11" s="42" customFormat="1" ht="13.5" customHeight="1">
      <c r="B48" s="144" t="s">
        <v>472</v>
      </c>
      <c r="C48" s="145" t="s">
        <v>195</v>
      </c>
      <c r="D48" s="146"/>
      <c r="E48" s="146"/>
      <c r="F48" s="146"/>
      <c r="G48" s="146"/>
      <c r="H48" s="146"/>
      <c r="I48" s="146"/>
      <c r="J48" s="146"/>
      <c r="K48" s="146"/>
    </row>
    <row r="49" spans="2:11" s="42" customFormat="1" ht="14.25">
      <c r="B49" s="144" t="s">
        <v>472</v>
      </c>
      <c r="C49" s="145" t="s">
        <v>193</v>
      </c>
      <c r="D49" s="145"/>
      <c r="E49" s="145"/>
      <c r="F49" s="145"/>
      <c r="G49" s="145"/>
      <c r="H49" s="145"/>
      <c r="I49" s="145"/>
      <c r="J49" s="145"/>
      <c r="K49" s="145"/>
    </row>
    <row r="50" spans="2:11" s="42" customFormat="1" ht="14.25" customHeight="1">
      <c r="B50" s="144" t="s">
        <v>472</v>
      </c>
      <c r="C50" s="145" t="s">
        <v>194</v>
      </c>
      <c r="D50" s="139"/>
      <c r="E50" s="139"/>
      <c r="F50" s="139"/>
      <c r="G50" s="139"/>
      <c r="H50" s="139"/>
      <c r="I50" s="139"/>
      <c r="J50" s="139"/>
      <c r="K50" s="139"/>
    </row>
    <row r="51" spans="2:11" s="42" customFormat="1" ht="30" customHeight="1">
      <c r="B51" s="147" t="s">
        <v>472</v>
      </c>
      <c r="C51" s="692" t="s">
        <v>497</v>
      </c>
      <c r="D51" s="692"/>
      <c r="E51" s="692"/>
      <c r="F51" s="692"/>
      <c r="G51" s="692"/>
      <c r="H51" s="692"/>
      <c r="I51" s="692"/>
      <c r="J51" s="692"/>
      <c r="K51" s="692"/>
    </row>
    <row r="52" spans="2:11" s="36" customFormat="1" ht="9.75" customHeight="1">
      <c r="B52" s="148"/>
      <c r="C52" s="149"/>
      <c r="D52" s="150"/>
      <c r="E52" s="150"/>
      <c r="F52" s="150"/>
      <c r="G52" s="150"/>
      <c r="H52" s="150"/>
      <c r="I52" s="150"/>
      <c r="J52" s="150"/>
      <c r="K52" s="150"/>
    </row>
    <row r="53" spans="2:11" s="16" customFormat="1" ht="15.75" customHeight="1">
      <c r="B53" s="693" t="s">
        <v>196</v>
      </c>
      <c r="C53" s="693"/>
      <c r="D53" s="693"/>
      <c r="E53" s="693"/>
      <c r="F53" s="693"/>
      <c r="G53" s="693"/>
      <c r="H53" s="693"/>
      <c r="I53" s="693"/>
      <c r="J53" s="693"/>
      <c r="K53" s="693"/>
    </row>
    <row r="54" spans="2:11" ht="7.5" customHeight="1">
      <c r="B54" s="10"/>
      <c r="C54" s="10"/>
      <c r="D54" s="151"/>
      <c r="E54" s="151"/>
      <c r="F54" s="10"/>
      <c r="G54" s="151"/>
      <c r="H54" s="151"/>
      <c r="I54" s="151"/>
      <c r="J54" s="151"/>
      <c r="K54" s="152"/>
    </row>
    <row r="55" spans="2:12" ht="24" customHeight="1">
      <c r="B55" s="675" t="s">
        <v>197</v>
      </c>
      <c r="C55" s="676"/>
      <c r="D55" s="676"/>
      <c r="E55" s="676"/>
      <c r="F55" s="676"/>
      <c r="G55" s="676"/>
      <c r="H55" s="676"/>
      <c r="I55" s="676"/>
      <c r="J55" s="676"/>
      <c r="K55" s="677"/>
      <c r="L55" s="21"/>
    </row>
    <row r="56" spans="2:11" ht="95.25" customHeight="1">
      <c r="B56" s="672" t="s">
        <v>498</v>
      </c>
      <c r="C56" s="673"/>
      <c r="D56" s="673"/>
      <c r="E56" s="673"/>
      <c r="F56" s="673"/>
      <c r="G56" s="673"/>
      <c r="H56" s="673"/>
      <c r="I56" s="673"/>
      <c r="J56" s="673"/>
      <c r="K56" s="674"/>
    </row>
    <row r="57" spans="2:11" ht="24" customHeight="1">
      <c r="B57" s="675" t="s">
        <v>90</v>
      </c>
      <c r="C57" s="676"/>
      <c r="D57" s="676"/>
      <c r="E57" s="676"/>
      <c r="F57" s="676"/>
      <c r="G57" s="676"/>
      <c r="H57" s="676"/>
      <c r="I57" s="676"/>
      <c r="J57" s="676"/>
      <c r="K57" s="677"/>
    </row>
    <row r="58" spans="2:11" ht="90" customHeight="1">
      <c r="B58" s="672" t="s">
        <v>499</v>
      </c>
      <c r="C58" s="673"/>
      <c r="D58" s="673"/>
      <c r="E58" s="673"/>
      <c r="F58" s="673"/>
      <c r="G58" s="673"/>
      <c r="H58" s="673"/>
      <c r="I58" s="673"/>
      <c r="J58" s="673"/>
      <c r="K58" s="674"/>
    </row>
    <row r="59" spans="2:11" ht="24" customHeight="1">
      <c r="B59" s="675" t="s">
        <v>15</v>
      </c>
      <c r="C59" s="676"/>
      <c r="D59" s="676"/>
      <c r="E59" s="676"/>
      <c r="F59" s="676"/>
      <c r="G59" s="676"/>
      <c r="H59" s="676"/>
      <c r="I59" s="676"/>
      <c r="J59" s="676"/>
      <c r="K59" s="677"/>
    </row>
    <row r="60" spans="2:11" ht="63.75" customHeight="1">
      <c r="B60" s="672" t="s">
        <v>500</v>
      </c>
      <c r="C60" s="673"/>
      <c r="D60" s="673"/>
      <c r="E60" s="673"/>
      <c r="F60" s="673"/>
      <c r="G60" s="673"/>
      <c r="H60" s="673"/>
      <c r="I60" s="673"/>
      <c r="J60" s="673"/>
      <c r="K60" s="674"/>
    </row>
    <row r="61" spans="2:11" ht="24" customHeight="1">
      <c r="B61" s="675" t="s">
        <v>16</v>
      </c>
      <c r="C61" s="676"/>
      <c r="D61" s="676"/>
      <c r="E61" s="676"/>
      <c r="F61" s="676"/>
      <c r="G61" s="676"/>
      <c r="H61" s="676"/>
      <c r="I61" s="676"/>
      <c r="J61" s="676"/>
      <c r="K61" s="677"/>
    </row>
    <row r="62" spans="2:11" ht="67.5" customHeight="1">
      <c r="B62" s="672" t="s">
        <v>660</v>
      </c>
      <c r="C62" s="673"/>
      <c r="D62" s="673"/>
      <c r="E62" s="673"/>
      <c r="F62" s="673"/>
      <c r="G62" s="673"/>
      <c r="H62" s="673"/>
      <c r="I62" s="673"/>
      <c r="J62" s="673"/>
      <c r="K62" s="674"/>
    </row>
    <row r="63" spans="2:11" ht="24" customHeight="1">
      <c r="B63" s="675" t="s">
        <v>18</v>
      </c>
      <c r="C63" s="676"/>
      <c r="D63" s="676"/>
      <c r="E63" s="676"/>
      <c r="F63" s="676"/>
      <c r="G63" s="676"/>
      <c r="H63" s="676"/>
      <c r="I63" s="676"/>
      <c r="J63" s="676"/>
      <c r="K63" s="677"/>
    </row>
    <row r="64" spans="2:11" ht="27" customHeight="1">
      <c r="B64" s="672" t="s">
        <v>17</v>
      </c>
      <c r="C64" s="673"/>
      <c r="D64" s="673"/>
      <c r="E64" s="673"/>
      <c r="F64" s="673"/>
      <c r="G64" s="673"/>
      <c r="H64" s="673"/>
      <c r="I64" s="673"/>
      <c r="J64" s="673"/>
      <c r="K64" s="674"/>
    </row>
    <row r="65" spans="2:11" s="16" customFormat="1" ht="24" customHeight="1">
      <c r="B65" s="675" t="s">
        <v>19</v>
      </c>
      <c r="C65" s="676"/>
      <c r="D65" s="676"/>
      <c r="E65" s="676"/>
      <c r="F65" s="676"/>
      <c r="G65" s="676"/>
      <c r="H65" s="676"/>
      <c r="I65" s="676"/>
      <c r="J65" s="676"/>
      <c r="K65" s="677"/>
    </row>
    <row r="66" spans="2:11" ht="67.5" customHeight="1">
      <c r="B66" s="672" t="s">
        <v>91</v>
      </c>
      <c r="C66" s="673"/>
      <c r="D66" s="673"/>
      <c r="E66" s="673"/>
      <c r="F66" s="673"/>
      <c r="G66" s="673"/>
      <c r="H66" s="673"/>
      <c r="I66" s="673"/>
      <c r="J66" s="673"/>
      <c r="K66" s="674"/>
    </row>
    <row r="67" spans="2:11" ht="24" customHeight="1">
      <c r="B67" s="139"/>
      <c r="C67" s="139"/>
      <c r="D67" s="139"/>
      <c r="E67" s="139"/>
      <c r="F67" s="139"/>
      <c r="G67" s="139"/>
      <c r="H67" s="139"/>
      <c r="I67" s="139"/>
      <c r="J67" s="139"/>
      <c r="K67" s="139"/>
    </row>
    <row r="68" spans="2:11" ht="15.75" customHeight="1">
      <c r="B68" s="690" t="s">
        <v>661</v>
      </c>
      <c r="C68" s="690"/>
      <c r="D68" s="690"/>
      <c r="E68" s="690"/>
      <c r="F68" s="690"/>
      <c r="G68" s="690"/>
      <c r="H68" s="690"/>
      <c r="I68" s="690"/>
      <c r="J68" s="690"/>
      <c r="K68" s="690"/>
    </row>
    <row r="69" spans="2:11" ht="24" customHeight="1">
      <c r="B69" s="9"/>
      <c r="C69" s="9"/>
      <c r="D69" s="9"/>
      <c r="E69" s="9"/>
      <c r="F69" s="9"/>
      <c r="G69" s="9"/>
      <c r="H69" s="9"/>
      <c r="I69" s="9"/>
      <c r="J69" s="9"/>
      <c r="K69" s="9"/>
    </row>
    <row r="70" spans="2:11" ht="54" customHeight="1">
      <c r="B70" s="9"/>
      <c r="C70" s="153" t="s">
        <v>20</v>
      </c>
      <c r="D70" s="154" t="s">
        <v>21</v>
      </c>
      <c r="E70" s="154" t="s">
        <v>22</v>
      </c>
      <c r="F70" s="9"/>
      <c r="G70" s="9"/>
      <c r="H70" s="9"/>
      <c r="I70" s="9"/>
      <c r="J70" s="9"/>
      <c r="K70" s="9"/>
    </row>
    <row r="71" spans="3:5" s="9" customFormat="1" ht="26.25" customHeight="1">
      <c r="C71" s="155" t="s">
        <v>23</v>
      </c>
      <c r="D71" s="156" t="s">
        <v>234</v>
      </c>
      <c r="E71" s="156">
        <v>4.54609</v>
      </c>
    </row>
    <row r="72" spans="2:11" ht="12.75">
      <c r="B72" s="9"/>
      <c r="C72" s="155" t="s">
        <v>24</v>
      </c>
      <c r="D72" s="156" t="s">
        <v>234</v>
      </c>
      <c r="E72" s="156">
        <v>3.785411784</v>
      </c>
      <c r="F72" s="9"/>
      <c r="G72" s="9"/>
      <c r="H72" s="9"/>
      <c r="I72" s="9"/>
      <c r="J72" s="9"/>
      <c r="K72" s="9"/>
    </row>
    <row r="73" spans="2:11" ht="14.25">
      <c r="B73" s="9"/>
      <c r="C73" s="155" t="s">
        <v>236</v>
      </c>
      <c r="D73" s="156" t="s">
        <v>234</v>
      </c>
      <c r="E73" s="156">
        <v>1000</v>
      </c>
      <c r="F73" s="9"/>
      <c r="G73" s="9"/>
      <c r="H73" s="9"/>
      <c r="I73" s="9"/>
      <c r="J73" s="9"/>
      <c r="K73" s="9"/>
    </row>
    <row r="74" spans="2:11" ht="14.25">
      <c r="B74" s="9"/>
      <c r="C74" s="155" t="s">
        <v>25</v>
      </c>
      <c r="D74" s="157" t="s">
        <v>236</v>
      </c>
      <c r="E74" s="156">
        <v>0.001</v>
      </c>
      <c r="F74" s="9"/>
      <c r="G74" s="9"/>
      <c r="H74" s="9"/>
      <c r="I74" s="9"/>
      <c r="J74" s="9"/>
      <c r="K74" s="9"/>
    </row>
    <row r="75" spans="2:11" ht="12.75">
      <c r="B75" s="9"/>
      <c r="C75" s="155" t="s">
        <v>235</v>
      </c>
      <c r="D75" s="156" t="s">
        <v>234</v>
      </c>
      <c r="E75" s="156">
        <v>0.001</v>
      </c>
      <c r="F75" s="9"/>
      <c r="G75" s="9"/>
      <c r="H75" s="9"/>
      <c r="I75" s="9"/>
      <c r="J75" s="9"/>
      <c r="K75" s="9"/>
    </row>
  </sheetData>
  <sheetProtection sheet="1"/>
  <mergeCells count="45">
    <mergeCell ref="B68:K68"/>
    <mergeCell ref="C41:K41"/>
    <mergeCell ref="C36:K36"/>
    <mergeCell ref="C38:K38"/>
    <mergeCell ref="B57:K57"/>
    <mergeCell ref="C51:K51"/>
    <mergeCell ref="B55:K55"/>
    <mergeCell ref="C37:K37"/>
    <mergeCell ref="B53:K53"/>
    <mergeCell ref="C39:K39"/>
    <mergeCell ref="C45:K45"/>
    <mergeCell ref="C43:K43"/>
    <mergeCell ref="C44:K44"/>
    <mergeCell ref="C40:K40"/>
    <mergeCell ref="B22:K22"/>
    <mergeCell ref="B28:K28"/>
    <mergeCell ref="B29:K29"/>
    <mergeCell ref="B30:K30"/>
    <mergeCell ref="B27:K27"/>
    <mergeCell ref="B58:K58"/>
    <mergeCell ref="B9:K9"/>
    <mergeCell ref="B11:K11"/>
    <mergeCell ref="B13:K13"/>
    <mergeCell ref="B15:K15"/>
    <mergeCell ref="B35:K35"/>
    <mergeCell ref="B56:K56"/>
    <mergeCell ref="C42:K42"/>
    <mergeCell ref="B19:K19"/>
    <mergeCell ref="B33:K33"/>
    <mergeCell ref="B59:K59"/>
    <mergeCell ref="B61:K61"/>
    <mergeCell ref="B3:K3"/>
    <mergeCell ref="B31:K31"/>
    <mergeCell ref="B17:K17"/>
    <mergeCell ref="B21:K21"/>
    <mergeCell ref="B5:K5"/>
    <mergeCell ref="B26:K26"/>
    <mergeCell ref="B7:K7"/>
    <mergeCell ref="B24:K24"/>
    <mergeCell ref="B66:K66"/>
    <mergeCell ref="B60:K60"/>
    <mergeCell ref="B62:K62"/>
    <mergeCell ref="B65:K65"/>
    <mergeCell ref="B64:K64"/>
    <mergeCell ref="B63:K63"/>
  </mergeCells>
  <printOptions horizontalCentered="1"/>
  <pageMargins left="0.56" right="0.4" top="0.65" bottom="1" header="0.43" footer="0.5"/>
  <pageSetup horizontalDpi="600" verticalDpi="600" orientation="landscape" paperSize="9" scale="75" r:id="rId1"/>
  <headerFooter alignWithMargins="0">
    <oddFooter>&amp;C&amp;"Arial,Regular"&amp;8DENU/PNUMA CUESTIONARIO 2013 ESTADISTICAS AMBIENTALES  - Sección del Agua - p.&amp;P</oddFooter>
  </headerFooter>
  <rowBreaks count="3" manualBreakCount="3">
    <brk id="32" max="255" man="1"/>
    <brk id="52" max="255" man="1"/>
    <brk id="66" max="255" man="1"/>
  </rowBreaks>
</worksheet>
</file>

<file path=xl/worksheets/sheet3.xml><?xml version="1.0" encoding="utf-8"?>
<worksheet xmlns="http://schemas.openxmlformats.org/spreadsheetml/2006/main" xmlns:r="http://schemas.openxmlformats.org/officeDocument/2006/relationships">
  <sheetPr codeName="Sheet3"/>
  <dimension ref="A1:P94"/>
  <sheetViews>
    <sheetView showGridLines="0" zoomScaleSheetLayoutView="100" workbookViewId="0" topLeftCell="A1">
      <selection activeCell="A1" sqref="A1"/>
    </sheetView>
  </sheetViews>
  <sheetFormatPr defaultColWidth="9.33203125" defaultRowHeight="12.75"/>
  <cols>
    <col min="1" max="1" width="3.33203125" style="2" customWidth="1"/>
    <col min="2" max="2" width="11.83203125" style="20" customWidth="1"/>
    <col min="3" max="3" width="33.83203125" style="15" customWidth="1"/>
    <col min="4" max="4" width="121" style="15" customWidth="1"/>
    <col min="5" max="5" width="5.5" style="102" customWidth="1"/>
    <col min="6" max="6" width="5.5" style="103" customWidth="1"/>
    <col min="7" max="7" width="9.33203125" style="103" customWidth="1"/>
    <col min="8" max="10" width="9.33203125" style="2" customWidth="1"/>
    <col min="11" max="11" width="20.5" style="2" customWidth="1"/>
    <col min="12" max="16384" width="9.33203125" style="2" customWidth="1"/>
  </cols>
  <sheetData>
    <row r="1" ht="15.75">
      <c r="B1" s="137" t="s">
        <v>490</v>
      </c>
    </row>
    <row r="2" ht="7.5" customHeight="1"/>
    <row r="3" spans="2:4" ht="18">
      <c r="B3" s="694" t="s">
        <v>179</v>
      </c>
      <c r="C3" s="694"/>
      <c r="D3" s="694"/>
    </row>
    <row r="4" spans="2:4" ht="12.75" customHeight="1">
      <c r="B4" s="101"/>
      <c r="C4" s="158"/>
      <c r="D4" s="159"/>
    </row>
    <row r="5" spans="2:4" ht="15.75">
      <c r="B5" s="695" t="s">
        <v>26</v>
      </c>
      <c r="C5" s="695"/>
      <c r="D5" s="695"/>
    </row>
    <row r="6" spans="2:7" s="10" customFormat="1" ht="40.5" customHeight="1" thickBot="1">
      <c r="B6" s="686" t="s">
        <v>675</v>
      </c>
      <c r="C6" s="686"/>
      <c r="D6" s="686"/>
      <c r="E6" s="102"/>
      <c r="F6" s="103"/>
      <c r="G6" s="103"/>
    </row>
    <row r="7" spans="2:4" ht="40.5" customHeight="1">
      <c r="B7" s="195" t="s">
        <v>92</v>
      </c>
      <c r="C7" s="196" t="s">
        <v>36</v>
      </c>
      <c r="D7" s="197" t="s">
        <v>27</v>
      </c>
    </row>
    <row r="8" spans="2:7" s="10" customFormat="1" ht="27.75" customHeight="1">
      <c r="B8" s="161" t="s">
        <v>469</v>
      </c>
      <c r="C8" s="162" t="s">
        <v>28</v>
      </c>
      <c r="D8" s="163" t="s">
        <v>37</v>
      </c>
      <c r="E8" s="104"/>
      <c r="F8" s="103"/>
      <c r="G8" s="103"/>
    </row>
    <row r="9" spans="2:7" s="10" customFormat="1" ht="132" customHeight="1">
      <c r="B9" s="161" t="s">
        <v>592</v>
      </c>
      <c r="C9" s="162" t="s">
        <v>38</v>
      </c>
      <c r="D9" s="163" t="s">
        <v>39</v>
      </c>
      <c r="E9" s="104"/>
      <c r="F9" s="103"/>
      <c r="G9" s="103"/>
    </row>
    <row r="10" spans="2:7" s="10" customFormat="1" ht="64.5" customHeight="1">
      <c r="B10" s="198" t="s">
        <v>562</v>
      </c>
      <c r="C10" s="164" t="s">
        <v>29</v>
      </c>
      <c r="D10" s="163" t="s">
        <v>93</v>
      </c>
      <c r="E10" s="104"/>
      <c r="F10" s="103"/>
      <c r="G10" s="103"/>
    </row>
    <row r="11" spans="2:7" s="10" customFormat="1" ht="54" customHeight="1">
      <c r="B11" s="165" t="s">
        <v>468</v>
      </c>
      <c r="C11" s="164" t="s">
        <v>30</v>
      </c>
      <c r="D11" s="199" t="s">
        <v>94</v>
      </c>
      <c r="E11" s="104"/>
      <c r="F11" s="103"/>
      <c r="G11" s="103"/>
    </row>
    <row r="12" spans="2:7" s="10" customFormat="1" ht="29.25" customHeight="1" thickBot="1">
      <c r="B12" s="167" t="s">
        <v>156</v>
      </c>
      <c r="C12" s="200" t="s">
        <v>31</v>
      </c>
      <c r="D12" s="201" t="s">
        <v>32</v>
      </c>
      <c r="E12" s="104"/>
      <c r="F12" s="103"/>
      <c r="G12" s="103"/>
    </row>
    <row r="13" spans="2:4" ht="21.75" customHeight="1">
      <c r="B13" s="168"/>
      <c r="C13" s="158"/>
      <c r="D13" s="159"/>
    </row>
    <row r="14" spans="2:4" ht="18" customHeight="1" thickBot="1">
      <c r="B14" s="696" t="s">
        <v>172</v>
      </c>
      <c r="C14" s="696"/>
      <c r="D14" s="696"/>
    </row>
    <row r="15" spans="2:7" ht="32.25" customHeight="1">
      <c r="B15" s="169" t="s">
        <v>33</v>
      </c>
      <c r="C15" s="170" t="s">
        <v>34</v>
      </c>
      <c r="D15" s="160" t="s">
        <v>172</v>
      </c>
      <c r="E15" s="102" t="s">
        <v>593</v>
      </c>
      <c r="G15" s="103" t="s">
        <v>595</v>
      </c>
    </row>
    <row r="16" spans="2:7" ht="30.75" customHeight="1">
      <c r="B16" s="171" t="s">
        <v>523</v>
      </c>
      <c r="C16" s="162" t="s">
        <v>35</v>
      </c>
      <c r="D16" s="172" t="s">
        <v>79</v>
      </c>
      <c r="E16" s="102">
        <v>1</v>
      </c>
      <c r="G16" s="103">
        <v>7</v>
      </c>
    </row>
    <row r="17" spans="2:7" ht="66.75" customHeight="1">
      <c r="B17" s="171" t="s">
        <v>524</v>
      </c>
      <c r="C17" s="162" t="s">
        <v>80</v>
      </c>
      <c r="D17" s="173" t="s">
        <v>95</v>
      </c>
      <c r="E17" s="102">
        <v>2</v>
      </c>
      <c r="G17" s="103">
        <v>28</v>
      </c>
    </row>
    <row r="18" spans="2:7" ht="65.25" customHeight="1">
      <c r="B18" s="171" t="s">
        <v>525</v>
      </c>
      <c r="C18" s="162" t="s">
        <v>502</v>
      </c>
      <c r="D18" s="172" t="s">
        <v>40</v>
      </c>
      <c r="E18" s="102">
        <v>3</v>
      </c>
      <c r="G18" s="103">
        <v>26</v>
      </c>
    </row>
    <row r="19" spans="2:7" ht="39" customHeight="1">
      <c r="B19" s="171" t="s">
        <v>526</v>
      </c>
      <c r="C19" s="174" t="s">
        <v>145</v>
      </c>
      <c r="D19" s="172" t="s">
        <v>96</v>
      </c>
      <c r="E19" s="102">
        <v>4</v>
      </c>
      <c r="G19" s="103">
        <v>19</v>
      </c>
    </row>
    <row r="20" spans="2:7" ht="27" customHeight="1">
      <c r="B20" s="171" t="s">
        <v>527</v>
      </c>
      <c r="C20" s="174" t="s">
        <v>180</v>
      </c>
      <c r="D20" s="173" t="s">
        <v>41</v>
      </c>
      <c r="E20" s="102">
        <v>5</v>
      </c>
      <c r="G20" s="103">
        <v>20</v>
      </c>
    </row>
    <row r="21" spans="2:7" ht="40.5" customHeight="1">
      <c r="B21" s="171" t="s">
        <v>528</v>
      </c>
      <c r="C21" s="174" t="s">
        <v>146</v>
      </c>
      <c r="D21" s="172" t="s">
        <v>151</v>
      </c>
      <c r="E21" s="102">
        <v>6</v>
      </c>
      <c r="G21" s="103">
        <v>21</v>
      </c>
    </row>
    <row r="22" spans="2:4" ht="28.5" customHeight="1">
      <c r="B22" s="175" t="s">
        <v>536</v>
      </c>
      <c r="C22" s="162" t="s">
        <v>147</v>
      </c>
      <c r="D22" s="176" t="s">
        <v>599</v>
      </c>
    </row>
    <row r="23" spans="2:4" ht="26.25" customHeight="1">
      <c r="B23" s="175" t="s">
        <v>537</v>
      </c>
      <c r="C23" s="162" t="s">
        <v>148</v>
      </c>
      <c r="D23" s="176" t="s">
        <v>600</v>
      </c>
    </row>
    <row r="24" spans="2:7" ht="47.25" customHeight="1">
      <c r="B24" s="175" t="s">
        <v>162</v>
      </c>
      <c r="C24" s="162" t="s">
        <v>149</v>
      </c>
      <c r="D24" s="172" t="s">
        <v>150</v>
      </c>
      <c r="E24" s="102">
        <v>6</v>
      </c>
      <c r="G24" s="103">
        <v>21</v>
      </c>
    </row>
    <row r="25" spans="2:7" ht="27.75" customHeight="1">
      <c r="B25" s="171" t="s">
        <v>563</v>
      </c>
      <c r="C25" s="162" t="s">
        <v>152</v>
      </c>
      <c r="D25" s="173" t="s">
        <v>97</v>
      </c>
      <c r="E25" s="102">
        <v>8</v>
      </c>
      <c r="G25" s="103">
        <v>47</v>
      </c>
    </row>
    <row r="26" spans="1:7" ht="102" customHeight="1">
      <c r="A26" s="10"/>
      <c r="B26" s="171" t="s">
        <v>571</v>
      </c>
      <c r="C26" s="174" t="s">
        <v>153</v>
      </c>
      <c r="D26" s="177" t="s">
        <v>98</v>
      </c>
      <c r="E26" s="102">
        <v>22</v>
      </c>
      <c r="G26" s="103" t="s">
        <v>596</v>
      </c>
    </row>
    <row r="27" spans="2:7" s="10" customFormat="1" ht="83.25" customHeight="1">
      <c r="B27" s="171" t="s">
        <v>571</v>
      </c>
      <c r="C27" s="174" t="s">
        <v>653</v>
      </c>
      <c r="D27" s="177" t="s">
        <v>99</v>
      </c>
      <c r="E27" s="102"/>
      <c r="F27" s="103"/>
      <c r="G27" s="103"/>
    </row>
    <row r="28" spans="2:5" ht="27" customHeight="1">
      <c r="B28" s="178" t="s">
        <v>163</v>
      </c>
      <c r="C28" s="162" t="s">
        <v>654</v>
      </c>
      <c r="D28" s="166" t="s">
        <v>655</v>
      </c>
      <c r="E28" s="102">
        <v>9</v>
      </c>
    </row>
    <row r="29" spans="2:7" s="10" customFormat="1" ht="35.25" customHeight="1">
      <c r="B29" s="175" t="s">
        <v>529</v>
      </c>
      <c r="C29" s="162" t="s">
        <v>656</v>
      </c>
      <c r="D29" s="166" t="s">
        <v>657</v>
      </c>
      <c r="E29" s="102"/>
      <c r="F29" s="103"/>
      <c r="G29" s="103"/>
    </row>
    <row r="30" spans="2:7" s="10" customFormat="1" ht="52.5" customHeight="1">
      <c r="B30" s="175" t="s">
        <v>164</v>
      </c>
      <c r="C30" s="162" t="s">
        <v>181</v>
      </c>
      <c r="D30" s="166" t="s">
        <v>42</v>
      </c>
      <c r="E30" s="102"/>
      <c r="F30" s="103"/>
      <c r="G30" s="103"/>
    </row>
    <row r="31" spans="2:7" s="10" customFormat="1" ht="78.75" customHeight="1">
      <c r="B31" s="178" t="s">
        <v>198</v>
      </c>
      <c r="C31" s="179" t="s">
        <v>658</v>
      </c>
      <c r="D31" s="163" t="s">
        <v>43</v>
      </c>
      <c r="E31" s="102">
        <v>25</v>
      </c>
      <c r="F31" s="103"/>
      <c r="G31" s="103"/>
    </row>
    <row r="32" spans="2:7" s="10" customFormat="1" ht="30" customHeight="1">
      <c r="B32" s="178" t="s">
        <v>237</v>
      </c>
      <c r="C32" s="179" t="s">
        <v>659</v>
      </c>
      <c r="D32" s="163" t="s">
        <v>666</v>
      </c>
      <c r="E32" s="102"/>
      <c r="F32" s="103"/>
      <c r="G32" s="103"/>
    </row>
    <row r="33" spans="2:7" s="10" customFormat="1" ht="57.75" customHeight="1">
      <c r="B33" s="178" t="s">
        <v>238</v>
      </c>
      <c r="C33" s="179" t="s">
        <v>100</v>
      </c>
      <c r="D33" s="163" t="s">
        <v>44</v>
      </c>
      <c r="E33" s="102"/>
      <c r="F33" s="103"/>
      <c r="G33" s="103"/>
    </row>
    <row r="34" spans="2:7" s="10" customFormat="1" ht="42" customHeight="1">
      <c r="B34" s="178" t="s">
        <v>239</v>
      </c>
      <c r="C34" s="179" t="s">
        <v>667</v>
      </c>
      <c r="D34" s="163" t="s">
        <v>45</v>
      </c>
      <c r="E34" s="102"/>
      <c r="F34" s="103"/>
      <c r="G34" s="103"/>
    </row>
    <row r="35" spans="2:7" s="10" customFormat="1" ht="39" customHeight="1">
      <c r="B35" s="178" t="s">
        <v>199</v>
      </c>
      <c r="C35" s="179" t="s">
        <v>668</v>
      </c>
      <c r="D35" s="163" t="s">
        <v>46</v>
      </c>
      <c r="E35" s="102">
        <v>51</v>
      </c>
      <c r="F35" s="103"/>
      <c r="G35" s="103"/>
    </row>
    <row r="36" spans="2:7" s="10" customFormat="1" ht="39.75" customHeight="1">
      <c r="B36" s="175" t="s">
        <v>532</v>
      </c>
      <c r="C36" s="179" t="s">
        <v>669</v>
      </c>
      <c r="D36" s="163" t="s">
        <v>47</v>
      </c>
      <c r="E36" s="102"/>
      <c r="F36" s="103"/>
      <c r="G36" s="103"/>
    </row>
    <row r="37" spans="2:5" ht="15.75" customHeight="1">
      <c r="B37" s="178" t="s">
        <v>210</v>
      </c>
      <c r="C37" s="174" t="s">
        <v>670</v>
      </c>
      <c r="D37" s="173" t="s">
        <v>671</v>
      </c>
      <c r="E37" s="102">
        <v>12</v>
      </c>
    </row>
    <row r="38" spans="2:5" ht="39" customHeight="1">
      <c r="B38" s="178" t="s">
        <v>211</v>
      </c>
      <c r="C38" s="162" t="s">
        <v>672</v>
      </c>
      <c r="D38" s="173" t="s">
        <v>0</v>
      </c>
      <c r="E38" s="102">
        <v>13</v>
      </c>
    </row>
    <row r="39" spans="2:5" ht="31.5" customHeight="1">
      <c r="B39" s="178" t="s">
        <v>212</v>
      </c>
      <c r="C39" s="174" t="s">
        <v>1</v>
      </c>
      <c r="D39" s="173" t="s">
        <v>2</v>
      </c>
      <c r="E39" s="102">
        <v>14</v>
      </c>
    </row>
    <row r="40" spans="2:5" ht="30.75" customHeight="1">
      <c r="B40" s="178" t="s">
        <v>213</v>
      </c>
      <c r="C40" s="174" t="s">
        <v>3</v>
      </c>
      <c r="D40" s="173" t="s">
        <v>4</v>
      </c>
      <c r="E40" s="102">
        <v>15</v>
      </c>
    </row>
    <row r="41" spans="2:5" ht="27" customHeight="1">
      <c r="B41" s="178" t="s">
        <v>214</v>
      </c>
      <c r="C41" s="162" t="s">
        <v>48</v>
      </c>
      <c r="D41" s="180" t="s">
        <v>5</v>
      </c>
      <c r="E41" s="102">
        <v>16</v>
      </c>
    </row>
    <row r="42" spans="2:5" ht="44.25" customHeight="1">
      <c r="B42" s="178" t="s">
        <v>101</v>
      </c>
      <c r="C42" s="174" t="s">
        <v>6</v>
      </c>
      <c r="D42" s="163" t="s">
        <v>7</v>
      </c>
      <c r="E42" s="102">
        <v>17</v>
      </c>
    </row>
    <row r="43" spans="2:5" ht="54.75" customHeight="1">
      <c r="B43" s="178" t="s">
        <v>215</v>
      </c>
      <c r="C43" s="162" t="s">
        <v>8</v>
      </c>
      <c r="D43" s="163" t="s">
        <v>9</v>
      </c>
      <c r="E43" s="102">
        <v>31</v>
      </c>
    </row>
    <row r="44" spans="2:5" ht="57" customHeight="1">
      <c r="B44" s="178" t="s">
        <v>216</v>
      </c>
      <c r="C44" s="179" t="s">
        <v>10</v>
      </c>
      <c r="D44" s="163" t="s">
        <v>49</v>
      </c>
      <c r="E44" s="102">
        <v>52</v>
      </c>
    </row>
    <row r="45" spans="2:4" ht="39.75" customHeight="1">
      <c r="B45" s="181" t="s">
        <v>157</v>
      </c>
      <c r="C45" s="182" t="s">
        <v>102</v>
      </c>
      <c r="D45" s="183" t="s">
        <v>103</v>
      </c>
    </row>
    <row r="46" spans="1:7" s="10" customFormat="1" ht="31.5" customHeight="1">
      <c r="A46" s="2"/>
      <c r="B46" s="184" t="s">
        <v>217</v>
      </c>
      <c r="C46" s="185" t="s">
        <v>662</v>
      </c>
      <c r="D46" s="183" t="s">
        <v>11</v>
      </c>
      <c r="E46" s="102">
        <v>32</v>
      </c>
      <c r="F46" s="103"/>
      <c r="G46" s="103"/>
    </row>
    <row r="47" spans="1:7" s="10" customFormat="1" ht="45" customHeight="1">
      <c r="A47" s="2"/>
      <c r="B47" s="184" t="s">
        <v>158</v>
      </c>
      <c r="C47" s="186" t="s">
        <v>12</v>
      </c>
      <c r="D47" s="183" t="s">
        <v>603</v>
      </c>
      <c r="E47" s="102"/>
      <c r="F47" s="103"/>
      <c r="G47" s="103"/>
    </row>
    <row r="48" spans="1:7" s="10" customFormat="1" ht="57.75" customHeight="1">
      <c r="A48" s="2"/>
      <c r="B48" s="184" t="s">
        <v>159</v>
      </c>
      <c r="C48" s="186" t="s">
        <v>13</v>
      </c>
      <c r="D48" s="163" t="s">
        <v>604</v>
      </c>
      <c r="E48" s="102"/>
      <c r="F48" s="103"/>
      <c r="G48" s="103"/>
    </row>
    <row r="49" spans="1:7" s="10" customFormat="1" ht="34.5" customHeight="1">
      <c r="A49" s="2"/>
      <c r="B49" s="175" t="s">
        <v>533</v>
      </c>
      <c r="C49" s="179" t="s">
        <v>14</v>
      </c>
      <c r="D49" s="163" t="s">
        <v>605</v>
      </c>
      <c r="E49" s="102"/>
      <c r="F49" s="103"/>
      <c r="G49" s="103"/>
    </row>
    <row r="50" spans="1:5" ht="42.75" customHeight="1">
      <c r="A50" s="10"/>
      <c r="B50" s="178" t="s">
        <v>218</v>
      </c>
      <c r="C50" s="174" t="s">
        <v>50</v>
      </c>
      <c r="D50" s="163" t="s">
        <v>606</v>
      </c>
      <c r="E50" s="102">
        <v>27</v>
      </c>
    </row>
    <row r="51" spans="2:7" s="10" customFormat="1" ht="42" customHeight="1">
      <c r="B51" s="178" t="s">
        <v>219</v>
      </c>
      <c r="C51" s="174" t="s">
        <v>51</v>
      </c>
      <c r="D51" s="163" t="s">
        <v>52</v>
      </c>
      <c r="E51" s="102">
        <v>30</v>
      </c>
      <c r="F51" s="103"/>
      <c r="G51" s="103"/>
    </row>
    <row r="52" spans="2:7" s="10" customFormat="1" ht="41.25" customHeight="1">
      <c r="B52" s="178" t="s">
        <v>167</v>
      </c>
      <c r="C52" s="174" t="s">
        <v>664</v>
      </c>
      <c r="D52" s="173" t="s">
        <v>663</v>
      </c>
      <c r="E52" s="102">
        <v>29</v>
      </c>
      <c r="F52" s="103"/>
      <c r="G52" s="103"/>
    </row>
    <row r="53" spans="2:7" s="10" customFormat="1" ht="41.25" customHeight="1">
      <c r="B53" s="178" t="s">
        <v>168</v>
      </c>
      <c r="C53" s="162" t="s">
        <v>607</v>
      </c>
      <c r="D53" s="173" t="s">
        <v>608</v>
      </c>
      <c r="E53" s="102"/>
      <c r="F53" s="103"/>
      <c r="G53" s="103"/>
    </row>
    <row r="54" spans="2:7" s="10" customFormat="1" ht="41.25" customHeight="1">
      <c r="B54" s="178" t="s">
        <v>169</v>
      </c>
      <c r="C54" s="162" t="s">
        <v>609</v>
      </c>
      <c r="D54" s="173" t="s">
        <v>610</v>
      </c>
      <c r="E54" s="102"/>
      <c r="F54" s="103"/>
      <c r="G54" s="103"/>
    </row>
    <row r="55" spans="2:7" s="10" customFormat="1" ht="52.5" customHeight="1">
      <c r="B55" s="178" t="s">
        <v>224</v>
      </c>
      <c r="C55" s="162" t="s">
        <v>611</v>
      </c>
      <c r="D55" s="173" t="s">
        <v>104</v>
      </c>
      <c r="E55" s="102">
        <v>18</v>
      </c>
      <c r="F55" s="103"/>
      <c r="G55" s="103"/>
    </row>
    <row r="56" spans="2:7" s="10" customFormat="1" ht="52.5" customHeight="1">
      <c r="B56" s="178" t="s">
        <v>521</v>
      </c>
      <c r="C56" s="179" t="s">
        <v>612</v>
      </c>
      <c r="D56" s="166" t="s">
        <v>601</v>
      </c>
      <c r="E56" s="102"/>
      <c r="F56" s="103"/>
      <c r="G56" s="103"/>
    </row>
    <row r="57" spans="1:7" s="10" customFormat="1" ht="53.25" customHeight="1">
      <c r="A57" s="2"/>
      <c r="B57" s="178" t="s">
        <v>430</v>
      </c>
      <c r="C57" s="174" t="s">
        <v>613</v>
      </c>
      <c r="D57" s="173" t="s">
        <v>105</v>
      </c>
      <c r="E57" s="102"/>
      <c r="F57" s="103"/>
      <c r="G57" s="103"/>
    </row>
    <row r="58" spans="1:7" s="10" customFormat="1" ht="57" customHeight="1">
      <c r="A58" s="2"/>
      <c r="B58" s="178" t="s">
        <v>431</v>
      </c>
      <c r="C58" s="174" t="s">
        <v>614</v>
      </c>
      <c r="D58" s="173" t="s">
        <v>512</v>
      </c>
      <c r="E58" s="102"/>
      <c r="F58" s="103"/>
      <c r="G58" s="103"/>
    </row>
    <row r="59" spans="1:7" s="10" customFormat="1" ht="75" customHeight="1">
      <c r="A59" s="2"/>
      <c r="B59" s="178" t="s">
        <v>432</v>
      </c>
      <c r="C59" s="174" t="s">
        <v>615</v>
      </c>
      <c r="D59" s="173" t="s">
        <v>53</v>
      </c>
      <c r="E59" s="102">
        <v>34</v>
      </c>
      <c r="F59" s="103"/>
      <c r="G59" s="103"/>
    </row>
    <row r="60" spans="2:5" ht="60" customHeight="1">
      <c r="B60" s="178" t="s">
        <v>433</v>
      </c>
      <c r="C60" s="174" t="s">
        <v>616</v>
      </c>
      <c r="D60" s="173" t="s">
        <v>54</v>
      </c>
      <c r="E60" s="102">
        <v>35</v>
      </c>
    </row>
    <row r="61" spans="2:5" ht="82.5" customHeight="1">
      <c r="B61" s="178" t="s">
        <v>434</v>
      </c>
      <c r="C61" s="174" t="s">
        <v>617</v>
      </c>
      <c r="D61" s="173" t="s">
        <v>55</v>
      </c>
      <c r="E61" s="102">
        <v>53</v>
      </c>
    </row>
    <row r="62" spans="1:5" ht="67.5" customHeight="1">
      <c r="A62" s="108"/>
      <c r="B62" s="178" t="s">
        <v>435</v>
      </c>
      <c r="C62" s="174" t="s">
        <v>665</v>
      </c>
      <c r="D62" s="173" t="s">
        <v>507</v>
      </c>
      <c r="E62" s="102">
        <v>36</v>
      </c>
    </row>
    <row r="63" spans="1:7" s="19" customFormat="1" ht="51">
      <c r="A63" s="2"/>
      <c r="B63" s="178" t="s">
        <v>232</v>
      </c>
      <c r="C63" s="174" t="s">
        <v>618</v>
      </c>
      <c r="D63" s="173" t="s">
        <v>619</v>
      </c>
      <c r="E63" s="102">
        <v>42</v>
      </c>
      <c r="F63" s="105"/>
      <c r="G63" s="105"/>
    </row>
    <row r="64" spans="2:5" ht="43.5" customHeight="1">
      <c r="B64" s="178" t="s">
        <v>220</v>
      </c>
      <c r="C64" s="174" t="s">
        <v>508</v>
      </c>
      <c r="D64" s="173" t="s">
        <v>620</v>
      </c>
      <c r="E64" s="102">
        <v>43</v>
      </c>
    </row>
    <row r="65" spans="1:5" ht="44.25" customHeight="1">
      <c r="A65" s="10"/>
      <c r="B65" s="178" t="s">
        <v>221</v>
      </c>
      <c r="C65" s="174" t="s">
        <v>184</v>
      </c>
      <c r="D65" s="173" t="s">
        <v>621</v>
      </c>
      <c r="E65" s="102">
        <v>44</v>
      </c>
    </row>
    <row r="66" spans="1:5" ht="60.75" customHeight="1">
      <c r="A66" s="10"/>
      <c r="B66" s="178" t="s">
        <v>222</v>
      </c>
      <c r="C66" s="174" t="s">
        <v>56</v>
      </c>
      <c r="D66" s="173" t="s">
        <v>622</v>
      </c>
      <c r="E66" s="102">
        <v>45</v>
      </c>
    </row>
    <row r="67" spans="2:7" s="10" customFormat="1" ht="27.75" customHeight="1">
      <c r="B67" s="178" t="s">
        <v>223</v>
      </c>
      <c r="C67" s="174" t="s">
        <v>623</v>
      </c>
      <c r="D67" s="173" t="s">
        <v>624</v>
      </c>
      <c r="E67" s="102">
        <v>46</v>
      </c>
      <c r="F67" s="103"/>
      <c r="G67" s="103"/>
    </row>
    <row r="68" spans="1:7" s="10" customFormat="1" ht="27.75" customHeight="1">
      <c r="A68" s="2"/>
      <c r="B68" s="175"/>
      <c r="C68" s="174" t="s">
        <v>625</v>
      </c>
      <c r="D68" s="173" t="s">
        <v>133</v>
      </c>
      <c r="E68" s="102">
        <v>48</v>
      </c>
      <c r="F68" s="103"/>
      <c r="G68" s="103"/>
    </row>
    <row r="69" spans="2:16" ht="39.75" customHeight="1">
      <c r="B69" s="175"/>
      <c r="C69" s="187" t="s">
        <v>626</v>
      </c>
      <c r="D69" s="188" t="s">
        <v>479</v>
      </c>
      <c r="E69" s="102">
        <v>49</v>
      </c>
      <c r="H69" s="10"/>
      <c r="I69" s="10"/>
      <c r="J69" s="10"/>
      <c r="K69" s="10"/>
      <c r="L69" s="10"/>
      <c r="M69" s="10"/>
      <c r="N69" s="10"/>
      <c r="O69" s="10"/>
      <c r="P69" s="10"/>
    </row>
    <row r="70" spans="2:16" ht="40.5" customHeight="1" thickBot="1">
      <c r="B70" s="189"/>
      <c r="C70" s="190" t="s">
        <v>627</v>
      </c>
      <c r="D70" s="191" t="s">
        <v>481</v>
      </c>
      <c r="E70" s="102">
        <v>50</v>
      </c>
      <c r="H70" s="10"/>
      <c r="I70" s="10"/>
      <c r="J70" s="10"/>
      <c r="K70" s="10"/>
      <c r="L70" s="10"/>
      <c r="M70" s="10"/>
      <c r="N70" s="10"/>
      <c r="O70" s="10"/>
      <c r="P70" s="10"/>
    </row>
    <row r="71" spans="2:4" ht="12.75">
      <c r="B71" s="101"/>
      <c r="C71" s="40"/>
      <c r="D71" s="40"/>
    </row>
    <row r="72" spans="2:4" ht="12.75">
      <c r="B72" s="101"/>
      <c r="C72" s="40"/>
      <c r="D72" s="40"/>
    </row>
    <row r="73" spans="2:4" ht="12.75">
      <c r="B73" s="101"/>
      <c r="C73" s="40"/>
      <c r="D73" s="40"/>
    </row>
    <row r="74" spans="2:4" ht="12.75">
      <c r="B74" s="101"/>
      <c r="C74" s="40"/>
      <c r="D74" s="40"/>
    </row>
    <row r="75" spans="2:4" ht="12.75">
      <c r="B75" s="101"/>
      <c r="C75" s="40"/>
      <c r="D75" s="40"/>
    </row>
    <row r="76" spans="2:4" ht="12.75">
      <c r="B76" s="101"/>
      <c r="C76" s="40"/>
      <c r="D76" s="40"/>
    </row>
    <row r="77" spans="2:4" ht="12.75">
      <c r="B77" s="101"/>
      <c r="C77" s="40"/>
      <c r="D77" s="40"/>
    </row>
    <row r="78" spans="2:4" ht="12.75">
      <c r="B78" s="101"/>
      <c r="C78" s="40"/>
      <c r="D78" s="40"/>
    </row>
    <row r="79" spans="2:4" ht="12.75">
      <c r="B79" s="101"/>
      <c r="C79" s="40"/>
      <c r="D79" s="40"/>
    </row>
    <row r="80" spans="2:4" ht="12.75">
      <c r="B80" s="101"/>
      <c r="C80" s="40"/>
      <c r="D80" s="40"/>
    </row>
    <row r="81" spans="2:4" ht="12.75">
      <c r="B81" s="101"/>
      <c r="C81" s="40"/>
      <c r="D81" s="40"/>
    </row>
    <row r="82" spans="2:4" ht="12.75">
      <c r="B82" s="101"/>
      <c r="C82" s="40"/>
      <c r="D82" s="40"/>
    </row>
    <row r="83" spans="2:4" ht="12.75">
      <c r="B83" s="101"/>
      <c r="C83" s="40"/>
      <c r="D83" s="40"/>
    </row>
    <row r="84" spans="2:4" ht="12.75">
      <c r="B84" s="101"/>
      <c r="C84" s="40"/>
      <c r="D84" s="40"/>
    </row>
    <row r="85" spans="2:4" ht="12.75">
      <c r="B85" s="101"/>
      <c r="C85" s="40"/>
      <c r="D85" s="40"/>
    </row>
    <row r="86" spans="2:4" ht="12.75">
      <c r="B86" s="101"/>
      <c r="C86" s="40"/>
      <c r="D86" s="40"/>
    </row>
    <row r="87" spans="2:4" ht="12.75">
      <c r="B87" s="101"/>
      <c r="C87" s="40"/>
      <c r="D87" s="40"/>
    </row>
    <row r="88" spans="2:4" ht="12.75">
      <c r="B88" s="101"/>
      <c r="C88" s="40"/>
      <c r="D88" s="40"/>
    </row>
    <row r="89" spans="2:4" ht="12.75">
      <c r="B89" s="101"/>
      <c r="C89" s="40"/>
      <c r="D89" s="40"/>
    </row>
    <row r="90" spans="2:4" ht="12.75">
      <c r="B90" s="101"/>
      <c r="C90" s="40"/>
      <c r="D90" s="40"/>
    </row>
    <row r="91" spans="2:4" ht="12.75">
      <c r="B91" s="101"/>
      <c r="C91" s="40"/>
      <c r="D91" s="40"/>
    </row>
    <row r="92" spans="2:4" ht="12.75">
      <c r="B92" s="101"/>
      <c r="C92" s="40"/>
      <c r="D92" s="40"/>
    </row>
    <row r="93" spans="2:4" ht="12.75">
      <c r="B93" s="101"/>
      <c r="C93" s="40"/>
      <c r="D93" s="40"/>
    </row>
    <row r="94" spans="2:4" ht="12.75">
      <c r="B94" s="101"/>
      <c r="C94" s="40"/>
      <c r="D94" s="40"/>
    </row>
  </sheetData>
  <sheetProtection sheet="1"/>
  <mergeCells count="4">
    <mergeCell ref="B3:D3"/>
    <mergeCell ref="B5:D5"/>
    <mergeCell ref="B14:D14"/>
    <mergeCell ref="B6:D6"/>
  </mergeCells>
  <printOptions horizontalCentered="1"/>
  <pageMargins left="0.56" right="0.4" top="0.39" bottom="0.82" header="0.25" footer="0.5"/>
  <pageSetup fitToHeight="6" horizontalDpi="600" verticalDpi="600" orientation="landscape" paperSize="9" scale="83" r:id="rId1"/>
  <headerFooter alignWithMargins="0">
    <oddFooter>&amp;C&amp;"Arial,Regular"&amp;8DENU/PNUMA CUESTIONARIO 2013 ESTADISTICAS AMBIENTALES  - Sección del Agua - p.&amp;P</oddFooter>
  </headerFooter>
  <rowBreaks count="5" manualBreakCount="5">
    <brk id="12" min="1" max="3" man="1"/>
    <brk id="26" min="1" max="3" man="1"/>
    <brk id="37" min="1" max="3" man="1"/>
    <brk id="50" min="1" max="3" man="1"/>
    <brk id="60" min="1" max="3" man="1"/>
  </rowBreaks>
</worksheet>
</file>

<file path=xl/worksheets/sheet4.xml><?xml version="1.0" encoding="utf-8"?>
<worksheet xmlns="http://schemas.openxmlformats.org/spreadsheetml/2006/main" xmlns:r="http://schemas.openxmlformats.org/officeDocument/2006/relationships">
  <sheetPr codeName="Sheet13"/>
  <dimension ref="A1:DQ69"/>
  <sheetViews>
    <sheetView showGridLines="0" zoomScale="70" zoomScaleNormal="70" zoomScaleSheetLayoutView="100" workbookViewId="0" topLeftCell="A1">
      <selection activeCell="A1" sqref="A1"/>
    </sheetView>
  </sheetViews>
  <sheetFormatPr defaultColWidth="9.33203125" defaultRowHeight="12.75"/>
  <cols>
    <col min="1" max="2" width="2.5" style="47" customWidth="1"/>
    <col min="3" max="3" width="2" style="47" customWidth="1"/>
    <col min="4" max="4" width="2.33203125" style="47" customWidth="1"/>
    <col min="5" max="5" width="18.66015625" style="47" customWidth="1"/>
    <col min="6" max="6" width="19" style="47" customWidth="1"/>
    <col min="7" max="7" width="19.33203125" style="47" customWidth="1"/>
    <col min="8" max="8" width="19.83203125" style="47" customWidth="1"/>
    <col min="9" max="9" width="19.16015625" style="47" customWidth="1"/>
    <col min="10" max="10" width="21.5" style="47" customWidth="1"/>
    <col min="11" max="11" width="2.16015625" style="47" customWidth="1"/>
    <col min="12" max="12" width="8.33203125" style="47" customWidth="1"/>
    <col min="13" max="13" width="3.16015625" style="47" customWidth="1"/>
    <col min="14" max="14" width="23.33203125" style="47" customWidth="1"/>
    <col min="15" max="15" width="13.83203125" style="47" customWidth="1"/>
    <col min="16" max="16" width="19" style="47" customWidth="1"/>
    <col min="17" max="18" width="10.33203125" style="47" customWidth="1"/>
    <col min="19" max="19" width="5.83203125" style="47" customWidth="1"/>
    <col min="20" max="20" width="24.5" style="47" customWidth="1"/>
    <col min="21" max="21" width="6.33203125" style="47" customWidth="1"/>
    <col min="22" max="22" width="2.66015625" style="47" customWidth="1"/>
    <col min="23" max="23" width="12" style="47" bestFit="1" customWidth="1"/>
    <col min="24" max="24" width="8.16015625" style="47" customWidth="1"/>
    <col min="25" max="25" width="17" style="47" customWidth="1"/>
    <col min="26" max="26" width="2.33203125" style="47" customWidth="1"/>
    <col min="27" max="27" width="12" style="47" bestFit="1" customWidth="1"/>
    <col min="28" max="28" width="8.5" style="47" customWidth="1"/>
    <col min="29" max="29" width="16.66015625" style="47" customWidth="1"/>
    <col min="30" max="30" width="2.66015625" style="47" customWidth="1"/>
    <col min="31" max="31" width="12" style="47" bestFit="1" customWidth="1"/>
    <col min="32" max="32" width="8.83203125" style="47" customWidth="1"/>
    <col min="33" max="33" width="17.66015625" style="47" customWidth="1"/>
    <col min="34" max="34" width="2.16015625" style="47" customWidth="1"/>
    <col min="35" max="35" width="12" style="47" bestFit="1" customWidth="1"/>
    <col min="36" max="36" width="3.16015625" style="47" customWidth="1"/>
    <col min="37" max="37" width="11.83203125" style="47" customWidth="1"/>
    <col min="38" max="38" width="4" style="47" customWidth="1"/>
    <col min="39" max="39" width="11.5" style="47" customWidth="1"/>
    <col min="40" max="40" width="2.5" style="47" customWidth="1"/>
    <col min="41" max="41" width="9.33203125" style="47" customWidth="1"/>
    <col min="42" max="42" width="2" style="47" customWidth="1"/>
    <col min="43" max="43" width="2.66015625" style="47" customWidth="1"/>
    <col min="44" max="16384" width="9.33203125" style="47" customWidth="1"/>
  </cols>
  <sheetData>
    <row r="1" spans="1:121" ht="15.75">
      <c r="A1" s="45"/>
      <c r="B1" s="45"/>
      <c r="C1" s="45"/>
      <c r="D1" s="45"/>
      <c r="E1" s="46" t="s">
        <v>490</v>
      </c>
      <c r="F1" s="46"/>
      <c r="G1" s="46"/>
      <c r="H1" s="46"/>
      <c r="I1" s="46"/>
      <c r="J1" s="46"/>
      <c r="K1" s="46"/>
      <c r="L1" s="46"/>
      <c r="M1" s="46"/>
      <c r="N1" s="46"/>
      <c r="O1" s="46"/>
      <c r="P1" s="46"/>
      <c r="Q1" s="46"/>
      <c r="R1" s="46"/>
      <c r="S1" s="46"/>
      <c r="T1" s="46"/>
      <c r="U1" s="46"/>
      <c r="V1" s="46"/>
      <c r="W1" s="91"/>
      <c r="X1" s="91"/>
      <c r="Y1" s="91"/>
      <c r="Z1" s="91"/>
      <c r="AA1" s="91"/>
      <c r="AB1" s="91"/>
      <c r="AC1" s="91"/>
      <c r="AD1" s="91"/>
      <c r="AE1" s="91"/>
      <c r="AF1" s="91"/>
      <c r="AG1" s="91"/>
      <c r="AH1" s="91"/>
      <c r="AI1" s="91"/>
      <c r="AJ1" s="91"/>
      <c r="AK1" s="91"/>
      <c r="AL1" s="91"/>
      <c r="AM1" s="91"/>
      <c r="AN1" s="91"/>
      <c r="AO1" s="91"/>
      <c r="AP1" s="91"/>
      <c r="AQ1" s="91"/>
      <c r="AR1" s="92"/>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row>
    <row r="2" spans="1:121" s="18" customFormat="1" ht="33" customHeight="1">
      <c r="A2" s="106"/>
      <c r="B2" s="106"/>
      <c r="C2" s="106"/>
      <c r="D2" s="106"/>
      <c r="E2" s="711" t="s">
        <v>628</v>
      </c>
      <c r="F2" s="711"/>
      <c r="G2" s="711"/>
      <c r="H2" s="711"/>
      <c r="I2" s="711"/>
      <c r="J2" s="711"/>
      <c r="K2" s="711"/>
      <c r="L2" s="711"/>
      <c r="M2" s="711"/>
      <c r="N2" s="711"/>
      <c r="O2" s="711"/>
      <c r="P2" s="711"/>
      <c r="Q2" s="711"/>
      <c r="R2" s="711"/>
      <c r="S2" s="711"/>
      <c r="T2" s="711"/>
      <c r="U2" s="711"/>
      <c r="V2" s="711"/>
      <c r="W2" s="94"/>
      <c r="X2" s="94"/>
      <c r="Y2" s="94"/>
      <c r="Z2" s="94"/>
      <c r="AA2" s="94"/>
      <c r="AB2" s="94"/>
      <c r="AC2" s="94"/>
      <c r="AD2" s="53"/>
      <c r="AE2" s="93"/>
      <c r="AF2" s="110"/>
      <c r="AG2" s="110"/>
      <c r="AH2" s="110"/>
      <c r="AI2" s="110"/>
      <c r="AJ2" s="110"/>
      <c r="AK2" s="110"/>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row>
    <row r="3" spans="1:121" ht="12.75">
      <c r="A3" s="45"/>
      <c r="B3" s="45"/>
      <c r="C3" s="45"/>
      <c r="D3" s="45"/>
      <c r="E3" s="192"/>
      <c r="F3" s="193"/>
      <c r="G3" s="193"/>
      <c r="H3" s="194"/>
      <c r="I3" s="128"/>
      <c r="J3" s="14"/>
      <c r="K3" s="38"/>
      <c r="L3" s="37"/>
      <c r="M3" s="38"/>
      <c r="N3" s="37"/>
      <c r="O3" s="38"/>
      <c r="P3" s="37"/>
      <c r="Q3" s="38"/>
      <c r="R3" s="38"/>
      <c r="S3" s="38"/>
      <c r="T3" s="38"/>
      <c r="U3" s="38"/>
      <c r="V3" s="14"/>
      <c r="W3" s="38"/>
      <c r="X3" s="14"/>
      <c r="Y3" s="38"/>
      <c r="Z3" s="14"/>
      <c r="AA3" s="38"/>
      <c r="AB3" s="14"/>
      <c r="AC3" s="38"/>
      <c r="AD3" s="37"/>
      <c r="AE3" s="38"/>
      <c r="AF3" s="14"/>
      <c r="AG3" s="38"/>
      <c r="AH3" s="14"/>
      <c r="AI3" s="38"/>
      <c r="AJ3" s="14"/>
      <c r="AK3" s="39"/>
      <c r="AL3" s="92"/>
      <c r="AM3" s="92"/>
      <c r="AN3" s="92"/>
      <c r="AO3" s="92"/>
      <c r="AP3" s="92"/>
      <c r="AQ3" s="92"/>
      <c r="AR3" s="92"/>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row>
    <row r="4" spans="1:121" ht="15.75">
      <c r="A4" s="45"/>
      <c r="B4" s="45"/>
      <c r="C4" s="45"/>
      <c r="D4" s="45"/>
      <c r="E4" s="714" t="s">
        <v>629</v>
      </c>
      <c r="F4" s="714"/>
      <c r="G4" s="714"/>
      <c r="H4" s="714"/>
      <c r="I4" s="714"/>
      <c r="J4" s="714"/>
      <c r="K4" s="714"/>
      <c r="L4" s="714"/>
      <c r="M4" s="714"/>
      <c r="N4" s="714"/>
      <c r="O4" s="714"/>
      <c r="P4" s="714"/>
      <c r="Q4" s="714"/>
      <c r="R4" s="714"/>
      <c r="S4" s="714"/>
      <c r="T4" s="714"/>
      <c r="U4" s="714"/>
      <c r="V4" s="714"/>
      <c r="W4" s="91"/>
      <c r="X4" s="91"/>
      <c r="Y4" s="91"/>
      <c r="Z4" s="91"/>
      <c r="AA4" s="91"/>
      <c r="AB4" s="91"/>
      <c r="AC4" s="91"/>
      <c r="AD4" s="91"/>
      <c r="AE4" s="91"/>
      <c r="AF4" s="91"/>
      <c r="AG4" s="91"/>
      <c r="AH4" s="91"/>
      <c r="AI4" s="91"/>
      <c r="AJ4" s="91"/>
      <c r="AK4" s="91"/>
      <c r="AL4" s="91"/>
      <c r="AM4" s="91"/>
      <c r="AN4" s="91"/>
      <c r="AO4" s="91"/>
      <c r="AP4" s="91"/>
      <c r="AQ4" s="91"/>
      <c r="AR4" s="92"/>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row>
    <row r="5" spans="1:121" ht="13.5" thickBot="1">
      <c r="A5" s="45"/>
      <c r="B5" s="45"/>
      <c r="C5" s="45"/>
      <c r="D5" s="45"/>
      <c r="E5" s="45"/>
      <c r="F5" s="45"/>
      <c r="G5" s="45"/>
      <c r="H5" s="45"/>
      <c r="I5" s="45"/>
      <c r="J5" s="45"/>
      <c r="K5" s="45"/>
      <c r="L5" s="45"/>
      <c r="M5" s="45"/>
      <c r="N5" s="45"/>
      <c r="O5" s="45"/>
      <c r="P5" s="45"/>
      <c r="Q5" s="45"/>
      <c r="R5" s="45"/>
      <c r="S5" s="45"/>
      <c r="T5" s="45"/>
      <c r="U5" s="45"/>
      <c r="V5" s="45"/>
      <c r="W5" s="92"/>
      <c r="X5" s="92"/>
      <c r="Y5" s="92"/>
      <c r="Z5" s="92"/>
      <c r="AA5" s="92"/>
      <c r="AB5" s="92"/>
      <c r="AC5" s="92"/>
      <c r="AD5" s="92"/>
      <c r="AE5" s="92"/>
      <c r="AF5" s="92"/>
      <c r="AG5" s="92"/>
      <c r="AH5" s="92"/>
      <c r="AI5" s="92"/>
      <c r="AJ5" s="92"/>
      <c r="AK5" s="92"/>
      <c r="AL5" s="92"/>
      <c r="AM5" s="92"/>
      <c r="AN5" s="92"/>
      <c r="AO5" s="92"/>
      <c r="AP5" s="92"/>
      <c r="AQ5" s="92"/>
      <c r="AR5" s="92"/>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row>
    <row r="6" spans="1:121" ht="12.75" customHeight="1">
      <c r="A6" s="45"/>
      <c r="B6" s="45"/>
      <c r="C6" s="56"/>
      <c r="D6" s="66"/>
      <c r="E6" s="57"/>
      <c r="F6" s="58"/>
      <c r="G6" s="58"/>
      <c r="H6" s="57"/>
      <c r="I6" s="58"/>
      <c r="J6" s="58"/>
      <c r="K6" s="58"/>
      <c r="L6" s="58"/>
      <c r="M6" s="58"/>
      <c r="N6" s="58"/>
      <c r="O6" s="58"/>
      <c r="P6" s="59"/>
      <c r="Q6" s="58"/>
      <c r="R6" s="58"/>
      <c r="S6" s="58"/>
      <c r="T6" s="58"/>
      <c r="U6" s="58"/>
      <c r="V6" s="60"/>
      <c r="W6" s="92"/>
      <c r="X6" s="92"/>
      <c r="Y6" s="92"/>
      <c r="Z6" s="92"/>
      <c r="AA6" s="92"/>
      <c r="AB6" s="92"/>
      <c r="AC6" s="92"/>
      <c r="AD6" s="92"/>
      <c r="AE6" s="92"/>
      <c r="AF6" s="92"/>
      <c r="AG6" s="92"/>
      <c r="AH6" s="92"/>
      <c r="AI6" s="92"/>
      <c r="AJ6" s="92"/>
      <c r="AK6" s="92"/>
      <c r="AL6" s="92"/>
      <c r="AM6" s="92"/>
      <c r="AN6" s="92"/>
      <c r="AO6" s="92"/>
      <c r="AP6" s="92"/>
      <c r="AQ6" s="92"/>
      <c r="AR6" s="92"/>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row>
    <row r="7" spans="1:121" ht="12.75">
      <c r="A7" s="45"/>
      <c r="B7" s="45"/>
      <c r="C7" s="61"/>
      <c r="D7" s="68"/>
      <c r="E7" s="69"/>
      <c r="F7" s="70"/>
      <c r="G7" s="70"/>
      <c r="H7" s="70"/>
      <c r="I7" s="70"/>
      <c r="J7" s="70"/>
      <c r="K7" s="70"/>
      <c r="L7" s="70"/>
      <c r="M7" s="70"/>
      <c r="N7" s="70"/>
      <c r="O7" s="70"/>
      <c r="P7" s="70"/>
      <c r="Q7" s="70"/>
      <c r="R7" s="71"/>
      <c r="S7" s="70"/>
      <c r="T7" s="70"/>
      <c r="U7" s="72"/>
      <c r="V7" s="62"/>
      <c r="W7" s="92"/>
      <c r="X7" s="92"/>
      <c r="Y7" s="92"/>
      <c r="Z7" s="92"/>
      <c r="AA7" s="92"/>
      <c r="AB7" s="92"/>
      <c r="AC7" s="92"/>
      <c r="AD7" s="92"/>
      <c r="AE7" s="92"/>
      <c r="AF7" s="92"/>
      <c r="AG7" s="92"/>
      <c r="AH7" s="92"/>
      <c r="AI7" s="92"/>
      <c r="AJ7" s="92"/>
      <c r="AK7" s="92"/>
      <c r="AL7" s="92"/>
      <c r="AM7" s="92"/>
      <c r="AN7" s="92"/>
      <c r="AO7" s="92"/>
      <c r="AP7" s="92"/>
      <c r="AQ7" s="92"/>
      <c r="AR7" s="92"/>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row>
    <row r="8" spans="1:100" ht="43.5" customHeight="1">
      <c r="A8" s="45"/>
      <c r="B8" s="45"/>
      <c r="C8" s="61"/>
      <c r="D8" s="73"/>
      <c r="E8" s="50"/>
      <c r="F8" s="83"/>
      <c r="G8" s="84" t="str">
        <f>'W1'!D8&amp;" (W1,1)"</f>
        <v>Precipitación                              (W1,1)</v>
      </c>
      <c r="H8" s="84" t="str">
        <f>'W1'!D9&amp;" (W1,2)"</f>
        <v>Evapotranspiración real (W1,2)</v>
      </c>
      <c r="I8" s="83"/>
      <c r="J8" s="83"/>
      <c r="K8" s="83"/>
      <c r="L8" s="83"/>
      <c r="M8" s="83"/>
      <c r="N8" s="83"/>
      <c r="O8" s="83"/>
      <c r="P8" s="83"/>
      <c r="Q8" s="83"/>
      <c r="R8" s="83"/>
      <c r="S8" s="83"/>
      <c r="T8" s="83"/>
      <c r="U8" s="74"/>
      <c r="V8" s="62"/>
      <c r="W8" s="92"/>
      <c r="X8" s="92"/>
      <c r="Y8" s="92"/>
      <c r="Z8" s="92"/>
      <c r="AA8" s="92"/>
      <c r="AB8" s="92"/>
      <c r="AC8" s="92"/>
      <c r="AD8" s="92"/>
      <c r="AE8" s="92"/>
      <c r="AF8" s="92"/>
      <c r="AG8" s="92"/>
      <c r="AH8" s="92"/>
      <c r="AI8" s="92"/>
      <c r="AJ8" s="92"/>
      <c r="AK8" s="92"/>
      <c r="AL8" s="92"/>
      <c r="AM8" s="92"/>
      <c r="AN8" s="92"/>
      <c r="AO8" s="92"/>
      <c r="AP8" s="92"/>
      <c r="AQ8" s="92"/>
      <c r="AR8" s="92"/>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row>
    <row r="9" spans="1:100" ht="12.75">
      <c r="A9" s="45"/>
      <c r="B9" s="45"/>
      <c r="C9" s="61"/>
      <c r="D9" s="73"/>
      <c r="E9" s="85"/>
      <c r="F9" s="83"/>
      <c r="G9" s="86"/>
      <c r="H9" s="86"/>
      <c r="I9" s="83"/>
      <c r="J9" s="83"/>
      <c r="K9" s="83"/>
      <c r="L9" s="83"/>
      <c r="M9" s="83"/>
      <c r="N9" s="83"/>
      <c r="O9" s="83"/>
      <c r="P9" s="83"/>
      <c r="Q9" s="83"/>
      <c r="R9" s="83"/>
      <c r="S9" s="83"/>
      <c r="T9" s="83"/>
      <c r="U9" s="74"/>
      <c r="V9" s="62"/>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row>
    <row r="10" spans="1:100" s="48" customFormat="1" ht="8.25" customHeight="1">
      <c r="A10" s="45"/>
      <c r="B10" s="45"/>
      <c r="C10" s="61"/>
      <c r="D10" s="73"/>
      <c r="E10" s="50"/>
      <c r="F10" s="86"/>
      <c r="G10" s="86"/>
      <c r="H10" s="86"/>
      <c r="I10" s="83"/>
      <c r="J10" s="83"/>
      <c r="K10" s="83"/>
      <c r="L10" s="83"/>
      <c r="M10" s="83"/>
      <c r="N10" s="83"/>
      <c r="O10" s="83"/>
      <c r="P10" s="83"/>
      <c r="Q10" s="83"/>
      <c r="R10" s="83"/>
      <c r="S10" s="83"/>
      <c r="T10" s="83"/>
      <c r="U10" s="74"/>
      <c r="V10" s="62"/>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row>
    <row r="11" spans="1:100" ht="12.75">
      <c r="A11" s="45"/>
      <c r="B11" s="45"/>
      <c r="C11" s="61"/>
      <c r="D11" s="73"/>
      <c r="E11" s="83"/>
      <c r="F11" s="83"/>
      <c r="G11" s="83"/>
      <c r="H11" s="83"/>
      <c r="I11" s="83"/>
      <c r="J11" s="83"/>
      <c r="K11" s="83"/>
      <c r="L11" s="83"/>
      <c r="M11" s="83"/>
      <c r="N11" s="83"/>
      <c r="O11" s="83"/>
      <c r="P11" s="83"/>
      <c r="Q11" s="83"/>
      <c r="R11" s="83"/>
      <c r="S11" s="83"/>
      <c r="T11" s="83"/>
      <c r="U11" s="74"/>
      <c r="V11" s="62"/>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row>
    <row r="12" spans="1:100" ht="6" customHeight="1">
      <c r="A12" s="45"/>
      <c r="B12" s="45"/>
      <c r="C12" s="61"/>
      <c r="D12" s="73"/>
      <c r="E12" s="50"/>
      <c r="F12" s="83"/>
      <c r="G12" s="83"/>
      <c r="H12" s="83"/>
      <c r="I12" s="83"/>
      <c r="J12" s="83"/>
      <c r="K12" s="83"/>
      <c r="L12" s="83"/>
      <c r="M12" s="83"/>
      <c r="N12" s="83"/>
      <c r="O12" s="83"/>
      <c r="P12" s="83"/>
      <c r="Q12" s="83"/>
      <c r="R12" s="83"/>
      <c r="S12" s="83"/>
      <c r="T12" s="83"/>
      <c r="U12" s="74"/>
      <c r="V12" s="62"/>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row>
    <row r="13" spans="1:100" ht="27" customHeight="1">
      <c r="A13" s="45"/>
      <c r="B13" s="45"/>
      <c r="C13" s="61"/>
      <c r="D13" s="73"/>
      <c r="E13" s="50"/>
      <c r="F13" s="83"/>
      <c r="G13" s="712" t="str">
        <f>LEFT('W1'!D10,LEN('W1'!D10)-7)&amp;" (W1,3)"</f>
        <v>Flujo interno (W1,3)</v>
      </c>
      <c r="H13" s="713"/>
      <c r="I13" s="83"/>
      <c r="K13" s="83"/>
      <c r="L13" s="83"/>
      <c r="M13" s="83"/>
      <c r="N13" s="83"/>
      <c r="O13" s="83"/>
      <c r="P13" s="705" t="s">
        <v>563</v>
      </c>
      <c r="Q13" s="707" t="s">
        <v>571</v>
      </c>
      <c r="R13" s="708"/>
      <c r="S13" s="83"/>
      <c r="T13" s="83"/>
      <c r="U13" s="74"/>
      <c r="V13" s="62"/>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row>
    <row r="14" spans="1:100" s="48" customFormat="1" ht="30" customHeight="1">
      <c r="A14" s="45"/>
      <c r="B14" s="45"/>
      <c r="C14" s="61"/>
      <c r="D14" s="73"/>
      <c r="E14" s="50"/>
      <c r="F14" s="86"/>
      <c r="G14" s="86"/>
      <c r="H14" s="86"/>
      <c r="I14" s="86"/>
      <c r="J14" s="721" t="str">
        <f>'W1'!D13&amp;" (W1,6)"</f>
        <v>Caudal de salida de aguas superficiales y subterráneas hacia países vecinos (W1,6)</v>
      </c>
      <c r="K14" s="722"/>
      <c r="L14" s="723"/>
      <c r="M14" s="86"/>
      <c r="N14" s="83"/>
      <c r="O14" s="83"/>
      <c r="P14" s="706"/>
      <c r="Q14" s="709"/>
      <c r="R14" s="710"/>
      <c r="S14" s="83"/>
      <c r="T14" s="83"/>
      <c r="U14" s="74"/>
      <c r="V14" s="62"/>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row>
    <row r="15" spans="1:100" ht="46.5" customHeight="1">
      <c r="A15" s="45"/>
      <c r="B15" s="45"/>
      <c r="C15" s="61"/>
      <c r="D15" s="73"/>
      <c r="E15" s="84" t="str">
        <f>'W1'!D11&amp;" (W1,4)"</f>
        <v>Caudal de entrada de aguas superficiales y subterráneas desde países vecinos (W1,4)</v>
      </c>
      <c r="F15" s="83"/>
      <c r="G15" s="111" t="str">
        <f>LEFT('W1'!D12,LEN('W1'!D12)-7)&amp;" (W1,5)"</f>
        <v>Recursos renovables de agua dulce (W1,5)</v>
      </c>
      <c r="H15" s="83"/>
      <c r="K15" s="83"/>
      <c r="L15" s="83"/>
      <c r="M15" s="83"/>
      <c r="N15" s="83"/>
      <c r="O15" s="83"/>
      <c r="P15" s="83"/>
      <c r="Q15" s="83"/>
      <c r="R15" s="52"/>
      <c r="S15" s="83"/>
      <c r="T15" s="83"/>
      <c r="U15" s="74"/>
      <c r="V15" s="62"/>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row>
    <row r="16" spans="1:100" ht="24.75" customHeight="1">
      <c r="A16" s="45"/>
      <c r="B16" s="45"/>
      <c r="C16" s="61"/>
      <c r="D16" s="73"/>
      <c r="E16" s="50"/>
      <c r="F16" s="83"/>
      <c r="G16" s="83"/>
      <c r="H16" s="83"/>
      <c r="I16" s="83"/>
      <c r="J16" s="721" t="str">
        <f>'W1'!D16&amp;" (W1,9)"</f>
        <v>Caudal de salida de aguas superficiales y subterráneas hacia el mar (W1,9)</v>
      </c>
      <c r="K16" s="722"/>
      <c r="L16" s="723"/>
      <c r="M16" s="83"/>
      <c r="N16" s="83"/>
      <c r="O16" s="83"/>
      <c r="P16" s="83"/>
      <c r="Q16" s="83"/>
      <c r="R16" s="83"/>
      <c r="S16" s="83"/>
      <c r="T16" s="83"/>
      <c r="U16" s="74"/>
      <c r="V16" s="62"/>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row>
    <row r="17" spans="1:100" ht="9.75" customHeight="1">
      <c r="A17" s="45"/>
      <c r="B17" s="45"/>
      <c r="C17" s="61"/>
      <c r="D17" s="73"/>
      <c r="E17" s="50"/>
      <c r="F17" s="83"/>
      <c r="G17" s="83"/>
      <c r="H17" s="83"/>
      <c r="I17" s="83"/>
      <c r="J17" s="83"/>
      <c r="K17" s="83"/>
      <c r="L17" s="83"/>
      <c r="M17" s="83"/>
      <c r="N17" s="83"/>
      <c r="O17" s="83"/>
      <c r="P17" s="83"/>
      <c r="Q17" s="83"/>
      <c r="R17" s="83"/>
      <c r="S17" s="83"/>
      <c r="T17" s="83"/>
      <c r="U17" s="74"/>
      <c r="V17" s="62"/>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row>
    <row r="18" spans="1:100" ht="12.75">
      <c r="A18" s="45"/>
      <c r="B18" s="45"/>
      <c r="C18" s="61"/>
      <c r="D18" s="73"/>
      <c r="E18" s="715" t="str">
        <f>'W2'!D11</f>
        <v>de la cual extraída por:</v>
      </c>
      <c r="F18" s="716"/>
      <c r="G18" s="716"/>
      <c r="H18" s="716"/>
      <c r="I18" s="716"/>
      <c r="J18" s="717"/>
      <c r="K18" s="83"/>
      <c r="L18" s="83"/>
      <c r="M18" s="83"/>
      <c r="N18" s="83"/>
      <c r="O18" s="83"/>
      <c r="P18" s="83"/>
      <c r="Q18" s="83"/>
      <c r="R18" s="83"/>
      <c r="S18" s="83"/>
      <c r="T18" s="83"/>
      <c r="U18" s="74"/>
      <c r="V18" s="62"/>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row>
    <row r="19" spans="1:100" ht="39.75" customHeight="1">
      <c r="A19" s="45"/>
      <c r="B19" s="45"/>
      <c r="C19" s="61"/>
      <c r="D19" s="73"/>
      <c r="E19" s="83"/>
      <c r="F19" s="83"/>
      <c r="G19" s="83"/>
      <c r="H19" s="83"/>
      <c r="I19" s="83"/>
      <c r="J19" s="83"/>
      <c r="K19" s="83"/>
      <c r="L19" s="83"/>
      <c r="M19" s="83"/>
      <c r="N19" s="83"/>
      <c r="O19" s="83"/>
      <c r="P19" s="83"/>
      <c r="Q19" s="83"/>
      <c r="R19" s="83"/>
      <c r="S19" s="83"/>
      <c r="T19" s="83"/>
      <c r="U19" s="74"/>
      <c r="V19" s="62"/>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row>
    <row r="20" spans="1:100" s="49" customFormat="1" ht="86.25" customHeight="1">
      <c r="A20" s="45"/>
      <c r="B20" s="45"/>
      <c r="C20" s="61"/>
      <c r="D20" s="73"/>
      <c r="E20" s="87" t="str">
        <f>LEFT('W2'!D12,LEN('W2'!D12)-8)&amp;"W2,4)"</f>
        <v>Industria del suministro de agua (W2,4)</v>
      </c>
      <c r="F20" s="87" t="str">
        <f>LEFT('W2'!D13,LEN('W2'!D13))&amp;"(W2,5)"</f>
        <v>Hogares(W2,5)</v>
      </c>
      <c r="G20" s="87" t="str">
        <f>LEFT('W2'!D14,LEN('W2'!D14))&amp;" (W2,6)"</f>
        <v>Agricultura, ganadería, silvicultura y pesca (CIIU 01-03) (W2,6)</v>
      </c>
      <c r="H20" s="87" t="str">
        <f>LEFT('W2'!D15,LEN('W2'!D15))&amp;" (W2,7)"</f>
        <v>Industrias manufactureras (CIIU 10-33) (W2,7)</v>
      </c>
      <c r="I20" s="87" t="str">
        <f>LEFT('W2'!D16,LEN('W2'!D16))&amp;" (W2,8)"</f>
        <v>Industria de la energía eléctrica (CIIU 351) (W2,8)</v>
      </c>
      <c r="J20" s="87" t="str">
        <f>LEFT('W2'!D17,LEN('W2'!D17))&amp;" (W2,9)"</f>
        <v>Otras actividades económicas (W2,9)</v>
      </c>
      <c r="K20" s="50"/>
      <c r="L20" s="50"/>
      <c r="M20" s="50"/>
      <c r="N20" s="50"/>
      <c r="O20" s="50"/>
      <c r="P20" s="37"/>
      <c r="Q20" s="50"/>
      <c r="R20" s="83"/>
      <c r="S20" s="83"/>
      <c r="T20" s="83"/>
      <c r="U20" s="74"/>
      <c r="V20" s="62"/>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row>
    <row r="21" spans="1:100" s="48" customFormat="1" ht="13.5" customHeight="1">
      <c r="A21" s="45"/>
      <c r="B21" s="45"/>
      <c r="C21" s="61"/>
      <c r="D21" s="73"/>
      <c r="E21" s="50"/>
      <c r="F21" s="86"/>
      <c r="G21" s="86"/>
      <c r="H21" s="86"/>
      <c r="I21" s="86"/>
      <c r="J21" s="86"/>
      <c r="K21" s="86"/>
      <c r="L21" s="86"/>
      <c r="M21" s="86"/>
      <c r="N21" s="86"/>
      <c r="O21" s="86"/>
      <c r="P21" s="86"/>
      <c r="Q21" s="86"/>
      <c r="R21" s="83"/>
      <c r="S21" s="83"/>
      <c r="T21" s="83"/>
      <c r="U21" s="74"/>
      <c r="V21" s="62"/>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row>
    <row r="22" spans="1:100" ht="45" customHeight="1">
      <c r="A22" s="45"/>
      <c r="B22" s="45"/>
      <c r="C22" s="61"/>
      <c r="D22" s="73"/>
      <c r="E22" s="718" t="str">
        <f>LEFT('W2'!D10,LEN('W2'!D10)-7)&amp;" (W2,3)"</f>
        <v>Extracción de agua dulce (W2,3)</v>
      </c>
      <c r="F22" s="719"/>
      <c r="G22" s="719"/>
      <c r="H22" s="719"/>
      <c r="I22" s="719"/>
      <c r="J22" s="720"/>
      <c r="K22" s="83"/>
      <c r="L22" s="83"/>
      <c r="M22" s="83"/>
      <c r="N22" s="37"/>
      <c r="O22" s="83"/>
      <c r="P22" s="83"/>
      <c r="Q22" s="83"/>
      <c r="R22" s="83"/>
      <c r="S22" s="83"/>
      <c r="T22" s="37"/>
      <c r="U22" s="75"/>
      <c r="V22" s="62"/>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row>
    <row r="23" spans="1:100" ht="21" customHeight="1">
      <c r="A23" s="45"/>
      <c r="B23" s="45"/>
      <c r="C23" s="61"/>
      <c r="D23" s="73"/>
      <c r="E23" s="37"/>
      <c r="F23" s="37"/>
      <c r="G23" s="37"/>
      <c r="H23" s="37"/>
      <c r="I23" s="37"/>
      <c r="J23" s="37"/>
      <c r="K23" s="83"/>
      <c r="L23" s="83"/>
      <c r="M23" s="83"/>
      <c r="N23" s="37"/>
      <c r="O23" s="83"/>
      <c r="P23" s="83"/>
      <c r="Q23" s="83"/>
      <c r="R23" s="83"/>
      <c r="S23" s="83"/>
      <c r="T23" s="112"/>
      <c r="U23" s="75"/>
      <c r="V23" s="62"/>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row>
    <row r="24" spans="1:100" ht="45" customHeight="1">
      <c r="A24" s="45"/>
      <c r="B24" s="45"/>
      <c r="C24" s="61"/>
      <c r="D24" s="73"/>
      <c r="E24" s="37"/>
      <c r="F24" s="37"/>
      <c r="G24" s="37"/>
      <c r="H24" s="37"/>
      <c r="I24" s="697" t="str">
        <f>'W2'!D18&amp;" (W2,10)"</f>
        <v>Agua desalinizada (W2,10)</v>
      </c>
      <c r="J24" s="698"/>
      <c r="L24" s="83"/>
      <c r="M24" s="83"/>
      <c r="N24" s="37"/>
      <c r="O24" s="83"/>
      <c r="P24" s="83"/>
      <c r="Q24" s="83"/>
      <c r="R24" s="83"/>
      <c r="S24" s="83"/>
      <c r="T24" s="87" t="str">
        <f>'W2'!D26&amp;" (W2,17)"</f>
        <v>    Hogares (W2,17)</v>
      </c>
      <c r="U24" s="75"/>
      <c r="V24" s="62"/>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row>
    <row r="25" spans="1:100" ht="9.75" customHeight="1">
      <c r="A25" s="45"/>
      <c r="B25" s="45"/>
      <c r="C25" s="61"/>
      <c r="D25" s="73"/>
      <c r="E25" s="50"/>
      <c r="F25" s="83"/>
      <c r="G25" s="83"/>
      <c r="H25" s="83"/>
      <c r="I25" s="83"/>
      <c r="J25" s="83"/>
      <c r="K25" s="83"/>
      <c r="L25" s="83"/>
      <c r="M25" s="83"/>
      <c r="N25" s="703" t="str">
        <f>LEFT('W2'!D22,LEN('W2'!D22)-17)&amp;" (W2,14)"</f>
        <v>Total de agua dulce disponible para utilización (W2,14)</v>
      </c>
      <c r="O25" s="83"/>
      <c r="P25" s="703" t="str">
        <f>LEFT('W2'!D24,LEN('W2'!D24)-9)&amp;" (W2,16)"</f>
        <v>Utilización de agua dulce total (W2,16)</v>
      </c>
      <c r="Q25" s="83"/>
      <c r="R25" s="83"/>
      <c r="S25" s="83"/>
      <c r="T25" s="83"/>
      <c r="U25" s="74"/>
      <c r="V25" s="62"/>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row>
    <row r="26" spans="1:100" ht="46.5" customHeight="1">
      <c r="A26" s="45"/>
      <c r="B26" s="45"/>
      <c r="C26" s="61"/>
      <c r="D26" s="73"/>
      <c r="E26" s="50"/>
      <c r="F26" s="83"/>
      <c r="G26" s="83"/>
      <c r="H26" s="83"/>
      <c r="I26" s="697" t="str">
        <f>'W2'!D19&amp;" (W2,11)"</f>
        <v>Agua reutilizada (W2,11)</v>
      </c>
      <c r="J26" s="698"/>
      <c r="K26" s="83"/>
      <c r="L26" s="37"/>
      <c r="M26" s="83"/>
      <c r="N26" s="704"/>
      <c r="O26" s="83"/>
      <c r="P26" s="704"/>
      <c r="Q26" s="701" t="str">
        <f>'W2'!D25</f>
        <v>de la cual utilizada por:</v>
      </c>
      <c r="R26" s="702"/>
      <c r="S26" s="113"/>
      <c r="T26" s="87" t="str">
        <f>'W2'!D27&amp;" (W2,18)"</f>
        <v>    Agricultura, ganadería, silvicultura y pesca (CIIU 01-03) (W2,18)</v>
      </c>
      <c r="U26" s="74"/>
      <c r="V26" s="62"/>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row>
    <row r="27" spans="1:100" ht="8.25" customHeight="1">
      <c r="A27" s="45"/>
      <c r="B27" s="45"/>
      <c r="C27" s="61"/>
      <c r="D27" s="73"/>
      <c r="E27" s="83"/>
      <c r="F27" s="83"/>
      <c r="G27" s="83"/>
      <c r="H27" s="83"/>
      <c r="I27" s="83"/>
      <c r="J27" s="83"/>
      <c r="K27" s="83"/>
      <c r="L27" s="83"/>
      <c r="M27" s="83"/>
      <c r="N27" s="83"/>
      <c r="O27" s="83"/>
      <c r="P27" s="83"/>
      <c r="Q27" s="83"/>
      <c r="R27" s="83"/>
      <c r="S27" s="83"/>
      <c r="T27" s="83"/>
      <c r="U27" s="74"/>
      <c r="V27" s="62"/>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row>
    <row r="28" spans="1:100" ht="41.25" customHeight="1">
      <c r="A28" s="45"/>
      <c r="B28" s="45"/>
      <c r="C28" s="61"/>
      <c r="D28" s="73"/>
      <c r="H28" s="114"/>
      <c r="I28" s="697" t="str">
        <f>'W2'!D20&amp;" - "&amp;'W2'!D21&amp;" (= W2,12 - W2,13)"</f>
        <v>Importaciones de agua - Exportaciones de agua (= W2,12 - W2,13)</v>
      </c>
      <c r="J28" s="698"/>
      <c r="K28" s="83"/>
      <c r="L28" s="83"/>
      <c r="M28" s="83"/>
      <c r="N28" s="37"/>
      <c r="O28" s="83"/>
      <c r="P28" s="83"/>
      <c r="Q28" s="83"/>
      <c r="R28" s="83"/>
      <c r="S28" s="83"/>
      <c r="T28" s="87" t="str">
        <f>'W2'!D29&amp;" (W2,20)"</f>
        <v>    Industrias manufactureras (CIIU 10-33) (W2,20)</v>
      </c>
      <c r="U28" s="74"/>
      <c r="V28" s="62"/>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row>
    <row r="29" spans="1:100" ht="13.5" customHeight="1">
      <c r="A29" s="45"/>
      <c r="B29" s="45"/>
      <c r="C29" s="61"/>
      <c r="D29" s="73"/>
      <c r="E29" s="88"/>
      <c r="H29" s="88"/>
      <c r="I29" s="83"/>
      <c r="J29" s="83"/>
      <c r="K29" s="83"/>
      <c r="L29" s="83"/>
      <c r="M29" s="83"/>
      <c r="N29" s="83"/>
      <c r="O29" s="699" t="str">
        <f>'W2'!D23&amp;" (W2,15)"</f>
        <v>Pérdidas durante el transporte  (W2,15)</v>
      </c>
      <c r="P29" s="83"/>
      <c r="Q29" s="83"/>
      <c r="R29" s="83"/>
      <c r="S29" s="83"/>
      <c r="T29" s="83"/>
      <c r="U29" s="74"/>
      <c r="V29" s="62"/>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row>
    <row r="30" spans="1:100" ht="44.25" customHeight="1">
      <c r="A30" s="45"/>
      <c r="B30" s="45"/>
      <c r="C30" s="61"/>
      <c r="D30" s="73"/>
      <c r="E30" s="83"/>
      <c r="F30" s="83"/>
      <c r="G30" s="83"/>
      <c r="H30" s="83"/>
      <c r="I30" s="83"/>
      <c r="J30" s="83"/>
      <c r="K30" s="83"/>
      <c r="L30" s="83"/>
      <c r="M30" s="83"/>
      <c r="N30" s="37"/>
      <c r="O30" s="700"/>
      <c r="Q30" s="37"/>
      <c r="R30" s="83"/>
      <c r="S30" s="83"/>
      <c r="T30" s="87" t="str">
        <f>'W2'!D30&amp;" (W2,21)"</f>
        <v>    Industria de la energía eléctrica (CIIU 351) (W2,21)</v>
      </c>
      <c r="U30" s="74"/>
      <c r="V30" s="62"/>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row>
    <row r="31" spans="1:100" ht="12.75">
      <c r="A31" s="45"/>
      <c r="B31" s="45"/>
      <c r="C31" s="61"/>
      <c r="D31" s="73"/>
      <c r="E31" s="83"/>
      <c r="F31" s="83"/>
      <c r="G31" s="83"/>
      <c r="H31" s="83"/>
      <c r="I31" s="83"/>
      <c r="J31" s="83"/>
      <c r="K31" s="83"/>
      <c r="L31" s="83"/>
      <c r="M31" s="83"/>
      <c r="N31" s="83"/>
      <c r="O31" s="83"/>
      <c r="P31" s="83"/>
      <c r="Q31" s="83"/>
      <c r="R31" s="83"/>
      <c r="S31" s="83"/>
      <c r="T31" s="83"/>
      <c r="U31" s="74"/>
      <c r="V31" s="62"/>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row>
    <row r="32" spans="1:100" ht="33" customHeight="1">
      <c r="A32" s="45"/>
      <c r="B32" s="45"/>
      <c r="C32" s="61"/>
      <c r="D32" s="73"/>
      <c r="E32" s="83"/>
      <c r="F32" s="83"/>
      <c r="G32" s="83"/>
      <c r="H32" s="83"/>
      <c r="I32" s="83"/>
      <c r="J32" s="83"/>
      <c r="K32" s="83"/>
      <c r="L32" s="83"/>
      <c r="M32" s="83"/>
      <c r="N32" s="83"/>
      <c r="O32" s="83"/>
      <c r="P32" s="83"/>
      <c r="Q32" s="83"/>
      <c r="R32" s="83"/>
      <c r="S32" s="83"/>
      <c r="T32" s="87" t="str">
        <f>'W2'!D31&amp;" (W2,22)"</f>
        <v>    Otras actividades económicas (W2,22)</v>
      </c>
      <c r="U32" s="74"/>
      <c r="V32" s="62"/>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row>
    <row r="33" spans="1:100" ht="9" customHeight="1">
      <c r="A33" s="45"/>
      <c r="B33" s="45"/>
      <c r="C33" s="61"/>
      <c r="D33" s="73"/>
      <c r="E33" s="43"/>
      <c r="F33" s="43"/>
      <c r="G33" s="43"/>
      <c r="H33" s="43"/>
      <c r="I33" s="43"/>
      <c r="J33" s="43"/>
      <c r="K33" s="43"/>
      <c r="L33" s="43"/>
      <c r="M33" s="43"/>
      <c r="N33" s="43"/>
      <c r="O33" s="43"/>
      <c r="P33" s="43"/>
      <c r="Q33" s="43"/>
      <c r="R33" s="43"/>
      <c r="S33" s="43"/>
      <c r="T33" s="43"/>
      <c r="U33" s="74"/>
      <c r="V33" s="62"/>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row>
    <row r="34" spans="1:100" ht="3.75" customHeight="1">
      <c r="A34" s="45"/>
      <c r="B34" s="45"/>
      <c r="C34" s="61"/>
      <c r="D34" s="76"/>
      <c r="E34" s="77"/>
      <c r="F34" s="77"/>
      <c r="G34" s="77"/>
      <c r="H34" s="77"/>
      <c r="I34" s="77"/>
      <c r="J34" s="77"/>
      <c r="K34" s="77"/>
      <c r="L34" s="77"/>
      <c r="M34" s="77"/>
      <c r="N34" s="77"/>
      <c r="O34" s="77"/>
      <c r="P34" s="77"/>
      <c r="Q34" s="77"/>
      <c r="R34" s="77"/>
      <c r="S34" s="77"/>
      <c r="T34" s="77"/>
      <c r="U34" s="78"/>
      <c r="V34" s="62"/>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row>
    <row r="35" spans="1:100" ht="13.5" customHeight="1" thickBot="1">
      <c r="A35" s="45"/>
      <c r="B35" s="45"/>
      <c r="C35" s="63"/>
      <c r="D35" s="67"/>
      <c r="E35" s="64"/>
      <c r="F35" s="64"/>
      <c r="G35" s="64"/>
      <c r="H35" s="64"/>
      <c r="I35" s="64"/>
      <c r="J35" s="64"/>
      <c r="K35" s="64"/>
      <c r="L35" s="64"/>
      <c r="M35" s="64"/>
      <c r="N35" s="64"/>
      <c r="O35" s="64"/>
      <c r="P35" s="64"/>
      <c r="Q35" s="64"/>
      <c r="R35" s="64"/>
      <c r="S35" s="64"/>
      <c r="T35" s="64"/>
      <c r="U35" s="64"/>
      <c r="V35" s="6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row>
    <row r="36" spans="1:121" ht="12.75">
      <c r="A36" s="45"/>
      <c r="B36" s="45"/>
      <c r="C36" s="45"/>
      <c r="D36" s="45"/>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row>
    <row r="37" spans="1:121" ht="6" customHeight="1">
      <c r="A37" s="45"/>
      <c r="B37" s="45"/>
      <c r="C37" s="45"/>
      <c r="D37" s="45"/>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row>
    <row r="38" spans="1:121" ht="12.75">
      <c r="A38" s="45"/>
      <c r="B38" s="45"/>
      <c r="C38" s="45"/>
      <c r="D38" s="45"/>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row>
    <row r="39" spans="1:121" ht="4.5" customHeight="1">
      <c r="A39" s="45"/>
      <c r="B39" s="45"/>
      <c r="C39" s="45"/>
      <c r="D39" s="45"/>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row>
    <row r="40" spans="1:121" ht="12.75">
      <c r="A40" s="45"/>
      <c r="B40" s="45"/>
      <c r="C40" s="45"/>
      <c r="D40" s="45"/>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row>
    <row r="41" spans="1:121" ht="5.25" customHeight="1">
      <c r="A41" s="45"/>
      <c r="B41" s="45"/>
      <c r="C41" s="45"/>
      <c r="D41" s="45"/>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row>
    <row r="42" spans="1:121" ht="12.75">
      <c r="A42" s="45"/>
      <c r="B42" s="45"/>
      <c r="C42" s="45"/>
      <c r="D42" s="45"/>
      <c r="E42" s="43"/>
      <c r="F42" s="43"/>
      <c r="G42" s="43"/>
      <c r="H42" s="43"/>
      <c r="I42" s="43"/>
      <c r="J42" s="43"/>
      <c r="K42" s="43"/>
      <c r="L42" s="43"/>
      <c r="M42" s="43"/>
      <c r="N42" s="43"/>
      <c r="O42" s="43"/>
      <c r="P42" s="43"/>
      <c r="Q42" s="43"/>
      <c r="R42" s="45"/>
      <c r="S42" s="45"/>
      <c r="T42" s="45"/>
      <c r="U42" s="45"/>
      <c r="V42" s="45"/>
      <c r="W42" s="43"/>
      <c r="X42" s="43"/>
      <c r="Y42" s="43"/>
      <c r="Z42" s="43"/>
      <c r="AA42" s="43"/>
      <c r="AB42" s="43"/>
      <c r="AC42" s="43"/>
      <c r="AD42" s="43"/>
      <c r="AE42" s="43"/>
      <c r="AF42" s="43"/>
      <c r="AG42" s="43"/>
      <c r="AH42" s="43"/>
      <c r="AI42" s="43"/>
      <c r="AJ42" s="43"/>
      <c r="AK42" s="43"/>
      <c r="AL42" s="43"/>
      <c r="AM42" s="43"/>
      <c r="AN42" s="43"/>
      <c r="AO42" s="43"/>
      <c r="AP42" s="43"/>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row>
    <row r="43" spans="1:121" ht="12.75">
      <c r="A43" s="45"/>
      <c r="B43" s="45"/>
      <c r="C43" s="45"/>
      <c r="D43" s="45"/>
      <c r="E43" s="43"/>
      <c r="F43" s="43"/>
      <c r="G43" s="43"/>
      <c r="H43" s="43"/>
      <c r="I43" s="43"/>
      <c r="J43" s="43"/>
      <c r="K43" s="43"/>
      <c r="L43" s="43"/>
      <c r="M43" s="43"/>
      <c r="N43" s="43"/>
      <c r="O43" s="43"/>
      <c r="P43" s="43"/>
      <c r="Q43" s="43"/>
      <c r="R43" s="45"/>
      <c r="S43" s="45"/>
      <c r="T43" s="45"/>
      <c r="U43" s="45"/>
      <c r="V43" s="45"/>
      <c r="W43" s="43"/>
      <c r="X43" s="43"/>
      <c r="Y43" s="43"/>
      <c r="Z43" s="43"/>
      <c r="AA43" s="43"/>
      <c r="AB43" s="43"/>
      <c r="AC43" s="43"/>
      <c r="AD43" s="43"/>
      <c r="AE43" s="43"/>
      <c r="AF43" s="43"/>
      <c r="AG43" s="43"/>
      <c r="AH43" s="43"/>
      <c r="AI43" s="43"/>
      <c r="AJ43" s="43"/>
      <c r="AK43" s="43"/>
      <c r="AL43" s="43"/>
      <c r="AM43" s="43"/>
      <c r="AN43" s="43"/>
      <c r="AO43" s="43"/>
      <c r="AP43" s="43"/>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row>
    <row r="44" spans="1:121" ht="12.75">
      <c r="A44" s="45"/>
      <c r="B44" s="45"/>
      <c r="C44" s="45"/>
      <c r="D44" s="45"/>
      <c r="E44" s="43"/>
      <c r="F44" s="43"/>
      <c r="G44" s="43"/>
      <c r="H44" s="43"/>
      <c r="I44" s="43"/>
      <c r="J44" s="43"/>
      <c r="K44" s="43"/>
      <c r="L44" s="43"/>
      <c r="M44" s="43"/>
      <c r="N44" s="43"/>
      <c r="O44" s="43"/>
      <c r="P44" s="43"/>
      <c r="Q44" s="43"/>
      <c r="R44" s="45"/>
      <c r="S44" s="45"/>
      <c r="T44" s="45"/>
      <c r="U44" s="45"/>
      <c r="V44" s="45"/>
      <c r="W44" s="43"/>
      <c r="X44" s="43"/>
      <c r="Y44" s="43"/>
      <c r="Z44" s="43"/>
      <c r="AA44" s="43"/>
      <c r="AB44" s="43"/>
      <c r="AC44" s="43"/>
      <c r="AD44" s="43"/>
      <c r="AE44" s="43"/>
      <c r="AF44" s="43"/>
      <c r="AG44" s="43"/>
      <c r="AH44" s="43"/>
      <c r="AI44" s="43"/>
      <c r="AJ44" s="43"/>
      <c r="AK44" s="43"/>
      <c r="AL44" s="43"/>
      <c r="AM44" s="43"/>
      <c r="AN44" s="43"/>
      <c r="AO44" s="43"/>
      <c r="AP44" s="43"/>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row>
    <row r="45" spans="1:121" ht="12.75">
      <c r="A45" s="45"/>
      <c r="B45" s="45"/>
      <c r="C45" s="45"/>
      <c r="D45" s="45"/>
      <c r="E45" s="45"/>
      <c r="F45" s="45"/>
      <c r="G45" s="45"/>
      <c r="H45" s="45"/>
      <c r="I45" s="45"/>
      <c r="J45" s="45"/>
      <c r="K45" s="45"/>
      <c r="L45" s="45"/>
      <c r="M45" s="45"/>
      <c r="N45" s="45"/>
      <c r="O45" s="45"/>
      <c r="P45" s="45"/>
      <c r="Q45" s="45"/>
      <c r="R45" s="45"/>
      <c r="S45" s="45"/>
      <c r="T45" s="45"/>
      <c r="U45" s="45"/>
      <c r="V45" s="45"/>
      <c r="W45" s="43"/>
      <c r="X45" s="43"/>
      <c r="Y45" s="43"/>
      <c r="Z45" s="43"/>
      <c r="AA45" s="43"/>
      <c r="AB45" s="43"/>
      <c r="AC45" s="43"/>
      <c r="AD45" s="43"/>
      <c r="AE45" s="43"/>
      <c r="AF45" s="43"/>
      <c r="AG45" s="43"/>
      <c r="AH45" s="43"/>
      <c r="AI45" s="43"/>
      <c r="AJ45" s="43"/>
      <c r="AK45" s="43"/>
      <c r="AL45" s="43"/>
      <c r="AM45" s="43"/>
      <c r="AN45" s="43"/>
      <c r="AO45" s="43"/>
      <c r="AP45" s="43"/>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row>
    <row r="46" spans="1:121" ht="12.75">
      <c r="A46" s="45"/>
      <c r="B46" s="45"/>
      <c r="C46" s="45"/>
      <c r="D46" s="45"/>
      <c r="E46" s="45"/>
      <c r="F46" s="45"/>
      <c r="G46" s="45"/>
      <c r="H46" s="45"/>
      <c r="I46" s="45"/>
      <c r="J46" s="45"/>
      <c r="K46" s="45"/>
      <c r="L46" s="45"/>
      <c r="M46" s="45"/>
      <c r="N46" s="45"/>
      <c r="O46" s="45"/>
      <c r="P46" s="45"/>
      <c r="Q46" s="45"/>
      <c r="R46" s="45"/>
      <c r="S46" s="45"/>
      <c r="T46" s="45"/>
      <c r="U46" s="45"/>
      <c r="V46" s="45"/>
      <c r="W46" s="43"/>
      <c r="X46" s="43"/>
      <c r="Y46" s="43"/>
      <c r="Z46" s="43"/>
      <c r="AA46" s="43"/>
      <c r="AB46" s="43"/>
      <c r="AC46" s="43"/>
      <c r="AD46" s="43"/>
      <c r="AE46" s="43"/>
      <c r="AF46" s="43"/>
      <c r="AG46" s="43"/>
      <c r="AH46" s="43"/>
      <c r="AI46" s="43"/>
      <c r="AJ46" s="43"/>
      <c r="AK46" s="43"/>
      <c r="AL46" s="43"/>
      <c r="AM46" s="43"/>
      <c r="AN46" s="43"/>
      <c r="AO46" s="43"/>
      <c r="AP46" s="43"/>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row>
    <row r="47" spans="1:121" ht="12.75">
      <c r="A47" s="45"/>
      <c r="B47" s="45"/>
      <c r="C47" s="45"/>
      <c r="D47" s="45"/>
      <c r="E47" s="45"/>
      <c r="F47" s="45"/>
      <c r="G47" s="45"/>
      <c r="H47" s="45"/>
      <c r="I47" s="45"/>
      <c r="J47" s="45"/>
      <c r="K47" s="45"/>
      <c r="L47" s="45"/>
      <c r="M47" s="45"/>
      <c r="N47" s="45"/>
      <c r="O47" s="45"/>
      <c r="P47" s="45"/>
      <c r="Q47" s="45"/>
      <c r="R47" s="45"/>
      <c r="S47" s="45"/>
      <c r="T47" s="45"/>
      <c r="U47" s="45"/>
      <c r="V47" s="45"/>
      <c r="W47" s="43"/>
      <c r="X47" s="43"/>
      <c r="Y47" s="43"/>
      <c r="Z47" s="43"/>
      <c r="AA47" s="43"/>
      <c r="AB47" s="43"/>
      <c r="AC47" s="43"/>
      <c r="AD47" s="43"/>
      <c r="AE47" s="43"/>
      <c r="AF47" s="43"/>
      <c r="AG47" s="43"/>
      <c r="AH47" s="43"/>
      <c r="AI47" s="43"/>
      <c r="AJ47" s="43"/>
      <c r="AK47" s="43"/>
      <c r="AL47" s="43"/>
      <c r="AM47" s="43"/>
      <c r="AN47" s="43"/>
      <c r="AO47" s="43"/>
      <c r="AP47" s="43"/>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row>
    <row r="48" spans="1:121" ht="12.75">
      <c r="A48" s="45"/>
      <c r="B48" s="45"/>
      <c r="C48" s="45"/>
      <c r="D48" s="45"/>
      <c r="E48" s="45"/>
      <c r="F48" s="45"/>
      <c r="G48" s="45"/>
      <c r="H48" s="45"/>
      <c r="I48" s="45"/>
      <c r="J48" s="45"/>
      <c r="K48" s="45"/>
      <c r="L48" s="45"/>
      <c r="M48" s="45"/>
      <c r="N48" s="45"/>
      <c r="O48" s="45"/>
      <c r="P48" s="45"/>
      <c r="Q48" s="45"/>
      <c r="R48" s="45"/>
      <c r="S48" s="45"/>
      <c r="T48" s="45"/>
      <c r="U48" s="45"/>
      <c r="V48" s="45"/>
      <c r="W48" s="43"/>
      <c r="X48" s="43"/>
      <c r="Y48" s="43"/>
      <c r="Z48" s="43"/>
      <c r="AA48" s="43"/>
      <c r="AB48" s="43"/>
      <c r="AC48" s="43"/>
      <c r="AD48" s="43"/>
      <c r="AE48" s="43"/>
      <c r="AF48" s="43"/>
      <c r="AG48" s="43"/>
      <c r="AH48" s="43"/>
      <c r="AI48" s="43"/>
      <c r="AJ48" s="43"/>
      <c r="AK48" s="43"/>
      <c r="AL48" s="43"/>
      <c r="AM48" s="43"/>
      <c r="AN48" s="43"/>
      <c r="AO48" s="43"/>
      <c r="AP48" s="43"/>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row>
    <row r="49" spans="1:121" ht="12.75">
      <c r="A49" s="45"/>
      <c r="B49" s="45"/>
      <c r="C49" s="45"/>
      <c r="D49" s="45"/>
      <c r="E49" s="45"/>
      <c r="F49" s="45"/>
      <c r="G49" s="45"/>
      <c r="H49" s="45"/>
      <c r="I49" s="45"/>
      <c r="J49" s="45"/>
      <c r="K49" s="45"/>
      <c r="L49" s="45"/>
      <c r="M49" s="45"/>
      <c r="N49" s="45"/>
      <c r="O49" s="45"/>
      <c r="P49" s="45"/>
      <c r="Q49" s="45"/>
      <c r="R49" s="45"/>
      <c r="S49" s="45"/>
      <c r="T49" s="45"/>
      <c r="U49" s="45"/>
      <c r="V49" s="45"/>
      <c r="W49" s="43"/>
      <c r="X49" s="43"/>
      <c r="Y49" s="43"/>
      <c r="Z49" s="43"/>
      <c r="AA49" s="43"/>
      <c r="AB49" s="43"/>
      <c r="AC49" s="43"/>
      <c r="AD49" s="43"/>
      <c r="AE49" s="43"/>
      <c r="AF49" s="43"/>
      <c r="AG49" s="43"/>
      <c r="AH49" s="43"/>
      <c r="AI49" s="43"/>
      <c r="AJ49" s="43"/>
      <c r="AK49" s="43"/>
      <c r="AL49" s="43"/>
      <c r="AM49" s="43"/>
      <c r="AN49" s="43"/>
      <c r="AO49" s="43"/>
      <c r="AP49" s="43"/>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row>
    <row r="50" spans="1:121" ht="12.75">
      <c r="A50" s="45"/>
      <c r="B50" s="45"/>
      <c r="C50" s="45"/>
      <c r="D50" s="45"/>
      <c r="E50" s="45"/>
      <c r="F50" s="45"/>
      <c r="G50" s="45"/>
      <c r="H50" s="45"/>
      <c r="I50" s="45"/>
      <c r="J50" s="45"/>
      <c r="K50" s="45"/>
      <c r="L50" s="45"/>
      <c r="M50" s="45"/>
      <c r="N50" s="45"/>
      <c r="O50" s="45"/>
      <c r="P50" s="45"/>
      <c r="Q50" s="45"/>
      <c r="R50" s="45"/>
      <c r="S50" s="45"/>
      <c r="T50" s="45"/>
      <c r="U50" s="45"/>
      <c r="V50" s="45"/>
      <c r="W50" s="43"/>
      <c r="X50" s="43"/>
      <c r="Y50" s="43"/>
      <c r="Z50" s="43"/>
      <c r="AA50" s="43"/>
      <c r="AB50" s="43"/>
      <c r="AC50" s="43"/>
      <c r="AD50" s="43"/>
      <c r="AE50" s="43"/>
      <c r="AF50" s="43"/>
      <c r="AG50" s="43"/>
      <c r="AH50" s="43"/>
      <c r="AI50" s="43"/>
      <c r="AJ50" s="43"/>
      <c r="AK50" s="43"/>
      <c r="AL50" s="43"/>
      <c r="AM50" s="43"/>
      <c r="AN50" s="43"/>
      <c r="AO50" s="43"/>
      <c r="AP50" s="43"/>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row>
    <row r="51" spans="1:121"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row>
    <row r="52" spans="1:121"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row>
    <row r="53" spans="1:121"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row>
    <row r="54" spans="1:121"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c r="DK54" s="45"/>
      <c r="DL54" s="45"/>
      <c r="DM54" s="45"/>
      <c r="DN54" s="45"/>
      <c r="DO54" s="45"/>
      <c r="DP54" s="45"/>
      <c r="DQ54" s="45"/>
    </row>
    <row r="55" spans="1:121"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45"/>
      <c r="DL55" s="45"/>
      <c r="DM55" s="45"/>
      <c r="DN55" s="45"/>
      <c r="DO55" s="45"/>
      <c r="DP55" s="45"/>
      <c r="DQ55" s="45"/>
    </row>
    <row r="56" spans="1:121"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c r="DK56" s="45"/>
      <c r="DL56" s="45"/>
      <c r="DM56" s="45"/>
      <c r="DN56" s="45"/>
      <c r="DO56" s="45"/>
      <c r="DP56" s="45"/>
      <c r="DQ56" s="45"/>
    </row>
    <row r="57" spans="1:121"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row>
    <row r="58" spans="1:121"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c r="DK58" s="45"/>
      <c r="DL58" s="45"/>
      <c r="DM58" s="45"/>
      <c r="DN58" s="45"/>
      <c r="DO58" s="45"/>
      <c r="DP58" s="45"/>
      <c r="DQ58" s="45"/>
    </row>
    <row r="59" spans="1:121"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row>
    <row r="60" spans="1:121"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row>
    <row r="61" spans="1:121"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DH61" s="45"/>
      <c r="DI61" s="45"/>
      <c r="DJ61" s="45"/>
      <c r="DK61" s="45"/>
      <c r="DL61" s="45"/>
      <c r="DM61" s="45"/>
      <c r="DN61" s="45"/>
      <c r="DO61" s="45"/>
      <c r="DP61" s="45"/>
      <c r="DQ61" s="45"/>
    </row>
    <row r="62" spans="1:121"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c r="DK62" s="45"/>
      <c r="DL62" s="45"/>
      <c r="DM62" s="45"/>
      <c r="DN62" s="45"/>
      <c r="DO62" s="45"/>
      <c r="DP62" s="45"/>
      <c r="DQ62" s="45"/>
    </row>
    <row r="63" spans="1:121"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c r="DK63" s="45"/>
      <c r="DL63" s="45"/>
      <c r="DM63" s="45"/>
      <c r="DN63" s="45"/>
      <c r="DO63" s="45"/>
      <c r="DP63" s="45"/>
      <c r="DQ63" s="45"/>
    </row>
    <row r="64" spans="1:121"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c r="DK64" s="45"/>
      <c r="DL64" s="45"/>
      <c r="DM64" s="45"/>
      <c r="DN64" s="45"/>
      <c r="DO64" s="45"/>
      <c r="DP64" s="45"/>
      <c r="DQ64" s="45"/>
    </row>
    <row r="65" spans="1:121"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c r="DK65" s="45"/>
      <c r="DL65" s="45"/>
      <c r="DM65" s="45"/>
      <c r="DN65" s="45"/>
      <c r="DO65" s="45"/>
      <c r="DP65" s="45"/>
      <c r="DQ65" s="45"/>
    </row>
    <row r="66" spans="1:121"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c r="DK66" s="45"/>
      <c r="DL66" s="45"/>
      <c r="DM66" s="45"/>
      <c r="DN66" s="45"/>
      <c r="DO66" s="45"/>
      <c r="DP66" s="45"/>
      <c r="DQ66" s="45"/>
    </row>
    <row r="67" spans="1:121"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c r="DH67" s="45"/>
      <c r="DI67" s="45"/>
      <c r="DJ67" s="45"/>
      <c r="DK67" s="45"/>
      <c r="DL67" s="45"/>
      <c r="DM67" s="45"/>
      <c r="DN67" s="45"/>
      <c r="DO67" s="45"/>
      <c r="DP67" s="45"/>
      <c r="DQ67" s="45"/>
    </row>
    <row r="68" spans="1:121"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5"/>
      <c r="DD68" s="45"/>
      <c r="DE68" s="45"/>
      <c r="DF68" s="45"/>
      <c r="DG68" s="45"/>
      <c r="DH68" s="45"/>
      <c r="DI68" s="45"/>
      <c r="DJ68" s="45"/>
      <c r="DK68" s="45"/>
      <c r="DL68" s="45"/>
      <c r="DM68" s="45"/>
      <c r="DN68" s="45"/>
      <c r="DO68" s="45"/>
      <c r="DP68" s="45"/>
      <c r="DQ68" s="45"/>
    </row>
    <row r="69" spans="1:42"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row>
  </sheetData>
  <sheetProtection sheet="1"/>
  <mergeCells count="16">
    <mergeCell ref="P13:P14"/>
    <mergeCell ref="Q13:R14"/>
    <mergeCell ref="E2:V2"/>
    <mergeCell ref="G13:H13"/>
    <mergeCell ref="E4:V4"/>
    <mergeCell ref="I24:J24"/>
    <mergeCell ref="E18:J18"/>
    <mergeCell ref="E22:J22"/>
    <mergeCell ref="J14:L14"/>
    <mergeCell ref="J16:L16"/>
    <mergeCell ref="I26:J26"/>
    <mergeCell ref="I28:J28"/>
    <mergeCell ref="O29:O30"/>
    <mergeCell ref="Q26:R26"/>
    <mergeCell ref="N25:N26"/>
    <mergeCell ref="P25:P26"/>
  </mergeCells>
  <printOptions horizontalCentered="1"/>
  <pageMargins left="0.25" right="0.25" top="0.65" bottom="1" header="0.43" footer="0.5"/>
  <pageSetup horizontalDpi="600" verticalDpi="600" orientation="landscape" paperSize="9" scale="50" r:id="rId2"/>
  <headerFooter alignWithMargins="0">
    <oddFooter>&amp;C&amp;"Arial,Regular"&amp;8DENU/PNUMA CUESTIONARIO 2013 ESTADISTICAS AMBIENTALES  - Sección del Agua - p.&amp;P</oddFooter>
  </headerFooter>
  <drawing r:id="rId1"/>
</worksheet>
</file>

<file path=xl/worksheets/sheet5.xml><?xml version="1.0" encoding="utf-8"?>
<worksheet xmlns="http://schemas.openxmlformats.org/spreadsheetml/2006/main" xmlns:r="http://schemas.openxmlformats.org/officeDocument/2006/relationships">
  <sheetPr codeName="Sheet5"/>
  <dimension ref="A1:CU211"/>
  <sheetViews>
    <sheetView showGridLines="0" tabSelected="1" zoomScale="85" zoomScaleNormal="85" zoomScaleSheetLayoutView="100" workbookViewId="0" topLeftCell="C1">
      <selection activeCell="V8" sqref="V8"/>
    </sheetView>
  </sheetViews>
  <sheetFormatPr defaultColWidth="9.33203125" defaultRowHeight="12.75"/>
  <cols>
    <col min="1" max="1" width="5" style="203" hidden="1" customWidth="1"/>
    <col min="2" max="2" width="7.33203125" style="204" hidden="1" customWidth="1"/>
    <col min="3" max="3" width="11" style="216" customWidth="1"/>
    <col min="4" max="4" width="37" style="241" customWidth="1"/>
    <col min="5" max="5" width="10.16015625" style="303" customWidth="1"/>
    <col min="6" max="6" width="11.66015625" style="216" customWidth="1"/>
    <col min="7" max="7" width="1.83203125" style="244" customWidth="1"/>
    <col min="8" max="8" width="7" style="245" hidden="1" customWidth="1"/>
    <col min="9" max="9" width="1.83203125" style="246" hidden="1" customWidth="1"/>
    <col min="10" max="10" width="7" style="245" hidden="1" customWidth="1"/>
    <col min="11" max="11" width="1.83203125" style="246" hidden="1" customWidth="1"/>
    <col min="12" max="12" width="7" style="245" hidden="1" customWidth="1"/>
    <col min="13" max="13" width="1.83203125" style="246" hidden="1" customWidth="1"/>
    <col min="14" max="14" width="7" style="245" hidden="1" customWidth="1"/>
    <col min="15" max="15" width="1.83203125" style="246" hidden="1" customWidth="1"/>
    <col min="16" max="16" width="7" style="245" hidden="1" customWidth="1"/>
    <col min="17" max="17" width="1.83203125" style="244" hidden="1" customWidth="1"/>
    <col min="18" max="18" width="7" style="245" hidden="1" customWidth="1"/>
    <col min="19" max="19" width="1.83203125" style="244" hidden="1" customWidth="1"/>
    <col min="20" max="20" width="7" style="245" hidden="1" customWidth="1"/>
    <col min="21" max="21" width="1.83203125" style="244" hidden="1" customWidth="1"/>
    <col min="22" max="22" width="7" style="245" customWidth="1"/>
    <col min="23" max="23" width="1.83203125" style="244" customWidth="1"/>
    <col min="24" max="24" width="7" style="245" customWidth="1"/>
    <col min="25" max="25" width="1.83203125" style="244" customWidth="1"/>
    <col min="26" max="26" width="7" style="245" customWidth="1"/>
    <col min="27" max="27" width="1.83203125" style="244" customWidth="1"/>
    <col min="28" max="28" width="7" style="245" customWidth="1"/>
    <col min="29" max="29" width="1.83203125" style="246" customWidth="1"/>
    <col min="30" max="30" width="7" style="245" customWidth="1"/>
    <col min="31" max="31" width="1.83203125" style="244" customWidth="1"/>
    <col min="32" max="32" width="7" style="245" customWidth="1"/>
    <col min="33" max="33" width="1.83203125" style="244" customWidth="1"/>
    <col min="34" max="34" width="7" style="245" customWidth="1"/>
    <col min="35" max="35" width="1.83203125" style="244" customWidth="1"/>
    <col min="36" max="36" width="7" style="244" customWidth="1"/>
    <col min="37" max="37" width="1.83203125" style="244" customWidth="1"/>
    <col min="38" max="38" width="7" style="244" customWidth="1"/>
    <col min="39" max="39" width="1.83203125" style="244" customWidth="1"/>
    <col min="40" max="40" width="7" style="245" customWidth="1"/>
    <col min="41" max="41" width="1.83203125" style="216" customWidth="1"/>
    <col min="42" max="42" width="7" style="216" customWidth="1"/>
    <col min="43" max="43" width="1.83203125" style="216" customWidth="1"/>
    <col min="44" max="44" width="7" style="216" customWidth="1"/>
    <col min="45" max="45" width="1.66796875" style="216" customWidth="1"/>
    <col min="46" max="46" width="7.33203125" style="216" customWidth="1"/>
    <col min="47" max="47" width="6.5" style="214" customWidth="1"/>
    <col min="48" max="48" width="6.83203125" style="214" customWidth="1"/>
    <col min="49" max="49" width="34.66015625" style="214" customWidth="1"/>
    <col min="50" max="50" width="9.33203125" style="214" customWidth="1"/>
    <col min="51" max="51" width="11.33203125" style="214" customWidth="1"/>
    <col min="52" max="52" width="1.83203125" style="214" customWidth="1"/>
    <col min="53" max="53" width="9.33203125" style="214" customWidth="1"/>
    <col min="54" max="54" width="1.83203125" style="214" customWidth="1"/>
    <col min="55" max="55" width="9.33203125" style="214" customWidth="1"/>
    <col min="56" max="56" width="1.83203125" style="214" customWidth="1"/>
    <col min="57" max="57" width="9.33203125" style="214" customWidth="1"/>
    <col min="58" max="58" width="1.83203125" style="214" customWidth="1"/>
    <col min="59" max="59" width="9.33203125" style="214" customWidth="1"/>
    <col min="60" max="60" width="1.83203125" style="214" customWidth="1"/>
    <col min="61" max="61" width="9.33203125" style="214" customWidth="1"/>
    <col min="62" max="62" width="1.83203125" style="214" customWidth="1"/>
    <col min="63" max="63" width="9.33203125" style="214" customWidth="1"/>
    <col min="64" max="64" width="1.83203125" style="214" customWidth="1"/>
    <col min="65" max="65" width="9.33203125" style="214" customWidth="1"/>
    <col min="66" max="66" width="1.83203125" style="214" customWidth="1"/>
    <col min="67" max="67" width="9.33203125" style="214" customWidth="1"/>
    <col min="68" max="68" width="1.83203125" style="214" customWidth="1"/>
    <col min="69" max="69" width="9.33203125" style="214" customWidth="1"/>
    <col min="70" max="70" width="1.83203125" style="214" customWidth="1"/>
    <col min="71" max="71" width="9.33203125" style="214" customWidth="1"/>
    <col min="72" max="72" width="1.83203125" style="214" customWidth="1"/>
    <col min="73" max="73" width="9.33203125" style="214" customWidth="1"/>
    <col min="74" max="74" width="1.83203125" style="214" customWidth="1"/>
    <col min="75" max="75" width="9.33203125" style="214" customWidth="1"/>
    <col min="76" max="76" width="1.83203125" style="214" customWidth="1"/>
    <col min="77" max="77" width="9.33203125" style="214" customWidth="1"/>
    <col min="78" max="78" width="1.83203125" style="214" customWidth="1"/>
    <col min="79" max="79" width="9.33203125" style="214" customWidth="1"/>
    <col min="80" max="80" width="1.83203125" style="214" customWidth="1"/>
    <col min="81" max="81" width="9.33203125" style="214" customWidth="1"/>
    <col min="82" max="82" width="1.83203125" style="214" customWidth="1"/>
    <col min="83" max="83" width="9.33203125" style="214" customWidth="1"/>
    <col min="84" max="84" width="1.83203125" style="214" customWidth="1"/>
    <col min="85" max="85" width="9.33203125" style="214" customWidth="1"/>
    <col min="86" max="86" width="1.83203125" style="214" customWidth="1"/>
    <col min="87" max="87" width="9.33203125" style="214" customWidth="1"/>
    <col min="88" max="88" width="1.83203125" style="214" customWidth="1"/>
    <col min="89" max="89" width="9.33203125" style="214" customWidth="1"/>
    <col min="90" max="90" width="3.5" style="216" customWidth="1"/>
    <col min="91" max="91" width="9.33203125" style="214" customWidth="1"/>
    <col min="92" max="92" width="21.66015625" style="214" customWidth="1"/>
    <col min="93" max="96" width="9.33203125" style="214" customWidth="1"/>
    <col min="97" max="16384" width="9.33203125" style="216" customWidth="1"/>
  </cols>
  <sheetData>
    <row r="1" spans="2:48" ht="15.75" customHeight="1">
      <c r="B1" s="204">
        <v>0</v>
      </c>
      <c r="C1" s="205" t="s">
        <v>490</v>
      </c>
      <c r="D1" s="206"/>
      <c r="E1" s="207"/>
      <c r="F1" s="208"/>
      <c r="G1" s="209"/>
      <c r="H1" s="210"/>
      <c r="I1" s="211"/>
      <c r="J1" s="210"/>
      <c r="K1" s="211"/>
      <c r="L1" s="210"/>
      <c r="M1" s="211"/>
      <c r="N1" s="210"/>
      <c r="O1" s="211"/>
      <c r="P1" s="210"/>
      <c r="Q1" s="209"/>
      <c r="R1" s="210"/>
      <c r="S1" s="209"/>
      <c r="T1" s="210"/>
      <c r="U1" s="209"/>
      <c r="V1" s="210"/>
      <c r="W1" s="209"/>
      <c r="X1" s="210"/>
      <c r="Y1" s="209"/>
      <c r="Z1" s="210"/>
      <c r="AA1" s="209"/>
      <c r="AB1" s="210"/>
      <c r="AC1" s="211"/>
      <c r="AD1" s="210"/>
      <c r="AE1" s="209"/>
      <c r="AF1" s="210"/>
      <c r="AG1" s="209"/>
      <c r="AH1" s="210"/>
      <c r="AI1" s="209"/>
      <c r="AJ1" s="209"/>
      <c r="AK1" s="209"/>
      <c r="AL1" s="209"/>
      <c r="AM1" s="209"/>
      <c r="AN1" s="210"/>
      <c r="AO1" s="212"/>
      <c r="AP1" s="213"/>
      <c r="AQ1" s="213"/>
      <c r="AR1" s="213"/>
      <c r="AS1" s="213"/>
      <c r="AT1" s="213"/>
      <c r="AV1" s="215" t="s">
        <v>573</v>
      </c>
    </row>
    <row r="2" spans="3:46" ht="6.75" customHeight="1">
      <c r="C2" s="217"/>
      <c r="D2" s="218"/>
      <c r="E2" s="219"/>
      <c r="F2" s="220"/>
      <c r="G2" s="221"/>
      <c r="H2" s="222"/>
      <c r="I2" s="223"/>
      <c r="J2" s="222"/>
      <c r="K2" s="223"/>
      <c r="L2" s="222"/>
      <c r="M2" s="223"/>
      <c r="N2" s="222"/>
      <c r="O2" s="223"/>
      <c r="P2" s="222"/>
      <c r="Q2" s="221"/>
      <c r="R2" s="222"/>
      <c r="S2" s="221"/>
      <c r="T2" s="222"/>
      <c r="U2" s="221"/>
      <c r="V2" s="222"/>
      <c r="W2" s="221"/>
      <c r="X2" s="222"/>
      <c r="Y2" s="221"/>
      <c r="Z2" s="222"/>
      <c r="AA2" s="221"/>
      <c r="AB2" s="222"/>
      <c r="AC2" s="223"/>
      <c r="AD2" s="222"/>
      <c r="AE2" s="221"/>
      <c r="AF2" s="222"/>
      <c r="AG2" s="221"/>
      <c r="AH2" s="222"/>
      <c r="AI2" s="221"/>
      <c r="AJ2" s="221"/>
      <c r="AK2" s="221"/>
      <c r="AL2" s="221"/>
      <c r="AM2" s="221"/>
      <c r="AN2" s="222"/>
      <c r="AO2" s="224"/>
      <c r="AP2" s="225"/>
      <c r="AQ2" s="225"/>
      <c r="AR2" s="225"/>
      <c r="AS2" s="225"/>
      <c r="AT2" s="225"/>
    </row>
    <row r="3" spans="3:48" ht="16.5" customHeight="1">
      <c r="C3" s="226" t="s">
        <v>630</v>
      </c>
      <c r="D3" s="639"/>
      <c r="E3" s="355"/>
      <c r="F3" s="356"/>
      <c r="G3" s="357"/>
      <c r="H3" s="358"/>
      <c r="I3" s="359"/>
      <c r="J3" s="358"/>
      <c r="K3" s="359"/>
      <c r="L3" s="358"/>
      <c r="M3" s="359"/>
      <c r="N3" s="358"/>
      <c r="O3" s="359"/>
      <c r="P3" s="358"/>
      <c r="Q3" s="357"/>
      <c r="R3" s="358"/>
      <c r="S3" s="357"/>
      <c r="T3" s="93"/>
      <c r="U3" s="53"/>
      <c r="V3" s="93"/>
      <c r="W3" s="53"/>
      <c r="X3" s="93"/>
      <c r="Y3" s="226" t="s">
        <v>631</v>
      </c>
      <c r="Z3" s="228"/>
      <c r="AA3" s="227"/>
      <c r="AB3" s="228"/>
      <c r="AC3" s="229"/>
      <c r="AD3" s="228"/>
      <c r="AE3" s="227"/>
      <c r="AF3" s="358"/>
      <c r="AG3" s="357"/>
      <c r="AH3" s="358"/>
      <c r="AI3" s="357"/>
      <c r="AJ3" s="357"/>
      <c r="AK3" s="357"/>
      <c r="AL3" s="357"/>
      <c r="AM3" s="357"/>
      <c r="AN3" s="358"/>
      <c r="AO3" s="360"/>
      <c r="AP3" s="361"/>
      <c r="AQ3" s="361"/>
      <c r="AR3" s="361"/>
      <c r="AS3" s="361"/>
      <c r="AT3" s="361"/>
      <c r="AV3" s="233" t="s">
        <v>544</v>
      </c>
    </row>
    <row r="4" spans="3:48" ht="2.25" customHeight="1">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V4" s="234"/>
    </row>
    <row r="5" spans="1:96" s="240" customFormat="1" ht="17.25" customHeight="1">
      <c r="A5" s="235"/>
      <c r="B5" s="204">
        <v>1</v>
      </c>
      <c r="C5" s="748" t="s">
        <v>197</v>
      </c>
      <c r="D5" s="748"/>
      <c r="E5" s="749"/>
      <c r="F5" s="749"/>
      <c r="G5" s="749"/>
      <c r="H5" s="750"/>
      <c r="I5" s="750"/>
      <c r="J5" s="750"/>
      <c r="K5" s="750"/>
      <c r="L5" s="750"/>
      <c r="M5" s="750"/>
      <c r="N5" s="750"/>
      <c r="O5" s="750"/>
      <c r="P5" s="750"/>
      <c r="Q5" s="749"/>
      <c r="R5" s="750"/>
      <c r="S5" s="749"/>
      <c r="T5" s="750"/>
      <c r="U5" s="749"/>
      <c r="V5" s="750"/>
      <c r="W5" s="749"/>
      <c r="X5" s="750"/>
      <c r="Y5" s="749"/>
      <c r="Z5" s="750"/>
      <c r="AA5" s="749"/>
      <c r="AB5" s="750"/>
      <c r="AC5" s="750"/>
      <c r="AD5" s="750"/>
      <c r="AE5" s="749"/>
      <c r="AF5" s="750"/>
      <c r="AG5" s="749"/>
      <c r="AH5" s="750"/>
      <c r="AI5" s="749"/>
      <c r="AJ5" s="749"/>
      <c r="AK5" s="749"/>
      <c r="AL5" s="749"/>
      <c r="AM5" s="749"/>
      <c r="AN5" s="750"/>
      <c r="AO5" s="236"/>
      <c r="AP5" s="237"/>
      <c r="AQ5" s="237"/>
      <c r="AR5" s="237"/>
      <c r="AS5" s="237"/>
      <c r="AT5" s="237"/>
      <c r="AU5" s="238"/>
      <c r="AV5" s="239" t="s">
        <v>545</v>
      </c>
      <c r="AW5" s="238"/>
      <c r="AX5" s="238"/>
      <c r="AY5" s="238"/>
      <c r="AZ5" s="238"/>
      <c r="BA5" s="238"/>
      <c r="BB5" s="238"/>
      <c r="BC5" s="238"/>
      <c r="BD5" s="238"/>
      <c r="BE5" s="238"/>
      <c r="BF5" s="238"/>
      <c r="BG5" s="238"/>
      <c r="BH5" s="238"/>
      <c r="BI5" s="238"/>
      <c r="BJ5" s="238"/>
      <c r="BK5" s="238"/>
      <c r="BL5" s="238"/>
      <c r="BM5" s="238"/>
      <c r="BN5" s="238"/>
      <c r="BO5" s="238"/>
      <c r="BP5" s="238"/>
      <c r="BQ5" s="238"/>
      <c r="BR5" s="238"/>
      <c r="BS5" s="238"/>
      <c r="BT5" s="238"/>
      <c r="BU5" s="238"/>
      <c r="BV5" s="238"/>
      <c r="BW5" s="238"/>
      <c r="BX5" s="238"/>
      <c r="BY5" s="238"/>
      <c r="BZ5" s="238"/>
      <c r="CA5" s="238"/>
      <c r="CB5" s="238"/>
      <c r="CC5" s="238"/>
      <c r="CD5" s="238"/>
      <c r="CE5" s="238"/>
      <c r="CF5" s="238"/>
      <c r="CG5" s="238"/>
      <c r="CH5" s="238"/>
      <c r="CI5" s="238"/>
      <c r="CJ5" s="238"/>
      <c r="CK5" s="238"/>
      <c r="CM5" s="747" t="s">
        <v>456</v>
      </c>
      <c r="CN5" s="747"/>
      <c r="CO5" s="747"/>
      <c r="CP5" s="747"/>
      <c r="CQ5" s="747"/>
      <c r="CR5" s="747"/>
    </row>
    <row r="6" spans="5:96" ht="23.25" customHeight="1">
      <c r="E6" s="242"/>
      <c r="F6" s="744" t="s">
        <v>632</v>
      </c>
      <c r="G6" s="745"/>
      <c r="H6" s="745"/>
      <c r="I6" s="745"/>
      <c r="J6" s="745"/>
      <c r="K6" s="745"/>
      <c r="L6" s="745"/>
      <c r="M6" s="745"/>
      <c r="N6" s="745"/>
      <c r="O6" s="745"/>
      <c r="P6" s="745"/>
      <c r="Q6" s="745"/>
      <c r="R6" s="745"/>
      <c r="S6" s="745"/>
      <c r="T6" s="745"/>
      <c r="U6" s="745"/>
      <c r="V6" s="745"/>
      <c r="W6" s="745"/>
      <c r="X6" s="745"/>
      <c r="Y6" s="745"/>
      <c r="Z6" s="745"/>
      <c r="AA6" s="745"/>
      <c r="AB6" s="745"/>
      <c r="AC6" s="745"/>
      <c r="AD6" s="745"/>
      <c r="AE6" s="247"/>
      <c r="AF6" s="248"/>
      <c r="AG6" s="248"/>
      <c r="AH6" s="248"/>
      <c r="AI6" s="248"/>
      <c r="AJ6" s="248"/>
      <c r="AK6" s="248"/>
      <c r="AL6" s="248"/>
      <c r="AM6" s="248"/>
      <c r="AN6" s="248"/>
      <c r="AO6" s="248"/>
      <c r="AP6" s="248"/>
      <c r="AQ6" s="248"/>
      <c r="AR6" s="248"/>
      <c r="AS6" s="249" t="s">
        <v>505</v>
      </c>
      <c r="AT6" s="250"/>
      <c r="AV6" s="251" t="s">
        <v>564</v>
      </c>
      <c r="CM6" s="252" t="s">
        <v>253</v>
      </c>
      <c r="CN6" s="252" t="s">
        <v>254</v>
      </c>
      <c r="CO6" s="253" t="s">
        <v>255</v>
      </c>
      <c r="CP6" s="253" t="s">
        <v>458</v>
      </c>
      <c r="CQ6" s="253" t="s">
        <v>256</v>
      </c>
      <c r="CR6" s="253" t="s">
        <v>257</v>
      </c>
    </row>
    <row r="7" spans="1:96" s="259" customFormat="1" ht="46.5" customHeight="1">
      <c r="A7" s="254"/>
      <c r="B7" s="255">
        <v>2</v>
      </c>
      <c r="C7" s="256" t="s">
        <v>633</v>
      </c>
      <c r="D7" s="256" t="s">
        <v>634</v>
      </c>
      <c r="E7" s="257" t="s">
        <v>635</v>
      </c>
      <c r="F7" s="256" t="s">
        <v>152</v>
      </c>
      <c r="G7" s="258"/>
      <c r="H7" s="257">
        <v>1990</v>
      </c>
      <c r="I7" s="258"/>
      <c r="J7" s="257">
        <v>1995</v>
      </c>
      <c r="K7" s="258"/>
      <c r="L7" s="257">
        <v>1996</v>
      </c>
      <c r="M7" s="258"/>
      <c r="N7" s="257">
        <v>1997</v>
      </c>
      <c r="O7" s="258"/>
      <c r="P7" s="257">
        <v>1998</v>
      </c>
      <c r="Q7" s="258"/>
      <c r="R7" s="257">
        <v>1999</v>
      </c>
      <c r="S7" s="258"/>
      <c r="T7" s="257">
        <v>2000</v>
      </c>
      <c r="U7" s="258"/>
      <c r="V7" s="257">
        <v>2001</v>
      </c>
      <c r="W7" s="258"/>
      <c r="X7" s="257">
        <v>2002</v>
      </c>
      <c r="Y7" s="258"/>
      <c r="Z7" s="257">
        <v>2003</v>
      </c>
      <c r="AA7" s="258"/>
      <c r="AB7" s="257">
        <v>2004</v>
      </c>
      <c r="AC7" s="258"/>
      <c r="AD7" s="257">
        <v>2005</v>
      </c>
      <c r="AE7" s="258"/>
      <c r="AF7" s="257">
        <v>2006</v>
      </c>
      <c r="AG7" s="258"/>
      <c r="AH7" s="257">
        <v>2007</v>
      </c>
      <c r="AI7" s="258"/>
      <c r="AJ7" s="257">
        <v>2008</v>
      </c>
      <c r="AK7" s="258"/>
      <c r="AL7" s="257">
        <v>2009</v>
      </c>
      <c r="AM7" s="258"/>
      <c r="AN7" s="257">
        <v>2010</v>
      </c>
      <c r="AO7" s="258"/>
      <c r="AP7" s="257">
        <v>2011</v>
      </c>
      <c r="AQ7" s="257"/>
      <c r="AR7" s="257">
        <v>2012</v>
      </c>
      <c r="AS7" s="258"/>
      <c r="AU7" s="254"/>
      <c r="AV7" s="256" t="s">
        <v>241</v>
      </c>
      <c r="AW7" s="256" t="s">
        <v>243</v>
      </c>
      <c r="AX7" s="256" t="s">
        <v>244</v>
      </c>
      <c r="AY7" s="256" t="s">
        <v>250</v>
      </c>
      <c r="AZ7" s="258"/>
      <c r="BA7" s="257">
        <v>1990</v>
      </c>
      <c r="BB7" s="258"/>
      <c r="BC7" s="257">
        <v>1995</v>
      </c>
      <c r="BD7" s="258"/>
      <c r="BE7" s="257">
        <v>1996</v>
      </c>
      <c r="BF7" s="258"/>
      <c r="BG7" s="257">
        <v>1997</v>
      </c>
      <c r="BH7" s="258"/>
      <c r="BI7" s="257">
        <v>1998</v>
      </c>
      <c r="BJ7" s="258"/>
      <c r="BK7" s="257">
        <v>1999</v>
      </c>
      <c r="BL7" s="258"/>
      <c r="BM7" s="257">
        <v>2000</v>
      </c>
      <c r="BN7" s="258"/>
      <c r="BO7" s="257">
        <v>2001</v>
      </c>
      <c r="BP7" s="258"/>
      <c r="BQ7" s="257">
        <v>2002</v>
      </c>
      <c r="BR7" s="258"/>
      <c r="BS7" s="257">
        <v>2003</v>
      </c>
      <c r="BT7" s="258"/>
      <c r="BU7" s="257">
        <v>2004</v>
      </c>
      <c r="BV7" s="258"/>
      <c r="BW7" s="257">
        <v>2005</v>
      </c>
      <c r="BX7" s="258"/>
      <c r="BY7" s="257">
        <v>2006</v>
      </c>
      <c r="BZ7" s="258"/>
      <c r="CA7" s="257">
        <v>2007</v>
      </c>
      <c r="CB7" s="258"/>
      <c r="CC7" s="257">
        <v>2008</v>
      </c>
      <c r="CD7" s="258"/>
      <c r="CE7" s="257">
        <v>2009</v>
      </c>
      <c r="CF7" s="258"/>
      <c r="CG7" s="257">
        <v>2010</v>
      </c>
      <c r="CH7" s="258"/>
      <c r="CI7" s="257">
        <v>2011</v>
      </c>
      <c r="CJ7" s="258"/>
      <c r="CK7" s="257">
        <v>2012</v>
      </c>
      <c r="CM7" s="260">
        <v>4</v>
      </c>
      <c r="CN7" s="261" t="s">
        <v>258</v>
      </c>
      <c r="CO7" s="260">
        <v>213300</v>
      </c>
      <c r="CP7" s="260">
        <v>47150</v>
      </c>
      <c r="CQ7" s="260">
        <v>10000</v>
      </c>
      <c r="CR7" s="260">
        <v>65330</v>
      </c>
    </row>
    <row r="8" spans="1:96" s="267" customFormat="1" ht="20.25" customHeight="1">
      <c r="A8" s="262"/>
      <c r="B8" s="263">
        <v>6</v>
      </c>
      <c r="C8" s="264">
        <v>1</v>
      </c>
      <c r="D8" s="265" t="s">
        <v>501</v>
      </c>
      <c r="E8" s="266" t="s">
        <v>65</v>
      </c>
      <c r="F8" s="634"/>
      <c r="G8" s="884"/>
      <c r="H8" s="634"/>
      <c r="I8" s="884"/>
      <c r="J8" s="634"/>
      <c r="K8" s="884"/>
      <c r="L8" s="634"/>
      <c r="M8" s="884"/>
      <c r="N8" s="634"/>
      <c r="O8" s="884"/>
      <c r="P8" s="634"/>
      <c r="Q8" s="884"/>
      <c r="R8" s="634"/>
      <c r="S8" s="884"/>
      <c r="T8" s="634"/>
      <c r="U8" s="884"/>
      <c r="V8" s="634"/>
      <c r="W8" s="884"/>
      <c r="X8" s="634"/>
      <c r="Y8" s="884"/>
      <c r="Z8" s="634"/>
      <c r="AA8" s="884"/>
      <c r="AB8" s="634"/>
      <c r="AC8" s="884"/>
      <c r="AD8" s="634"/>
      <c r="AE8" s="884"/>
      <c r="AF8" s="634"/>
      <c r="AG8" s="884"/>
      <c r="AH8" s="634"/>
      <c r="AI8" s="884"/>
      <c r="AJ8" s="634"/>
      <c r="AK8" s="884"/>
      <c r="AL8" s="634"/>
      <c r="AM8" s="884"/>
      <c r="AN8" s="634"/>
      <c r="AO8" s="884"/>
      <c r="AP8" s="634"/>
      <c r="AQ8" s="884"/>
      <c r="AR8" s="634"/>
      <c r="AS8" s="884"/>
      <c r="AU8" s="268"/>
      <c r="AV8" s="98">
        <v>1</v>
      </c>
      <c r="AW8" s="269" t="s">
        <v>569</v>
      </c>
      <c r="AX8" s="270" t="s">
        <v>570</v>
      </c>
      <c r="AY8" s="271" t="str">
        <f>IF(OR(ISERR(AVERAGE(H8:AR8)),ISBLANK(F8)),"N/A",IF(OR(F8&lt;AVERAGE(H8:AR8)*0.75,F8&gt;AVERAGE(H8:AR8)*1.25),"&lt;&gt;Average","ok"))</f>
        <v>N/A</v>
      </c>
      <c r="AZ8" s="272"/>
      <c r="BA8" s="98" t="s">
        <v>574</v>
      </c>
      <c r="BB8" s="272"/>
      <c r="BC8" s="79" t="str">
        <f aca="true" t="shared" si="0" ref="BC8:BC13">IF(OR(ISBLANK(H8),ISBLANK(J8)),"N/A",IF(ABS((J8-H8)/H8)&gt;0.25,"&gt; 25%","ok"))</f>
        <v>N/A</v>
      </c>
      <c r="BD8" s="272"/>
      <c r="BE8" s="79" t="str">
        <f aca="true" t="shared" si="1" ref="BE8:BE13">IF(OR(ISBLANK(J8),ISBLANK(L8)),"N/A",IF(ABS((L8-J8)/J8)&gt;0.25,"&gt; 25%","ok"))</f>
        <v>N/A</v>
      </c>
      <c r="BF8" s="272"/>
      <c r="BG8" s="79" t="str">
        <f aca="true" t="shared" si="2" ref="BG8:BG13">IF(OR(ISBLANK(L8),ISBLANK(N8)),"N/A",IF(ABS((N8-L8)/L8)&gt;0.25,"&gt; 25%","ok"))</f>
        <v>N/A</v>
      </c>
      <c r="BH8" s="272"/>
      <c r="BI8" s="79" t="str">
        <f aca="true" t="shared" si="3" ref="BI8:BI13">IF(OR(ISBLANK(N8),ISBLANK(P8)),"N/A",IF(ABS((P8-N8)/N8)&gt;0.25,"&gt; 25%","ok"))</f>
        <v>N/A</v>
      </c>
      <c r="BJ8" s="272"/>
      <c r="BK8" s="79" t="str">
        <f aca="true" t="shared" si="4" ref="BK8:BK13">IF(OR(ISBLANK(P8),ISBLANK(R8)),"N/A",IF(ABS((R8-P8)/P8)&gt;0.25,"&gt; 25%","ok"))</f>
        <v>N/A</v>
      </c>
      <c r="BL8" s="272"/>
      <c r="BM8" s="79" t="str">
        <f aca="true" t="shared" si="5" ref="BM8:BM13">IF(OR(ISBLANK(R8),ISBLANK(T8)),"N/A",IF(ABS((T8-R8)/R8)&gt;0.25,"&gt; 25%","ok"))</f>
        <v>N/A</v>
      </c>
      <c r="BN8" s="272"/>
      <c r="BO8" s="79" t="str">
        <f aca="true" t="shared" si="6" ref="BO8:BO13">IF(OR(ISBLANK(T8),ISBLANK(V8)),"N/A",IF(ABS((V8-T8)/T8)&gt;0.25,"&gt; 25%","ok"))</f>
        <v>N/A</v>
      </c>
      <c r="BP8" s="272"/>
      <c r="BQ8" s="79" t="str">
        <f aca="true" t="shared" si="7" ref="BQ8:BQ13">IF(OR(ISBLANK(V8),ISBLANK(X8)),"N/A",IF(ABS((X8-V8)/V8)&gt;0.25,"&gt; 25%","ok"))</f>
        <v>N/A</v>
      </c>
      <c r="BR8" s="272"/>
      <c r="BS8" s="79" t="str">
        <f aca="true" t="shared" si="8" ref="BS8:BS13">IF(OR(ISBLANK(X8),ISBLANK(Z8)),"N/A",IF(ABS((Z8-X8)/X8)&gt;0.25,"&gt; 25%","ok"))</f>
        <v>N/A</v>
      </c>
      <c r="BT8" s="272"/>
      <c r="BU8" s="79" t="str">
        <f aca="true" t="shared" si="9" ref="BU8:BU13">IF(OR(ISBLANK(Z8),ISBLANK(AB8)),"N/A",IF(ABS((AB8-Z8)/Z8)&gt;0.25,"&gt; 25%","ok"))</f>
        <v>N/A</v>
      </c>
      <c r="BV8" s="272"/>
      <c r="BW8" s="79" t="str">
        <f aca="true" t="shared" si="10" ref="BW8:BW13">IF(OR(ISBLANK(AB8),ISBLANK(AD8)),"N/A",IF(ABS((AD8-AB8)/AB8)&gt;0.25,"&gt; 25%","ok"))</f>
        <v>N/A</v>
      </c>
      <c r="BX8" s="272"/>
      <c r="BY8" s="79" t="str">
        <f aca="true" t="shared" si="11" ref="BY8:BY13">IF(OR(ISBLANK(AD8),ISBLANK(AF8)),"N/A",IF(ABS((AF8-AD8)/AD8)&gt;0.25,"&gt; 25%","ok"))</f>
        <v>N/A</v>
      </c>
      <c r="BZ8" s="272"/>
      <c r="CA8" s="79" t="str">
        <f aca="true" t="shared" si="12" ref="CA8:CA13">IF(OR(ISBLANK(AF8),ISBLANK(AH8)),"N/A",IF(ABS((AH8-AF8)/AF8)&gt;0.25,"&gt; 25%","ok"))</f>
        <v>N/A</v>
      </c>
      <c r="CB8" s="272"/>
      <c r="CC8" s="79" t="str">
        <f aca="true" t="shared" si="13" ref="CC8:CC13">IF(OR(ISBLANK(AH8),ISBLANK(AJ8)),"N/A",IF(ABS((AJ8-AH8)/AH8)&gt;0.25,"&gt; 25%","ok"))</f>
        <v>N/A</v>
      </c>
      <c r="CD8" s="272"/>
      <c r="CE8" s="79" t="str">
        <f>IF(OR(ISBLANK(AJ8),ISBLANK(AL8)),"N/A",IF(ABS((AL8-AJ8)/AJ8)&gt;0.25,"&gt; 25%","ok"))</f>
        <v>N/A</v>
      </c>
      <c r="CF8" s="272"/>
      <c r="CG8" s="79" t="str">
        <f aca="true" t="shared" si="14" ref="CG8:CG13">IF(OR(ISBLANK(AL8),ISBLANK(AN8)),"N/A",IF(ABS((AN8-AL8)/AL8)&gt;0.25,"&gt; 25%","ok"))</f>
        <v>N/A</v>
      </c>
      <c r="CH8" s="272"/>
      <c r="CI8" s="79" t="str">
        <f>IF(OR(ISBLANK(AN8),ISBLANK(AP8)),"N/A",IF(ABS((AP8-AN8)/AN8)&gt;0.25,"&gt; 25%","ok"))</f>
        <v>N/A</v>
      </c>
      <c r="CJ8" s="272"/>
      <c r="CK8" s="79" t="str">
        <f>IF(OR(ISBLANK(AP8),ISBLANK(AR8)),"N/A",IF(ABS((AR8-AP8)/AP8)&gt;0.25,"&gt; 25%","ok"))</f>
        <v>N/A</v>
      </c>
      <c r="CM8" s="260">
        <v>8</v>
      </c>
      <c r="CN8" s="261" t="s">
        <v>259</v>
      </c>
      <c r="CO8" s="260">
        <v>42690</v>
      </c>
      <c r="CP8" s="260">
        <v>26900</v>
      </c>
      <c r="CQ8" s="260">
        <v>14800</v>
      </c>
      <c r="CR8" s="260">
        <v>41700</v>
      </c>
    </row>
    <row r="9" spans="1:96" s="267" customFormat="1" ht="20.25" customHeight="1">
      <c r="A9" s="262"/>
      <c r="B9" s="263">
        <v>7</v>
      </c>
      <c r="C9" s="273">
        <v>2</v>
      </c>
      <c r="D9" s="274" t="s">
        <v>80</v>
      </c>
      <c r="E9" s="266" t="s">
        <v>65</v>
      </c>
      <c r="F9" s="635"/>
      <c r="G9" s="885"/>
      <c r="H9" s="635"/>
      <c r="I9" s="885"/>
      <c r="J9" s="635"/>
      <c r="K9" s="885"/>
      <c r="L9" s="635"/>
      <c r="M9" s="885"/>
      <c r="N9" s="635"/>
      <c r="O9" s="885"/>
      <c r="P9" s="635"/>
      <c r="Q9" s="885"/>
      <c r="R9" s="635"/>
      <c r="S9" s="885"/>
      <c r="T9" s="635"/>
      <c r="U9" s="885"/>
      <c r="V9" s="635"/>
      <c r="W9" s="885"/>
      <c r="X9" s="635"/>
      <c r="Y9" s="885"/>
      <c r="Z9" s="635"/>
      <c r="AA9" s="885"/>
      <c r="AB9" s="635"/>
      <c r="AC9" s="885"/>
      <c r="AD9" s="635"/>
      <c r="AE9" s="885"/>
      <c r="AF9" s="635"/>
      <c r="AG9" s="885"/>
      <c r="AH9" s="635"/>
      <c r="AI9" s="885"/>
      <c r="AJ9" s="635"/>
      <c r="AK9" s="885"/>
      <c r="AL9" s="635"/>
      <c r="AM9" s="885"/>
      <c r="AN9" s="635"/>
      <c r="AO9" s="885"/>
      <c r="AP9" s="635"/>
      <c r="AQ9" s="885"/>
      <c r="AR9" s="635"/>
      <c r="AS9" s="885"/>
      <c r="AU9" s="268"/>
      <c r="AV9" s="81">
        <v>2</v>
      </c>
      <c r="AW9" s="275" t="s">
        <v>457</v>
      </c>
      <c r="AX9" s="82" t="s">
        <v>570</v>
      </c>
      <c r="AY9" s="81" t="str">
        <f aca="true" t="shared" si="15" ref="AY9:AY16">IF(OR(ISERR(AVERAGE(H9:AP9)),ISBLANK(F9)),"N/A",IF(OR(F9&lt;AVERAGE(H9:AP9)*0.75,F9&gt;AVERAGE(H9:AP9)*1.25),"&lt;&gt;Average","ok"))</f>
        <v>N/A</v>
      </c>
      <c r="AZ9" s="276"/>
      <c r="BA9" s="98" t="s">
        <v>574</v>
      </c>
      <c r="BB9" s="276"/>
      <c r="BC9" s="79" t="str">
        <f t="shared" si="0"/>
        <v>N/A</v>
      </c>
      <c r="BD9" s="276"/>
      <c r="BE9" s="79" t="str">
        <f t="shared" si="1"/>
        <v>N/A</v>
      </c>
      <c r="BF9" s="276"/>
      <c r="BG9" s="79" t="str">
        <f t="shared" si="2"/>
        <v>N/A</v>
      </c>
      <c r="BH9" s="276"/>
      <c r="BI9" s="79" t="str">
        <f t="shared" si="3"/>
        <v>N/A</v>
      </c>
      <c r="BJ9" s="276"/>
      <c r="BK9" s="79" t="str">
        <f t="shared" si="4"/>
        <v>N/A</v>
      </c>
      <c r="BL9" s="276"/>
      <c r="BM9" s="79" t="str">
        <f t="shared" si="5"/>
        <v>N/A</v>
      </c>
      <c r="BN9" s="276"/>
      <c r="BO9" s="79" t="str">
        <f t="shared" si="6"/>
        <v>N/A</v>
      </c>
      <c r="BP9" s="276"/>
      <c r="BQ9" s="79" t="str">
        <f t="shared" si="7"/>
        <v>N/A</v>
      </c>
      <c r="BR9" s="276"/>
      <c r="BS9" s="79" t="str">
        <f t="shared" si="8"/>
        <v>N/A</v>
      </c>
      <c r="BT9" s="276"/>
      <c r="BU9" s="79" t="str">
        <f t="shared" si="9"/>
        <v>N/A</v>
      </c>
      <c r="BV9" s="276"/>
      <c r="BW9" s="79" t="str">
        <f t="shared" si="10"/>
        <v>N/A</v>
      </c>
      <c r="BX9" s="276"/>
      <c r="BY9" s="79" t="str">
        <f t="shared" si="11"/>
        <v>N/A</v>
      </c>
      <c r="BZ9" s="276"/>
      <c r="CA9" s="79" t="str">
        <f t="shared" si="12"/>
        <v>N/A</v>
      </c>
      <c r="CB9" s="276"/>
      <c r="CC9" s="79" t="str">
        <f t="shared" si="13"/>
        <v>N/A</v>
      </c>
      <c r="CD9" s="276"/>
      <c r="CE9" s="79" t="str">
        <f aca="true" t="shared" si="16" ref="CE9:CE16">IF(OR(ISBLANK(AJ9),ISBLANK(AL9)),"N/A",IF(ABS((AL9-AJ9)/AJ9)&gt;0.25,"&gt; 25%","ok"))</f>
        <v>N/A</v>
      </c>
      <c r="CF9" s="276"/>
      <c r="CG9" s="79" t="str">
        <f t="shared" si="14"/>
        <v>N/A</v>
      </c>
      <c r="CH9" s="276"/>
      <c r="CI9" s="79" t="str">
        <f aca="true" t="shared" si="17" ref="CI9:CI16">IF(OR(ISBLANK(AN9),ISBLANK(AP9)),"N/A",IF(ABS((AP9-AN9)/AN9)&gt;0.25,"&gt; 25%","ok"))</f>
        <v>N/A</v>
      </c>
      <c r="CJ9" s="276"/>
      <c r="CK9" s="79" t="str">
        <f aca="true" t="shared" si="18" ref="CK9:CK16">IF(OR(ISBLANK(AP9),ISBLANK(AR9)),"N/A",IF(ABS((AR9-AP9)/AP9)&gt;0.25,"&gt; 25%","ok"))</f>
        <v>N/A</v>
      </c>
      <c r="CM9" s="260">
        <v>12</v>
      </c>
      <c r="CN9" s="261" t="s">
        <v>260</v>
      </c>
      <c r="CO9" s="260">
        <v>212000</v>
      </c>
      <c r="CP9" s="260">
        <v>11250</v>
      </c>
      <c r="CQ9" s="260">
        <v>420</v>
      </c>
      <c r="CR9" s="260">
        <v>11670</v>
      </c>
    </row>
    <row r="10" spans="1:96" s="278" customFormat="1" ht="20.25" customHeight="1">
      <c r="A10" s="277" t="s">
        <v>560</v>
      </c>
      <c r="B10" s="263">
        <v>5</v>
      </c>
      <c r="C10" s="264">
        <v>3</v>
      </c>
      <c r="D10" s="274" t="s">
        <v>503</v>
      </c>
      <c r="E10" s="266" t="s">
        <v>65</v>
      </c>
      <c r="F10" s="635"/>
      <c r="G10" s="885"/>
      <c r="H10" s="635"/>
      <c r="I10" s="885"/>
      <c r="J10" s="635"/>
      <c r="K10" s="885"/>
      <c r="L10" s="635"/>
      <c r="M10" s="885"/>
      <c r="N10" s="635"/>
      <c r="O10" s="885"/>
      <c r="P10" s="635"/>
      <c r="Q10" s="885"/>
      <c r="R10" s="635"/>
      <c r="S10" s="885"/>
      <c r="T10" s="635"/>
      <c r="U10" s="885"/>
      <c r="V10" s="635"/>
      <c r="W10" s="885"/>
      <c r="X10" s="635"/>
      <c r="Y10" s="885"/>
      <c r="Z10" s="635"/>
      <c r="AA10" s="885"/>
      <c r="AB10" s="635"/>
      <c r="AC10" s="885"/>
      <c r="AD10" s="635"/>
      <c r="AE10" s="885"/>
      <c r="AF10" s="635"/>
      <c r="AG10" s="885"/>
      <c r="AH10" s="635"/>
      <c r="AI10" s="885"/>
      <c r="AJ10" s="635"/>
      <c r="AK10" s="885"/>
      <c r="AL10" s="635"/>
      <c r="AM10" s="885"/>
      <c r="AN10" s="635"/>
      <c r="AO10" s="885"/>
      <c r="AP10" s="635"/>
      <c r="AQ10" s="885"/>
      <c r="AR10" s="635"/>
      <c r="AS10" s="885"/>
      <c r="AU10" s="279"/>
      <c r="AV10" s="98">
        <v>3</v>
      </c>
      <c r="AW10" s="275" t="s">
        <v>518</v>
      </c>
      <c r="AX10" s="81" t="s">
        <v>570</v>
      </c>
      <c r="AY10" s="81" t="str">
        <f t="shared" si="15"/>
        <v>N/A</v>
      </c>
      <c r="AZ10" s="276"/>
      <c r="BA10" s="98" t="s">
        <v>574</v>
      </c>
      <c r="BB10" s="276"/>
      <c r="BC10" s="79" t="str">
        <f t="shared" si="0"/>
        <v>N/A</v>
      </c>
      <c r="BD10" s="276"/>
      <c r="BE10" s="79" t="str">
        <f t="shared" si="1"/>
        <v>N/A</v>
      </c>
      <c r="BF10" s="276"/>
      <c r="BG10" s="79" t="str">
        <f t="shared" si="2"/>
        <v>N/A</v>
      </c>
      <c r="BH10" s="276"/>
      <c r="BI10" s="79" t="str">
        <f t="shared" si="3"/>
        <v>N/A</v>
      </c>
      <c r="BJ10" s="276"/>
      <c r="BK10" s="79" t="str">
        <f t="shared" si="4"/>
        <v>N/A</v>
      </c>
      <c r="BL10" s="276"/>
      <c r="BM10" s="79" t="str">
        <f t="shared" si="5"/>
        <v>N/A</v>
      </c>
      <c r="BN10" s="276"/>
      <c r="BO10" s="79" t="str">
        <f t="shared" si="6"/>
        <v>N/A</v>
      </c>
      <c r="BP10" s="276"/>
      <c r="BQ10" s="79" t="str">
        <f t="shared" si="7"/>
        <v>N/A</v>
      </c>
      <c r="BR10" s="276"/>
      <c r="BS10" s="79" t="str">
        <f t="shared" si="8"/>
        <v>N/A</v>
      </c>
      <c r="BT10" s="276"/>
      <c r="BU10" s="79" t="str">
        <f t="shared" si="9"/>
        <v>N/A</v>
      </c>
      <c r="BV10" s="276"/>
      <c r="BW10" s="79" t="str">
        <f t="shared" si="10"/>
        <v>N/A</v>
      </c>
      <c r="BX10" s="276"/>
      <c r="BY10" s="79" t="str">
        <f t="shared" si="11"/>
        <v>N/A</v>
      </c>
      <c r="BZ10" s="276"/>
      <c r="CA10" s="79" t="str">
        <f t="shared" si="12"/>
        <v>N/A</v>
      </c>
      <c r="CB10" s="276"/>
      <c r="CC10" s="79" t="str">
        <f t="shared" si="13"/>
        <v>N/A</v>
      </c>
      <c r="CD10" s="276"/>
      <c r="CE10" s="79" t="str">
        <f t="shared" si="16"/>
        <v>N/A</v>
      </c>
      <c r="CF10" s="276"/>
      <c r="CG10" s="79" t="str">
        <f t="shared" si="14"/>
        <v>N/A</v>
      </c>
      <c r="CH10" s="276"/>
      <c r="CI10" s="79" t="str">
        <f t="shared" si="17"/>
        <v>N/A</v>
      </c>
      <c r="CJ10" s="276"/>
      <c r="CK10" s="79" t="str">
        <f t="shared" si="18"/>
        <v>N/A</v>
      </c>
      <c r="CM10" s="260">
        <v>20</v>
      </c>
      <c r="CN10" s="261" t="s">
        <v>106</v>
      </c>
      <c r="CO10" s="260">
        <v>472.4</v>
      </c>
      <c r="CP10" s="260">
        <v>315.6</v>
      </c>
      <c r="CQ10" s="260">
        <v>0</v>
      </c>
      <c r="CR10" s="260">
        <v>315.6</v>
      </c>
    </row>
    <row r="11" spans="1:96" s="267" customFormat="1" ht="26.25" customHeight="1">
      <c r="A11" s="262"/>
      <c r="B11" s="263">
        <v>8</v>
      </c>
      <c r="C11" s="273">
        <v>4</v>
      </c>
      <c r="D11" s="280" t="s">
        <v>145</v>
      </c>
      <c r="E11" s="266" t="s">
        <v>65</v>
      </c>
      <c r="F11" s="635"/>
      <c r="G11" s="885"/>
      <c r="H11" s="635"/>
      <c r="I11" s="885"/>
      <c r="J11" s="635"/>
      <c r="K11" s="885"/>
      <c r="L11" s="635"/>
      <c r="M11" s="885"/>
      <c r="N11" s="635"/>
      <c r="O11" s="885"/>
      <c r="P11" s="635"/>
      <c r="Q11" s="885"/>
      <c r="R11" s="635"/>
      <c r="S11" s="885"/>
      <c r="T11" s="635"/>
      <c r="U11" s="885"/>
      <c r="V11" s="635"/>
      <c r="W11" s="885"/>
      <c r="X11" s="635"/>
      <c r="Y11" s="885"/>
      <c r="Z11" s="635"/>
      <c r="AA11" s="885"/>
      <c r="AB11" s="635"/>
      <c r="AC11" s="885"/>
      <c r="AD11" s="635"/>
      <c r="AE11" s="885"/>
      <c r="AF11" s="635"/>
      <c r="AG11" s="885"/>
      <c r="AH11" s="635"/>
      <c r="AI11" s="885"/>
      <c r="AJ11" s="635"/>
      <c r="AK11" s="885"/>
      <c r="AL11" s="635"/>
      <c r="AM11" s="885"/>
      <c r="AN11" s="635"/>
      <c r="AO11" s="885"/>
      <c r="AP11" s="635"/>
      <c r="AQ11" s="885"/>
      <c r="AR11" s="635"/>
      <c r="AS11" s="885"/>
      <c r="AU11" s="268"/>
      <c r="AV11" s="81">
        <v>4</v>
      </c>
      <c r="AW11" s="275" t="s">
        <v>166</v>
      </c>
      <c r="AX11" s="82" t="s">
        <v>570</v>
      </c>
      <c r="AY11" s="81" t="str">
        <f t="shared" si="15"/>
        <v>N/A</v>
      </c>
      <c r="AZ11" s="276"/>
      <c r="BA11" s="98" t="s">
        <v>574</v>
      </c>
      <c r="BB11" s="276"/>
      <c r="BC11" s="79" t="str">
        <f t="shared" si="0"/>
        <v>N/A</v>
      </c>
      <c r="BD11" s="276"/>
      <c r="BE11" s="79" t="str">
        <f t="shared" si="1"/>
        <v>N/A</v>
      </c>
      <c r="BF11" s="276"/>
      <c r="BG11" s="79" t="str">
        <f t="shared" si="2"/>
        <v>N/A</v>
      </c>
      <c r="BH11" s="276"/>
      <c r="BI11" s="79" t="str">
        <f t="shared" si="3"/>
        <v>N/A</v>
      </c>
      <c r="BJ11" s="276"/>
      <c r="BK11" s="79" t="str">
        <f t="shared" si="4"/>
        <v>N/A</v>
      </c>
      <c r="BL11" s="276"/>
      <c r="BM11" s="79" t="str">
        <f t="shared" si="5"/>
        <v>N/A</v>
      </c>
      <c r="BN11" s="276"/>
      <c r="BO11" s="79" t="str">
        <f t="shared" si="6"/>
        <v>N/A</v>
      </c>
      <c r="BP11" s="276"/>
      <c r="BQ11" s="79" t="str">
        <f t="shared" si="7"/>
        <v>N/A</v>
      </c>
      <c r="BR11" s="276"/>
      <c r="BS11" s="79" t="str">
        <f t="shared" si="8"/>
        <v>N/A</v>
      </c>
      <c r="BT11" s="276"/>
      <c r="BU11" s="79" t="str">
        <f t="shared" si="9"/>
        <v>N/A</v>
      </c>
      <c r="BV11" s="276"/>
      <c r="BW11" s="79" t="str">
        <f t="shared" si="10"/>
        <v>N/A</v>
      </c>
      <c r="BX11" s="276"/>
      <c r="BY11" s="79" t="str">
        <f t="shared" si="11"/>
        <v>N/A</v>
      </c>
      <c r="BZ11" s="276"/>
      <c r="CA11" s="79" t="str">
        <f t="shared" si="12"/>
        <v>N/A</v>
      </c>
      <c r="CB11" s="276"/>
      <c r="CC11" s="79" t="str">
        <f t="shared" si="13"/>
        <v>N/A</v>
      </c>
      <c r="CD11" s="276"/>
      <c r="CE11" s="79" t="str">
        <f t="shared" si="16"/>
        <v>N/A</v>
      </c>
      <c r="CF11" s="276"/>
      <c r="CG11" s="79" t="str">
        <f t="shared" si="14"/>
        <v>N/A</v>
      </c>
      <c r="CH11" s="276"/>
      <c r="CI11" s="79" t="str">
        <f t="shared" si="17"/>
        <v>N/A</v>
      </c>
      <c r="CJ11" s="276"/>
      <c r="CK11" s="79" t="str">
        <f t="shared" si="18"/>
        <v>N/A</v>
      </c>
      <c r="CM11" s="260">
        <v>24</v>
      </c>
      <c r="CN11" s="261" t="s">
        <v>261</v>
      </c>
      <c r="CO11" s="260">
        <v>1259000</v>
      </c>
      <c r="CP11" s="260">
        <v>148000</v>
      </c>
      <c r="CQ11" s="260">
        <v>0</v>
      </c>
      <c r="CR11" s="260">
        <v>148000</v>
      </c>
    </row>
    <row r="12" spans="1:96" s="283" customFormat="1" ht="26.25" customHeight="1">
      <c r="A12" s="277" t="s">
        <v>560</v>
      </c>
      <c r="B12" s="263">
        <v>124</v>
      </c>
      <c r="C12" s="281">
        <v>5</v>
      </c>
      <c r="D12" s="282" t="s">
        <v>504</v>
      </c>
      <c r="E12" s="266" t="s">
        <v>65</v>
      </c>
      <c r="F12" s="636"/>
      <c r="G12" s="886"/>
      <c r="H12" s="636"/>
      <c r="I12" s="886"/>
      <c r="J12" s="636"/>
      <c r="K12" s="886"/>
      <c r="L12" s="636"/>
      <c r="M12" s="886"/>
      <c r="N12" s="636"/>
      <c r="O12" s="886"/>
      <c r="P12" s="636"/>
      <c r="Q12" s="886"/>
      <c r="R12" s="636"/>
      <c r="S12" s="886"/>
      <c r="T12" s="636"/>
      <c r="U12" s="886"/>
      <c r="V12" s="636"/>
      <c r="W12" s="886"/>
      <c r="X12" s="636"/>
      <c r="Y12" s="886"/>
      <c r="Z12" s="636"/>
      <c r="AA12" s="886"/>
      <c r="AB12" s="636"/>
      <c r="AC12" s="886"/>
      <c r="AD12" s="636"/>
      <c r="AE12" s="886"/>
      <c r="AF12" s="636"/>
      <c r="AG12" s="886"/>
      <c r="AH12" s="636"/>
      <c r="AI12" s="886"/>
      <c r="AJ12" s="636"/>
      <c r="AK12" s="886"/>
      <c r="AL12" s="636"/>
      <c r="AM12" s="886"/>
      <c r="AN12" s="636"/>
      <c r="AO12" s="886"/>
      <c r="AP12" s="636"/>
      <c r="AQ12" s="886"/>
      <c r="AR12" s="636"/>
      <c r="AS12" s="886"/>
      <c r="AU12" s="279"/>
      <c r="AV12" s="98">
        <v>5</v>
      </c>
      <c r="AW12" s="284" t="s">
        <v>517</v>
      </c>
      <c r="AX12" s="82" t="s">
        <v>570</v>
      </c>
      <c r="AY12" s="81" t="str">
        <f t="shared" si="15"/>
        <v>N/A</v>
      </c>
      <c r="AZ12" s="276"/>
      <c r="BA12" s="98" t="s">
        <v>574</v>
      </c>
      <c r="BB12" s="276"/>
      <c r="BC12" s="79" t="str">
        <f t="shared" si="0"/>
        <v>N/A</v>
      </c>
      <c r="BD12" s="276"/>
      <c r="BE12" s="79" t="str">
        <f t="shared" si="1"/>
        <v>N/A</v>
      </c>
      <c r="BF12" s="276"/>
      <c r="BG12" s="79" t="str">
        <f t="shared" si="2"/>
        <v>N/A</v>
      </c>
      <c r="BH12" s="276"/>
      <c r="BI12" s="79" t="str">
        <f t="shared" si="3"/>
        <v>N/A</v>
      </c>
      <c r="BJ12" s="276"/>
      <c r="BK12" s="79" t="str">
        <f t="shared" si="4"/>
        <v>N/A</v>
      </c>
      <c r="BL12" s="276"/>
      <c r="BM12" s="79" t="str">
        <f t="shared" si="5"/>
        <v>N/A</v>
      </c>
      <c r="BN12" s="276"/>
      <c r="BO12" s="79" t="str">
        <f t="shared" si="6"/>
        <v>N/A</v>
      </c>
      <c r="BP12" s="276"/>
      <c r="BQ12" s="79" t="str">
        <f t="shared" si="7"/>
        <v>N/A</v>
      </c>
      <c r="BR12" s="276"/>
      <c r="BS12" s="79" t="str">
        <f t="shared" si="8"/>
        <v>N/A</v>
      </c>
      <c r="BT12" s="276"/>
      <c r="BU12" s="79" t="str">
        <f t="shared" si="9"/>
        <v>N/A</v>
      </c>
      <c r="BV12" s="276"/>
      <c r="BW12" s="79" t="str">
        <f t="shared" si="10"/>
        <v>N/A</v>
      </c>
      <c r="BX12" s="276"/>
      <c r="BY12" s="79" t="str">
        <f t="shared" si="11"/>
        <v>N/A</v>
      </c>
      <c r="BZ12" s="276"/>
      <c r="CA12" s="79" t="str">
        <f t="shared" si="12"/>
        <v>N/A</v>
      </c>
      <c r="CB12" s="276"/>
      <c r="CC12" s="79" t="str">
        <f t="shared" si="13"/>
        <v>N/A</v>
      </c>
      <c r="CD12" s="276"/>
      <c r="CE12" s="79" t="str">
        <f t="shared" si="16"/>
        <v>N/A</v>
      </c>
      <c r="CF12" s="276"/>
      <c r="CG12" s="79" t="str">
        <f t="shared" si="14"/>
        <v>N/A</v>
      </c>
      <c r="CH12" s="276"/>
      <c r="CI12" s="79" t="str">
        <f t="shared" si="17"/>
        <v>N/A</v>
      </c>
      <c r="CJ12" s="276"/>
      <c r="CK12" s="79" t="str">
        <f t="shared" si="18"/>
        <v>N/A</v>
      </c>
      <c r="CM12" s="260">
        <v>28</v>
      </c>
      <c r="CN12" s="261" t="s">
        <v>262</v>
      </c>
      <c r="CO12" s="260">
        <v>453.2</v>
      </c>
      <c r="CP12" s="260">
        <v>52</v>
      </c>
      <c r="CQ12" s="260">
        <v>0</v>
      </c>
      <c r="CR12" s="260">
        <v>52</v>
      </c>
    </row>
    <row r="13" spans="1:96" s="283" customFormat="1" ht="26.25" customHeight="1">
      <c r="A13" s="285" t="s">
        <v>560</v>
      </c>
      <c r="B13" s="263">
        <v>127</v>
      </c>
      <c r="C13" s="273">
        <v>6</v>
      </c>
      <c r="D13" s="280" t="s">
        <v>146</v>
      </c>
      <c r="E13" s="266" t="s">
        <v>65</v>
      </c>
      <c r="F13" s="635"/>
      <c r="G13" s="885"/>
      <c r="H13" s="635"/>
      <c r="I13" s="885"/>
      <c r="J13" s="635"/>
      <c r="K13" s="885"/>
      <c r="L13" s="635"/>
      <c r="M13" s="885"/>
      <c r="N13" s="635"/>
      <c r="O13" s="885"/>
      <c r="P13" s="635"/>
      <c r="Q13" s="885"/>
      <c r="R13" s="635"/>
      <c r="S13" s="885"/>
      <c r="T13" s="635"/>
      <c r="U13" s="885"/>
      <c r="V13" s="635"/>
      <c r="W13" s="885"/>
      <c r="X13" s="635"/>
      <c r="Y13" s="885"/>
      <c r="Z13" s="635"/>
      <c r="AA13" s="885"/>
      <c r="AB13" s="635"/>
      <c r="AC13" s="885"/>
      <c r="AD13" s="635"/>
      <c r="AE13" s="885"/>
      <c r="AF13" s="635"/>
      <c r="AG13" s="885"/>
      <c r="AH13" s="635"/>
      <c r="AI13" s="885"/>
      <c r="AJ13" s="635"/>
      <c r="AK13" s="885"/>
      <c r="AL13" s="635"/>
      <c r="AM13" s="885"/>
      <c r="AN13" s="635"/>
      <c r="AO13" s="885"/>
      <c r="AP13" s="635"/>
      <c r="AQ13" s="885"/>
      <c r="AR13" s="635"/>
      <c r="AS13" s="885"/>
      <c r="AU13" s="279"/>
      <c r="AV13" s="98">
        <v>6</v>
      </c>
      <c r="AW13" s="275" t="s">
        <v>449</v>
      </c>
      <c r="AX13" s="82" t="s">
        <v>570</v>
      </c>
      <c r="AY13" s="286" t="str">
        <f t="shared" si="15"/>
        <v>N/A</v>
      </c>
      <c r="AZ13" s="287"/>
      <c r="BA13" s="81" t="s">
        <v>574</v>
      </c>
      <c r="BB13" s="287"/>
      <c r="BC13" s="79" t="str">
        <f t="shared" si="0"/>
        <v>N/A</v>
      </c>
      <c r="BD13" s="287"/>
      <c r="BE13" s="79" t="str">
        <f t="shared" si="1"/>
        <v>N/A</v>
      </c>
      <c r="BF13" s="287"/>
      <c r="BG13" s="82" t="str">
        <f t="shared" si="2"/>
        <v>N/A</v>
      </c>
      <c r="BH13" s="276"/>
      <c r="BI13" s="82" t="str">
        <f t="shared" si="3"/>
        <v>N/A</v>
      </c>
      <c r="BJ13" s="276"/>
      <c r="BK13" s="82" t="str">
        <f t="shared" si="4"/>
        <v>N/A</v>
      </c>
      <c r="BL13" s="276"/>
      <c r="BM13" s="82" t="str">
        <f t="shared" si="5"/>
        <v>N/A</v>
      </c>
      <c r="BN13" s="276"/>
      <c r="BO13" s="82" t="str">
        <f t="shared" si="6"/>
        <v>N/A</v>
      </c>
      <c r="BP13" s="276"/>
      <c r="BQ13" s="79" t="str">
        <f t="shared" si="7"/>
        <v>N/A</v>
      </c>
      <c r="BR13" s="287"/>
      <c r="BS13" s="79" t="str">
        <f t="shared" si="8"/>
        <v>N/A</v>
      </c>
      <c r="BT13" s="287"/>
      <c r="BU13" s="79" t="str">
        <f t="shared" si="9"/>
        <v>N/A</v>
      </c>
      <c r="BV13" s="287"/>
      <c r="BW13" s="79" t="str">
        <f t="shared" si="10"/>
        <v>N/A</v>
      </c>
      <c r="BX13" s="287"/>
      <c r="BY13" s="79" t="str">
        <f t="shared" si="11"/>
        <v>N/A</v>
      </c>
      <c r="BZ13" s="287"/>
      <c r="CA13" s="79" t="str">
        <f t="shared" si="12"/>
        <v>N/A</v>
      </c>
      <c r="CB13" s="287"/>
      <c r="CC13" s="79" t="str">
        <f t="shared" si="13"/>
        <v>N/A</v>
      </c>
      <c r="CD13" s="287"/>
      <c r="CE13" s="79" t="str">
        <f t="shared" si="16"/>
        <v>N/A</v>
      </c>
      <c r="CF13" s="287"/>
      <c r="CG13" s="79" t="str">
        <f t="shared" si="14"/>
        <v>N/A</v>
      </c>
      <c r="CH13" s="287"/>
      <c r="CI13" s="79" t="str">
        <f t="shared" si="17"/>
        <v>N/A</v>
      </c>
      <c r="CJ13" s="287"/>
      <c r="CK13" s="79" t="str">
        <f t="shared" si="18"/>
        <v>N/A</v>
      </c>
      <c r="CM13" s="260">
        <v>32</v>
      </c>
      <c r="CN13" s="261" t="s">
        <v>263</v>
      </c>
      <c r="CO13" s="260">
        <v>1643000</v>
      </c>
      <c r="CP13" s="260">
        <v>276000</v>
      </c>
      <c r="CQ13" s="260">
        <v>5000</v>
      </c>
      <c r="CR13" s="260">
        <v>814000</v>
      </c>
    </row>
    <row r="14" spans="1:96" s="283" customFormat="1" ht="26.25" customHeight="1">
      <c r="A14" s="277"/>
      <c r="B14" s="263">
        <v>125</v>
      </c>
      <c r="C14" s="288">
        <v>7</v>
      </c>
      <c r="D14" s="289" t="s">
        <v>510</v>
      </c>
      <c r="E14" s="266" t="s">
        <v>65</v>
      </c>
      <c r="F14" s="637"/>
      <c r="G14" s="887"/>
      <c r="H14" s="637"/>
      <c r="I14" s="887"/>
      <c r="J14" s="637"/>
      <c r="K14" s="887"/>
      <c r="L14" s="637"/>
      <c r="M14" s="887"/>
      <c r="N14" s="637"/>
      <c r="O14" s="887"/>
      <c r="P14" s="637"/>
      <c r="Q14" s="887"/>
      <c r="R14" s="637"/>
      <c r="S14" s="887"/>
      <c r="T14" s="637"/>
      <c r="U14" s="887"/>
      <c r="V14" s="637"/>
      <c r="W14" s="887"/>
      <c r="X14" s="637"/>
      <c r="Y14" s="887"/>
      <c r="Z14" s="637"/>
      <c r="AA14" s="887"/>
      <c r="AB14" s="637"/>
      <c r="AC14" s="887"/>
      <c r="AD14" s="637"/>
      <c r="AE14" s="887"/>
      <c r="AF14" s="637"/>
      <c r="AG14" s="887"/>
      <c r="AH14" s="637"/>
      <c r="AI14" s="887"/>
      <c r="AJ14" s="637"/>
      <c r="AK14" s="887"/>
      <c r="AL14" s="637"/>
      <c r="AM14" s="887"/>
      <c r="AN14" s="637"/>
      <c r="AO14" s="887"/>
      <c r="AP14" s="637"/>
      <c r="AQ14" s="887"/>
      <c r="AR14" s="637"/>
      <c r="AS14" s="887"/>
      <c r="AU14" s="279"/>
      <c r="AV14" s="81">
        <v>7</v>
      </c>
      <c r="AW14" s="290" t="s">
        <v>509</v>
      </c>
      <c r="AX14" s="82" t="s">
        <v>570</v>
      </c>
      <c r="AY14" s="286" t="str">
        <f t="shared" si="15"/>
        <v>N/A</v>
      </c>
      <c r="AZ14" s="287"/>
      <c r="BA14" s="81" t="s">
        <v>574</v>
      </c>
      <c r="BB14" s="287"/>
      <c r="BC14" s="79" t="str">
        <f>IF(OR(ISBLANK(H14),ISBLANK(J14)),"N/A",IF(ABS((J14-H14)/H14)&gt;0.25,"&gt; 25%","ok"))</f>
        <v>N/A</v>
      </c>
      <c r="BD14" s="287"/>
      <c r="BE14" s="79" t="str">
        <f>IF(OR(ISBLANK(J14),ISBLANK(L14)),"N/A",IF(ABS((L14-J14)/J14)&gt;0.25,"&gt; 25%","ok"))</f>
        <v>N/A</v>
      </c>
      <c r="BF14" s="287"/>
      <c r="BG14" s="95" t="str">
        <f>IF(OR(ISBLANK(L14),ISBLANK(N14)),"N/A",IF(ABS((N14-L14)/L14)&gt;0.25,"&gt; 25%","ok"))</f>
        <v>N/A</v>
      </c>
      <c r="BH14" s="291"/>
      <c r="BI14" s="95" t="str">
        <f>IF(OR(ISBLANK(N14),ISBLANK(P14)),"N/A",IF(ABS((P14-N14)/N14)&gt;0.25,"&gt; 25%","ok"))</f>
        <v>N/A</v>
      </c>
      <c r="BJ14" s="291"/>
      <c r="BK14" s="95" t="str">
        <f>IF(OR(ISBLANK(P14),ISBLANK(R14)),"N/A",IF(ABS((R14-P14)/P14)&gt;0.25,"&gt; 25%","ok"))</f>
        <v>N/A</v>
      </c>
      <c r="BL14" s="291"/>
      <c r="BM14" s="95" t="str">
        <f>IF(OR(ISBLANK(R14),ISBLANK(T14)),"N/A",IF(ABS((T14-R14)/R14)&gt;0.25,"&gt; 25%","ok"))</f>
        <v>N/A</v>
      </c>
      <c r="BN14" s="291"/>
      <c r="BO14" s="95" t="str">
        <f>IF(OR(ISBLANK(T14),ISBLANK(V14)),"N/A",IF(ABS((V14-T14)/T14)&gt;0.25,"&gt; 25%","ok"))</f>
        <v>N/A</v>
      </c>
      <c r="BP14" s="287"/>
      <c r="BQ14" s="79" t="str">
        <f>IF(OR(ISBLANK(V14),ISBLANK(X14)),"N/A",IF(ABS((X14-V14)/V14)&gt;0.25,"&gt; 25%","ok"))</f>
        <v>N/A</v>
      </c>
      <c r="BR14" s="287"/>
      <c r="BS14" s="79" t="str">
        <f>IF(OR(ISBLANK(X14),ISBLANK(Z14)),"N/A",IF(ABS((Z14-X14)/X14)&gt;0.25,"&gt; 25%","ok"))</f>
        <v>N/A</v>
      </c>
      <c r="BT14" s="287"/>
      <c r="BU14" s="79" t="str">
        <f>IF(OR(ISBLANK(Z14),ISBLANK(AB14)),"N/A",IF(ABS((AB14-Z14)/Z14)&gt;0.25,"&gt; 25%","ok"))</f>
        <v>N/A</v>
      </c>
      <c r="BV14" s="287"/>
      <c r="BW14" s="79" t="str">
        <f>IF(OR(ISBLANK(AB14),ISBLANK(AD14)),"N/A",IF(ABS((AD14-AB14)/AB14)&gt;0.25,"&gt; 25%","ok"))</f>
        <v>N/A</v>
      </c>
      <c r="BX14" s="287"/>
      <c r="BY14" s="79" t="str">
        <f>IF(OR(ISBLANK(AD14),ISBLANK(AF14)),"N/A",IF(ABS((AF14-AD14)/AD14)&gt;0.25,"&gt; 25%","ok"))</f>
        <v>N/A</v>
      </c>
      <c r="BZ14" s="287"/>
      <c r="CA14" s="79" t="str">
        <f>IF(OR(ISBLANK(AF14),ISBLANK(AH14)),"N/A",IF(ABS((AH14-AF14)/AF14)&gt;0.25,"&gt; 25%","ok"))</f>
        <v>N/A</v>
      </c>
      <c r="CB14" s="287"/>
      <c r="CC14" s="79" t="str">
        <f>IF(OR(ISBLANK(AH14),ISBLANK(AJ14)),"N/A",IF(ABS((AJ14-AH14)/AH14)&gt;0.25,"&gt; 25%","ok"))</f>
        <v>N/A</v>
      </c>
      <c r="CD14" s="287"/>
      <c r="CE14" s="79" t="str">
        <f t="shared" si="16"/>
        <v>N/A</v>
      </c>
      <c r="CF14" s="287"/>
      <c r="CG14" s="79" t="str">
        <f>IF(OR(ISBLANK(AL14),ISBLANK(AN14)),"N/A",IF(ABS((AN14-AL14)/AL14)&gt;0.25,"&gt; 25%","ok"))</f>
        <v>N/A</v>
      </c>
      <c r="CH14" s="287"/>
      <c r="CI14" s="79" t="str">
        <f t="shared" si="17"/>
        <v>N/A</v>
      </c>
      <c r="CJ14" s="287"/>
      <c r="CK14" s="79" t="str">
        <f t="shared" si="18"/>
        <v>N/A</v>
      </c>
      <c r="CM14" s="260">
        <v>51</v>
      </c>
      <c r="CN14" s="261" t="s">
        <v>264</v>
      </c>
      <c r="CO14" s="260">
        <v>16710</v>
      </c>
      <c r="CP14" s="260">
        <v>6859</v>
      </c>
      <c r="CQ14" s="260">
        <v>0</v>
      </c>
      <c r="CR14" s="260">
        <v>7769</v>
      </c>
    </row>
    <row r="15" spans="1:96" s="283" customFormat="1" ht="20.25" customHeight="1">
      <c r="A15" s="277"/>
      <c r="B15" s="263">
        <v>126</v>
      </c>
      <c r="C15" s="288">
        <v>8</v>
      </c>
      <c r="D15" s="292" t="s">
        <v>511</v>
      </c>
      <c r="E15" s="266" t="s">
        <v>65</v>
      </c>
      <c r="F15" s="637"/>
      <c r="G15" s="887"/>
      <c r="H15" s="637"/>
      <c r="I15" s="887"/>
      <c r="J15" s="637"/>
      <c r="K15" s="887"/>
      <c r="L15" s="637"/>
      <c r="M15" s="887"/>
      <c r="N15" s="637"/>
      <c r="O15" s="887"/>
      <c r="P15" s="637"/>
      <c r="Q15" s="887"/>
      <c r="R15" s="637"/>
      <c r="S15" s="887"/>
      <c r="T15" s="637"/>
      <c r="U15" s="887"/>
      <c r="V15" s="637"/>
      <c r="W15" s="887"/>
      <c r="X15" s="637"/>
      <c r="Y15" s="887"/>
      <c r="Z15" s="637"/>
      <c r="AA15" s="887"/>
      <c r="AB15" s="637"/>
      <c r="AC15" s="887"/>
      <c r="AD15" s="637"/>
      <c r="AE15" s="887"/>
      <c r="AF15" s="637"/>
      <c r="AG15" s="887"/>
      <c r="AH15" s="637"/>
      <c r="AI15" s="887"/>
      <c r="AJ15" s="637"/>
      <c r="AK15" s="887"/>
      <c r="AL15" s="637"/>
      <c r="AM15" s="887"/>
      <c r="AN15" s="637"/>
      <c r="AO15" s="887"/>
      <c r="AP15" s="637"/>
      <c r="AQ15" s="887"/>
      <c r="AR15" s="637"/>
      <c r="AS15" s="887"/>
      <c r="AU15" s="279"/>
      <c r="AV15" s="98">
        <v>8</v>
      </c>
      <c r="AW15" s="293" t="s">
        <v>590</v>
      </c>
      <c r="AX15" s="82" t="s">
        <v>570</v>
      </c>
      <c r="AY15" s="286" t="str">
        <f t="shared" si="15"/>
        <v>N/A</v>
      </c>
      <c r="AZ15" s="287"/>
      <c r="BA15" s="81" t="s">
        <v>574</v>
      </c>
      <c r="BB15" s="276"/>
      <c r="BC15" s="79" t="str">
        <f>IF(OR(ISBLANK(H15),ISBLANK(J15)),"N/A",IF(ABS((J15-H15)/H15)&gt;0.25,"&gt; 25%","ok"))</f>
        <v>N/A</v>
      </c>
      <c r="BD15" s="287"/>
      <c r="BE15" s="79" t="str">
        <f>IF(OR(ISBLANK(J15),ISBLANK(L15)),"N/A",IF(ABS((L15-J15)/J15)&gt;0.25,"&gt; 25%","ok"))</f>
        <v>N/A</v>
      </c>
      <c r="BF15" s="287"/>
      <c r="BG15" s="82" t="str">
        <f>IF(OR(ISBLANK(L15),ISBLANK(N15)),"N/A",IF(ABS((N15-L15)/L15)&gt;0.25,"&gt; 25%","ok"))</f>
        <v>N/A</v>
      </c>
      <c r="BH15" s="276"/>
      <c r="BI15" s="82" t="str">
        <f>IF(OR(ISBLANK(N15),ISBLANK(P15)),"N/A",IF(ABS((P15-N15)/N15)&gt;0.25,"&gt; 25%","ok"))</f>
        <v>N/A</v>
      </c>
      <c r="BJ15" s="276"/>
      <c r="BK15" s="82" t="str">
        <f>IF(OR(ISBLANK(P15),ISBLANK(R15)),"N/A",IF(ABS((R15-P15)/P15)&gt;0.25,"&gt; 25%","ok"))</f>
        <v>N/A</v>
      </c>
      <c r="BL15" s="276"/>
      <c r="BM15" s="82" t="str">
        <f>IF(OR(ISBLANK(R15),ISBLANK(T15)),"N/A",IF(ABS((T15-R15)/R15)&gt;0.25,"&gt; 25%","ok"))</f>
        <v>N/A</v>
      </c>
      <c r="BN15" s="276"/>
      <c r="BO15" s="82" t="str">
        <f>IF(OR(ISBLANK(T15),ISBLANK(V15)),"N/A",IF(ABS((V15-T15)/T15)&gt;0.25,"&gt; 25%","ok"))</f>
        <v>N/A</v>
      </c>
      <c r="BP15" s="276"/>
      <c r="BQ15" s="79" t="str">
        <f>IF(OR(ISBLANK(V15),ISBLANK(X15)),"N/A",IF(ABS((X15-V15)/V15)&gt;0.25,"&gt; 25%","ok"))</f>
        <v>N/A</v>
      </c>
      <c r="BR15" s="287"/>
      <c r="BS15" s="79" t="str">
        <f>IF(OR(ISBLANK(X15),ISBLANK(Z15)),"N/A",IF(ABS((Z15-X15)/X15)&gt;0.25,"&gt; 25%","ok"))</f>
        <v>N/A</v>
      </c>
      <c r="BT15" s="287"/>
      <c r="BU15" s="79" t="str">
        <f>IF(OR(ISBLANK(Z15),ISBLANK(AB15)),"N/A",IF(ABS((AB15-Z15)/Z15)&gt;0.25,"&gt; 25%","ok"))</f>
        <v>N/A</v>
      </c>
      <c r="BV15" s="287"/>
      <c r="BW15" s="79" t="str">
        <f>IF(OR(ISBLANK(AB15),ISBLANK(AD15)),"N/A",IF(ABS((AD15-AB15)/AB15)&gt;0.25,"&gt; 25%","ok"))</f>
        <v>N/A</v>
      </c>
      <c r="BX15" s="287"/>
      <c r="BY15" s="79" t="str">
        <f>IF(OR(ISBLANK(AD15),ISBLANK(AF15)),"N/A",IF(ABS((AF15-AD15)/AD15)&gt;0.25,"&gt; 25%","ok"))</f>
        <v>N/A</v>
      </c>
      <c r="BZ15" s="287"/>
      <c r="CA15" s="79" t="str">
        <f>IF(OR(ISBLANK(AF15),ISBLANK(AH15)),"N/A",IF(ABS((AH15-AF15)/AF15)&gt;0.25,"&gt; 25%","ok"))</f>
        <v>N/A</v>
      </c>
      <c r="CB15" s="287"/>
      <c r="CC15" s="79" t="str">
        <f>IF(OR(ISBLANK(AH15),ISBLANK(AJ15)),"N/A",IF(ABS((AJ15-AH15)/AH15)&gt;0.25,"&gt; 25%","ok"))</f>
        <v>N/A</v>
      </c>
      <c r="CD15" s="287"/>
      <c r="CE15" s="79" t="str">
        <f t="shared" si="16"/>
        <v>N/A</v>
      </c>
      <c r="CF15" s="287"/>
      <c r="CG15" s="79" t="str">
        <f>IF(OR(ISBLANK(AL15),ISBLANK(AN15)),"N/A",IF(ABS((AN15-AL15)/AL15)&gt;0.25,"&gt; 25%","ok"))</f>
        <v>N/A</v>
      </c>
      <c r="CH15" s="287"/>
      <c r="CI15" s="79" t="str">
        <f t="shared" si="17"/>
        <v>N/A</v>
      </c>
      <c r="CJ15" s="287"/>
      <c r="CK15" s="79" t="str">
        <f t="shared" si="18"/>
        <v>N/A</v>
      </c>
      <c r="CM15" s="260">
        <v>36</v>
      </c>
      <c r="CN15" s="261" t="s">
        <v>265</v>
      </c>
      <c r="CO15" s="260">
        <v>4134000</v>
      </c>
      <c r="CP15" s="260">
        <v>492000</v>
      </c>
      <c r="CQ15" s="260">
        <v>0</v>
      </c>
      <c r="CR15" s="260">
        <v>492000</v>
      </c>
    </row>
    <row r="16" spans="1:96" s="283" customFormat="1" ht="26.25" customHeight="1">
      <c r="A16" s="277"/>
      <c r="B16" s="263">
        <v>128</v>
      </c>
      <c r="C16" s="294">
        <v>9</v>
      </c>
      <c r="D16" s="295" t="s">
        <v>149</v>
      </c>
      <c r="E16" s="296" t="s">
        <v>65</v>
      </c>
      <c r="F16" s="638"/>
      <c r="G16" s="888"/>
      <c r="H16" s="638"/>
      <c r="I16" s="888"/>
      <c r="J16" s="638"/>
      <c r="K16" s="888"/>
      <c r="L16" s="638"/>
      <c r="M16" s="888"/>
      <c r="N16" s="638"/>
      <c r="O16" s="888"/>
      <c r="P16" s="638"/>
      <c r="Q16" s="888"/>
      <c r="R16" s="638"/>
      <c r="S16" s="888"/>
      <c r="T16" s="638"/>
      <c r="U16" s="888"/>
      <c r="V16" s="638"/>
      <c r="W16" s="888"/>
      <c r="X16" s="638"/>
      <c r="Y16" s="888"/>
      <c r="Z16" s="638"/>
      <c r="AA16" s="888"/>
      <c r="AB16" s="638"/>
      <c r="AC16" s="888"/>
      <c r="AD16" s="638"/>
      <c r="AE16" s="888"/>
      <c r="AF16" s="638"/>
      <c r="AG16" s="888"/>
      <c r="AH16" s="638"/>
      <c r="AI16" s="888"/>
      <c r="AJ16" s="638"/>
      <c r="AK16" s="888"/>
      <c r="AL16" s="638"/>
      <c r="AM16" s="888"/>
      <c r="AN16" s="638"/>
      <c r="AO16" s="888"/>
      <c r="AP16" s="638"/>
      <c r="AQ16" s="888"/>
      <c r="AR16" s="638"/>
      <c r="AS16" s="888"/>
      <c r="AU16" s="279"/>
      <c r="AV16" s="298">
        <v>9</v>
      </c>
      <c r="AW16" s="293" t="s">
        <v>575</v>
      </c>
      <c r="AX16" s="82" t="s">
        <v>570</v>
      </c>
      <c r="AY16" s="286" t="str">
        <f t="shared" si="15"/>
        <v>N/A</v>
      </c>
      <c r="AZ16" s="287"/>
      <c r="BA16" s="298" t="s">
        <v>574</v>
      </c>
      <c r="BB16" s="291"/>
      <c r="BC16" s="79" t="str">
        <f>IF(OR(ISBLANK(H16),ISBLANK(J16)),"N/A",IF(ABS((J16-H16)/H16)&gt;0.25,"&gt; 25%","ok"))</f>
        <v>N/A</v>
      </c>
      <c r="BD16" s="287"/>
      <c r="BE16" s="79" t="str">
        <f>IF(OR(ISBLANK(J16),ISBLANK(L16)),"N/A",IF(ABS((L16-J16)/J16)&gt;0.25,"&gt; 25%","ok"))</f>
        <v>N/A</v>
      </c>
      <c r="BF16" s="287"/>
      <c r="BG16" s="95" t="str">
        <f>IF(OR(ISBLANK(L16),ISBLANK(N16)),"N/A",IF(ABS((N16-L16)/L16)&gt;0.25,"&gt; 25%","ok"))</f>
        <v>N/A</v>
      </c>
      <c r="BH16" s="291"/>
      <c r="BI16" s="95" t="str">
        <f>IF(OR(ISBLANK(N16),ISBLANK(P16)),"N/A",IF(ABS((P16-N16)/N16)&gt;0.25,"&gt; 25%","ok"))</f>
        <v>N/A</v>
      </c>
      <c r="BJ16" s="291"/>
      <c r="BK16" s="95" t="str">
        <f>IF(OR(ISBLANK(P16),ISBLANK(R16)),"N/A",IF(ABS((R16-P16)/P16)&gt;0.25,"&gt; 25%","ok"))</f>
        <v>N/A</v>
      </c>
      <c r="BL16" s="291"/>
      <c r="BM16" s="95" t="str">
        <f>IF(OR(ISBLANK(R16),ISBLANK(T16)),"N/A",IF(ABS((T16-R16)/R16)&gt;0.25,"&gt; 25%","ok"))</f>
        <v>N/A</v>
      </c>
      <c r="BN16" s="291"/>
      <c r="BO16" s="95" t="str">
        <f>IF(OR(ISBLANK(T16),ISBLANK(V16)),"N/A",IF(ABS((V16-T16)/T16)&gt;0.25,"&gt; 25%","ok"))</f>
        <v>N/A</v>
      </c>
      <c r="BP16" s="291"/>
      <c r="BQ16" s="79" t="str">
        <f>IF(OR(ISBLANK(V16),ISBLANK(X16)),"N/A",IF(ABS((X16-V16)/V16)&gt;0.25,"&gt; 25%","ok"))</f>
        <v>N/A</v>
      </c>
      <c r="BR16" s="287"/>
      <c r="BS16" s="79" t="str">
        <f>IF(OR(ISBLANK(X16),ISBLANK(Z16)),"N/A",IF(ABS((Z16-X16)/X16)&gt;0.25,"&gt; 25%","ok"))</f>
        <v>N/A</v>
      </c>
      <c r="BT16" s="287"/>
      <c r="BU16" s="79" t="str">
        <f>IF(OR(ISBLANK(Z16),ISBLANK(AB16)),"N/A",IF(ABS((AB16-Z16)/Z16)&gt;0.25,"&gt; 25%","ok"))</f>
        <v>N/A</v>
      </c>
      <c r="BV16" s="287"/>
      <c r="BW16" s="79" t="str">
        <f>IF(OR(ISBLANK(AB16),ISBLANK(AD16)),"N/A",IF(ABS((AD16-AB16)/AB16)&gt;0.25,"&gt; 25%","ok"))</f>
        <v>N/A</v>
      </c>
      <c r="BX16" s="287"/>
      <c r="BY16" s="79" t="str">
        <f>IF(OR(ISBLANK(AD16),ISBLANK(AF16)),"N/A",IF(ABS((AF16-AD16)/AD16)&gt;0.25,"&gt; 25%","ok"))</f>
        <v>N/A</v>
      </c>
      <c r="BZ16" s="287"/>
      <c r="CA16" s="79" t="str">
        <f>IF(OR(ISBLANK(AF16),ISBLANK(AH16)),"N/A",IF(ABS((AH16-AF16)/AF16)&gt;0.25,"&gt; 25%","ok"))</f>
        <v>N/A</v>
      </c>
      <c r="CB16" s="287"/>
      <c r="CC16" s="79" t="str">
        <f>IF(OR(ISBLANK(AH16),ISBLANK(AJ16)),"N/A",IF(ABS((AJ16-AH16)/AH16)&gt;0.25,"&gt; 25%","ok"))</f>
        <v>N/A</v>
      </c>
      <c r="CD16" s="287"/>
      <c r="CE16" s="79" t="str">
        <f t="shared" si="16"/>
        <v>N/A</v>
      </c>
      <c r="CF16" s="287"/>
      <c r="CG16" s="79" t="str">
        <f>IF(OR(ISBLANK(AL16),ISBLANK(AN16)),"N/A",IF(ABS((AN16-AL16)/AL16)&gt;0.25,"&gt; 25%","ok"))</f>
        <v>N/A</v>
      </c>
      <c r="CH16" s="287"/>
      <c r="CI16" s="79" t="str">
        <f t="shared" si="17"/>
        <v>N/A</v>
      </c>
      <c r="CJ16" s="287"/>
      <c r="CK16" s="79" t="str">
        <f t="shared" si="18"/>
        <v>N/A</v>
      </c>
      <c r="CM16" s="260">
        <v>40</v>
      </c>
      <c r="CN16" s="261" t="s">
        <v>266</v>
      </c>
      <c r="CO16" s="260">
        <v>93110</v>
      </c>
      <c r="CP16" s="260">
        <v>55000</v>
      </c>
      <c r="CQ16" s="260">
        <v>22700</v>
      </c>
      <c r="CR16" s="260">
        <v>77700</v>
      </c>
    </row>
    <row r="17" spans="1:96" s="283" customFormat="1" ht="8.25" customHeight="1">
      <c r="A17" s="262"/>
      <c r="B17" s="279"/>
      <c r="AU17" s="279"/>
      <c r="AV17" s="96"/>
      <c r="AW17" s="299"/>
      <c r="AX17" s="80"/>
      <c r="AY17" s="96"/>
      <c r="AZ17" s="300"/>
      <c r="BA17" s="96"/>
      <c r="BB17" s="300"/>
      <c r="BC17" s="80"/>
      <c r="BD17" s="300"/>
      <c r="BE17" s="80"/>
      <c r="BF17" s="300"/>
      <c r="BG17" s="80"/>
      <c r="BH17" s="300"/>
      <c r="BI17" s="80"/>
      <c r="BJ17" s="300"/>
      <c r="BK17" s="80"/>
      <c r="BL17" s="300"/>
      <c r="BM17" s="80"/>
      <c r="BN17" s="300"/>
      <c r="BO17" s="80"/>
      <c r="BP17" s="300"/>
      <c r="BQ17" s="80"/>
      <c r="BR17" s="300"/>
      <c r="BS17" s="80"/>
      <c r="BT17" s="300"/>
      <c r="BU17" s="80"/>
      <c r="BV17" s="300"/>
      <c r="BW17" s="80"/>
      <c r="BX17" s="300"/>
      <c r="BY17" s="80"/>
      <c r="BZ17" s="300"/>
      <c r="CA17" s="80"/>
      <c r="CB17" s="300"/>
      <c r="CC17" s="80"/>
      <c r="CD17" s="300"/>
      <c r="CE17" s="80"/>
      <c r="CF17" s="300"/>
      <c r="CG17" s="80"/>
      <c r="CH17" s="300"/>
      <c r="CI17" s="80"/>
      <c r="CJ17" s="300"/>
      <c r="CK17" s="80"/>
      <c r="CM17" s="260">
        <v>31</v>
      </c>
      <c r="CN17" s="261" t="s">
        <v>267</v>
      </c>
      <c r="CO17" s="260">
        <v>38710</v>
      </c>
      <c r="CP17" s="260">
        <v>8115</v>
      </c>
      <c r="CQ17" s="260">
        <v>25380</v>
      </c>
      <c r="CR17" s="260">
        <v>34680</v>
      </c>
    </row>
    <row r="18" spans="1:96" s="267" customFormat="1" ht="6.75" customHeight="1">
      <c r="A18" s="203"/>
      <c r="B18" s="263"/>
      <c r="C18" s="301"/>
      <c r="D18" s="302"/>
      <c r="E18" s="301"/>
      <c r="G18" s="301"/>
      <c r="AU18" s="268"/>
      <c r="AV18" s="214"/>
      <c r="AW18" s="214"/>
      <c r="AX18" s="214"/>
      <c r="AY18" s="214"/>
      <c r="AZ18" s="214"/>
      <c r="BA18" s="214"/>
      <c r="BB18" s="214"/>
      <c r="BC18" s="214"/>
      <c r="BD18" s="214"/>
      <c r="BE18" s="214"/>
      <c r="BF18" s="214"/>
      <c r="BG18" s="214"/>
      <c r="BH18" s="214"/>
      <c r="BI18" s="214"/>
      <c r="BJ18" s="214"/>
      <c r="BK18" s="214"/>
      <c r="BL18" s="214"/>
      <c r="BM18" s="214"/>
      <c r="BN18" s="214"/>
      <c r="BO18" s="214"/>
      <c r="BP18" s="214"/>
      <c r="BQ18" s="214"/>
      <c r="BR18" s="214"/>
      <c r="BS18" s="214"/>
      <c r="BT18" s="214"/>
      <c r="BU18" s="214"/>
      <c r="BV18" s="214"/>
      <c r="BW18" s="214"/>
      <c r="BX18" s="214"/>
      <c r="BY18" s="214"/>
      <c r="BZ18" s="214"/>
      <c r="CA18" s="214"/>
      <c r="CB18" s="214"/>
      <c r="CC18" s="214"/>
      <c r="CD18" s="214"/>
      <c r="CE18" s="214"/>
      <c r="CF18" s="214"/>
      <c r="CG18" s="214"/>
      <c r="CH18" s="214"/>
      <c r="CI18" s="214"/>
      <c r="CJ18" s="214"/>
      <c r="CK18" s="214"/>
      <c r="CM18" s="260">
        <v>44</v>
      </c>
      <c r="CN18" s="261" t="s">
        <v>268</v>
      </c>
      <c r="CO18" s="260">
        <v>17930</v>
      </c>
      <c r="CP18" s="260">
        <v>20</v>
      </c>
      <c r="CQ18" s="260">
        <v>0</v>
      </c>
      <c r="CR18" s="260">
        <v>20</v>
      </c>
    </row>
    <row r="19" spans="41:96" ht="10.5" customHeight="1">
      <c r="AO19" s="243"/>
      <c r="AV19" s="251" t="s">
        <v>565</v>
      </c>
      <c r="CM19" s="260">
        <v>48</v>
      </c>
      <c r="CN19" s="261" t="s">
        <v>269</v>
      </c>
      <c r="CO19" s="260">
        <v>63.1</v>
      </c>
      <c r="CP19" s="260">
        <v>4</v>
      </c>
      <c r="CQ19" s="260">
        <v>112</v>
      </c>
      <c r="CR19" s="260">
        <v>116</v>
      </c>
    </row>
    <row r="20" spans="3:96" ht="15.75" customHeight="1">
      <c r="C20" s="304" t="s">
        <v>602</v>
      </c>
      <c r="D20" s="305"/>
      <c r="E20" s="306"/>
      <c r="F20" s="304"/>
      <c r="G20" s="247"/>
      <c r="H20" s="307"/>
      <c r="I20" s="308"/>
      <c r="J20" s="307"/>
      <c r="K20" s="308"/>
      <c r="L20" s="307"/>
      <c r="M20" s="308"/>
      <c r="N20" s="307"/>
      <c r="O20" s="308"/>
      <c r="P20" s="307"/>
      <c r="Q20" s="247"/>
      <c r="R20" s="307"/>
      <c r="S20" s="247"/>
      <c r="T20" s="307"/>
      <c r="U20" s="247"/>
      <c r="V20" s="307"/>
      <c r="W20" s="247"/>
      <c r="X20" s="307"/>
      <c r="Y20" s="247"/>
      <c r="Z20" s="307"/>
      <c r="AA20" s="247"/>
      <c r="AB20" s="307"/>
      <c r="AC20" s="308"/>
      <c r="AD20" s="307"/>
      <c r="AE20" s="247"/>
      <c r="AF20" s="307"/>
      <c r="AG20" s="247"/>
      <c r="AH20" s="307"/>
      <c r="AI20" s="247"/>
      <c r="AJ20" s="247"/>
      <c r="AK20" s="247"/>
      <c r="AL20" s="247"/>
      <c r="AM20" s="247"/>
      <c r="AN20" s="307"/>
      <c r="AO20" s="224"/>
      <c r="AP20" s="225"/>
      <c r="AQ20" s="225"/>
      <c r="AR20" s="225"/>
      <c r="AS20" s="225"/>
      <c r="AT20" s="225"/>
      <c r="AV20" s="256" t="s">
        <v>241</v>
      </c>
      <c r="AW20" s="256" t="s">
        <v>243</v>
      </c>
      <c r="AX20" s="257" t="s">
        <v>244</v>
      </c>
      <c r="AY20" s="256" t="s">
        <v>250</v>
      </c>
      <c r="AZ20" s="258"/>
      <c r="BA20" s="257">
        <v>1990</v>
      </c>
      <c r="BB20" s="258"/>
      <c r="BC20" s="257">
        <v>1995</v>
      </c>
      <c r="BD20" s="258"/>
      <c r="BE20" s="257">
        <v>1996</v>
      </c>
      <c r="BF20" s="258"/>
      <c r="BG20" s="257">
        <v>1997</v>
      </c>
      <c r="BH20" s="258"/>
      <c r="BI20" s="257">
        <v>1998</v>
      </c>
      <c r="BJ20" s="258"/>
      <c r="BK20" s="257">
        <v>1999</v>
      </c>
      <c r="BL20" s="258"/>
      <c r="BM20" s="257">
        <v>2000</v>
      </c>
      <c r="BN20" s="258"/>
      <c r="BO20" s="257">
        <v>2001</v>
      </c>
      <c r="BP20" s="258"/>
      <c r="BQ20" s="257">
        <v>2002</v>
      </c>
      <c r="BR20" s="258"/>
      <c r="BS20" s="257">
        <v>2003</v>
      </c>
      <c r="BT20" s="258"/>
      <c r="BU20" s="257">
        <v>2004</v>
      </c>
      <c r="BV20" s="258"/>
      <c r="BW20" s="257">
        <v>2005</v>
      </c>
      <c r="BX20" s="258"/>
      <c r="BY20" s="257">
        <v>2006</v>
      </c>
      <c r="BZ20" s="258"/>
      <c r="CA20" s="257">
        <v>2007</v>
      </c>
      <c r="CB20" s="258"/>
      <c r="CC20" s="257">
        <v>2008</v>
      </c>
      <c r="CD20" s="258"/>
      <c r="CE20" s="257">
        <v>2009</v>
      </c>
      <c r="CF20" s="258"/>
      <c r="CG20" s="257">
        <v>2010</v>
      </c>
      <c r="CH20" s="258"/>
      <c r="CI20" s="257">
        <v>2011</v>
      </c>
      <c r="CJ20" s="258"/>
      <c r="CK20" s="257">
        <v>2012</v>
      </c>
      <c r="CM20" s="260">
        <v>50</v>
      </c>
      <c r="CN20" s="261" t="s">
        <v>270</v>
      </c>
      <c r="CO20" s="260">
        <v>383900</v>
      </c>
      <c r="CP20" s="260">
        <v>105000</v>
      </c>
      <c r="CQ20" s="260">
        <v>1122032</v>
      </c>
      <c r="CR20" s="260">
        <v>1227000</v>
      </c>
    </row>
    <row r="21" spans="3:96" ht="15" customHeight="1">
      <c r="C21" s="309" t="s">
        <v>594</v>
      </c>
      <c r="D21" s="737" t="s">
        <v>636</v>
      </c>
      <c r="E21" s="737"/>
      <c r="F21" s="737"/>
      <c r="G21" s="737"/>
      <c r="H21" s="737"/>
      <c r="I21" s="737"/>
      <c r="J21" s="737"/>
      <c r="K21" s="737"/>
      <c r="L21" s="737"/>
      <c r="M21" s="737"/>
      <c r="N21" s="737"/>
      <c r="O21" s="737"/>
      <c r="P21" s="737"/>
      <c r="Q21" s="737"/>
      <c r="R21" s="737"/>
      <c r="S21" s="737"/>
      <c r="T21" s="737"/>
      <c r="U21" s="737"/>
      <c r="V21" s="737"/>
      <c r="W21" s="737"/>
      <c r="X21" s="737"/>
      <c r="Y21" s="737"/>
      <c r="Z21" s="737"/>
      <c r="AA21" s="737"/>
      <c r="AB21" s="737"/>
      <c r="AC21" s="737"/>
      <c r="AD21" s="737"/>
      <c r="AE21" s="737"/>
      <c r="AF21" s="737"/>
      <c r="AG21" s="737"/>
      <c r="AH21" s="737"/>
      <c r="AI21" s="737"/>
      <c r="AJ21" s="737"/>
      <c r="AK21" s="737"/>
      <c r="AL21" s="737"/>
      <c r="AM21" s="737"/>
      <c r="AN21" s="737"/>
      <c r="AO21" s="737"/>
      <c r="AP21" s="737"/>
      <c r="AQ21" s="737"/>
      <c r="AR21" s="737"/>
      <c r="AS21" s="737"/>
      <c r="AT21" s="737"/>
      <c r="AV21" s="98">
        <v>3</v>
      </c>
      <c r="AW21" s="275" t="s">
        <v>518</v>
      </c>
      <c r="AX21" s="81" t="s">
        <v>246</v>
      </c>
      <c r="AY21" s="81">
        <f>F10</f>
        <v>0</v>
      </c>
      <c r="AZ21" s="81"/>
      <c r="BA21" s="81">
        <f>H10</f>
        <v>0</v>
      </c>
      <c r="BB21" s="81"/>
      <c r="BC21" s="81">
        <f>J10</f>
        <v>0</v>
      </c>
      <c r="BD21" s="81"/>
      <c r="BE21" s="81">
        <f>L10</f>
        <v>0</v>
      </c>
      <c r="BF21" s="81"/>
      <c r="BG21" s="81">
        <f>N10</f>
        <v>0</v>
      </c>
      <c r="BH21" s="81"/>
      <c r="BI21" s="81">
        <f>P10</f>
        <v>0</v>
      </c>
      <c r="BJ21" s="81"/>
      <c r="BK21" s="81">
        <f>R10</f>
        <v>0</v>
      </c>
      <c r="BL21" s="81"/>
      <c r="BM21" s="81">
        <f>T10</f>
        <v>0</v>
      </c>
      <c r="BN21" s="81"/>
      <c r="BO21" s="81">
        <f>V10</f>
        <v>0</v>
      </c>
      <c r="BP21" s="81"/>
      <c r="BQ21" s="81">
        <f>X10</f>
        <v>0</v>
      </c>
      <c r="BR21" s="81"/>
      <c r="BS21" s="81">
        <f>Z10</f>
        <v>0</v>
      </c>
      <c r="BT21" s="81"/>
      <c r="BU21" s="81">
        <f>AB10</f>
        <v>0</v>
      </c>
      <c r="BV21" s="81"/>
      <c r="BW21" s="81">
        <f>AD10</f>
        <v>0</v>
      </c>
      <c r="BX21" s="81"/>
      <c r="BY21" s="81">
        <f>AF10</f>
        <v>0</v>
      </c>
      <c r="BZ21" s="81"/>
      <c r="CA21" s="81">
        <f>AH10</f>
        <v>0</v>
      </c>
      <c r="CB21" s="81"/>
      <c r="CC21" s="81">
        <f>AJ10</f>
        <v>0</v>
      </c>
      <c r="CD21" s="81"/>
      <c r="CE21" s="81">
        <f>AL10</f>
        <v>0</v>
      </c>
      <c r="CF21" s="276"/>
      <c r="CG21" s="81">
        <f>AN10</f>
        <v>0</v>
      </c>
      <c r="CH21" s="81"/>
      <c r="CI21" s="81">
        <f>AP10</f>
        <v>0</v>
      </c>
      <c r="CJ21" s="81"/>
      <c r="CK21" s="81">
        <f>AR10</f>
        <v>0</v>
      </c>
      <c r="CM21" s="260">
        <v>52</v>
      </c>
      <c r="CN21" s="261" t="s">
        <v>271</v>
      </c>
      <c r="CO21" s="260">
        <v>611.5</v>
      </c>
      <c r="CP21" s="260">
        <v>80</v>
      </c>
      <c r="CQ21" s="260">
        <v>0</v>
      </c>
      <c r="CR21" s="260">
        <v>80</v>
      </c>
    </row>
    <row r="22" spans="1:99" ht="25.5" customHeight="1">
      <c r="A22" s="311"/>
      <c r="C22" s="309" t="s">
        <v>594</v>
      </c>
      <c r="D22" s="737" t="s">
        <v>134</v>
      </c>
      <c r="E22" s="737"/>
      <c r="F22" s="737"/>
      <c r="G22" s="737"/>
      <c r="H22" s="737"/>
      <c r="I22" s="737"/>
      <c r="J22" s="737"/>
      <c r="K22" s="737"/>
      <c r="L22" s="737"/>
      <c r="M22" s="737"/>
      <c r="N22" s="737"/>
      <c r="O22" s="737"/>
      <c r="P22" s="737"/>
      <c r="Q22" s="737"/>
      <c r="R22" s="737"/>
      <c r="S22" s="737"/>
      <c r="T22" s="737"/>
      <c r="U22" s="737"/>
      <c r="V22" s="737"/>
      <c r="W22" s="737"/>
      <c r="X22" s="737"/>
      <c r="Y22" s="737"/>
      <c r="Z22" s="737"/>
      <c r="AA22" s="737"/>
      <c r="AB22" s="737"/>
      <c r="AC22" s="737"/>
      <c r="AD22" s="737"/>
      <c r="AE22" s="737"/>
      <c r="AF22" s="737"/>
      <c r="AG22" s="737"/>
      <c r="AH22" s="737"/>
      <c r="AI22" s="737"/>
      <c r="AJ22" s="737"/>
      <c r="AK22" s="737"/>
      <c r="AL22" s="737"/>
      <c r="AM22" s="737"/>
      <c r="AN22" s="737"/>
      <c r="AO22" s="737"/>
      <c r="AP22" s="737"/>
      <c r="AQ22" s="737"/>
      <c r="AR22" s="737"/>
      <c r="AS22" s="737"/>
      <c r="AT22" s="737"/>
      <c r="AV22" s="312">
        <v>10</v>
      </c>
      <c r="AW22" s="313" t="s">
        <v>534</v>
      </c>
      <c r="AX22" s="81" t="s">
        <v>246</v>
      </c>
      <c r="AY22" s="81">
        <f>(F8-F9)</f>
        <v>0</v>
      </c>
      <c r="AZ22" s="81"/>
      <c r="BA22" s="81">
        <f>(H8-H9)</f>
        <v>0</v>
      </c>
      <c r="BB22" s="81"/>
      <c r="BC22" s="81">
        <f>(J8-J9)</f>
        <v>0</v>
      </c>
      <c r="BD22" s="81"/>
      <c r="BE22" s="81">
        <f>(L8-L9)</f>
        <v>0</v>
      </c>
      <c r="BF22" s="81"/>
      <c r="BG22" s="81">
        <f>(N8-N9)</f>
        <v>0</v>
      </c>
      <c r="BH22" s="81"/>
      <c r="BI22" s="81">
        <f>(P8-P9)</f>
        <v>0</v>
      </c>
      <c r="BJ22" s="81"/>
      <c r="BK22" s="81">
        <f>(R8-R9)</f>
        <v>0</v>
      </c>
      <c r="BL22" s="81"/>
      <c r="BM22" s="81">
        <f>(T8-T9)</f>
        <v>0</v>
      </c>
      <c r="BN22" s="81"/>
      <c r="BO22" s="81">
        <f>(V8-V9)</f>
        <v>0</v>
      </c>
      <c r="BP22" s="81"/>
      <c r="BQ22" s="81">
        <f>(X8-X9)</f>
        <v>0</v>
      </c>
      <c r="BR22" s="81"/>
      <c r="BS22" s="81">
        <f>(Z8-Z9)</f>
        <v>0</v>
      </c>
      <c r="BT22" s="81"/>
      <c r="BU22" s="81">
        <f>(AB8-AB9)</f>
        <v>0</v>
      </c>
      <c r="BV22" s="81"/>
      <c r="BW22" s="81">
        <f>(AD8-AD9)</f>
        <v>0</v>
      </c>
      <c r="BX22" s="81"/>
      <c r="BY22" s="81">
        <f>(AF8-AF9)</f>
        <v>0</v>
      </c>
      <c r="BZ22" s="81"/>
      <c r="CA22" s="81">
        <f>(AH8-AH9)</f>
        <v>0</v>
      </c>
      <c r="CB22" s="81"/>
      <c r="CC22" s="81">
        <f>(AJ8-AJ9)</f>
        <v>0</v>
      </c>
      <c r="CD22" s="81"/>
      <c r="CE22" s="81">
        <f>(AL8-AL9)</f>
        <v>0</v>
      </c>
      <c r="CF22" s="276"/>
      <c r="CG22" s="81">
        <f>(AN8-AN9)</f>
        <v>0</v>
      </c>
      <c r="CH22" s="81"/>
      <c r="CI22" s="81">
        <f>(AP8-AP9)</f>
        <v>0</v>
      </c>
      <c r="CJ22" s="81"/>
      <c r="CK22" s="81">
        <f>(AR8-AR9)</f>
        <v>0</v>
      </c>
      <c r="CL22" s="314"/>
      <c r="CM22" s="260">
        <v>112</v>
      </c>
      <c r="CN22" s="261" t="s">
        <v>272</v>
      </c>
      <c r="CO22" s="260">
        <v>128300</v>
      </c>
      <c r="CP22" s="260">
        <v>37200</v>
      </c>
      <c r="CQ22" s="260">
        <v>20800</v>
      </c>
      <c r="CR22" s="260">
        <v>58000</v>
      </c>
      <c r="CS22" s="314"/>
      <c r="CT22" s="314"/>
      <c r="CU22" s="314"/>
    </row>
    <row r="23" spans="1:99" ht="25.5" customHeight="1">
      <c r="A23" s="311"/>
      <c r="B23" s="311"/>
      <c r="C23" s="309" t="s">
        <v>594</v>
      </c>
      <c r="D23" s="736" t="s">
        <v>637</v>
      </c>
      <c r="E23" s="736"/>
      <c r="F23" s="736"/>
      <c r="G23" s="736"/>
      <c r="H23" s="736"/>
      <c r="I23" s="736"/>
      <c r="J23" s="736"/>
      <c r="K23" s="736"/>
      <c r="L23" s="736"/>
      <c r="M23" s="736"/>
      <c r="N23" s="736"/>
      <c r="O23" s="736"/>
      <c r="P23" s="736"/>
      <c r="Q23" s="736"/>
      <c r="R23" s="736"/>
      <c r="S23" s="736"/>
      <c r="T23" s="736"/>
      <c r="U23" s="736"/>
      <c r="V23" s="736"/>
      <c r="W23" s="736"/>
      <c r="X23" s="736"/>
      <c r="Y23" s="736"/>
      <c r="Z23" s="736"/>
      <c r="AA23" s="736"/>
      <c r="AB23" s="736"/>
      <c r="AC23" s="736"/>
      <c r="AD23" s="736"/>
      <c r="AE23" s="736"/>
      <c r="AF23" s="736"/>
      <c r="AG23" s="736"/>
      <c r="AH23" s="736"/>
      <c r="AI23" s="736"/>
      <c r="AJ23" s="736"/>
      <c r="AK23" s="736"/>
      <c r="AL23" s="736"/>
      <c r="AM23" s="736"/>
      <c r="AN23" s="736"/>
      <c r="AO23" s="736"/>
      <c r="AP23" s="736"/>
      <c r="AQ23" s="736"/>
      <c r="AR23" s="736"/>
      <c r="AS23" s="736"/>
      <c r="AT23" s="736"/>
      <c r="AU23" s="316"/>
      <c r="AV23" s="317" t="s">
        <v>154</v>
      </c>
      <c r="AW23" s="313" t="s">
        <v>200</v>
      </c>
      <c r="AX23" s="81"/>
      <c r="AY23" s="81" t="str">
        <f>IF(OR(ISBLANK(F8),ISBLANK(F9),ISBLANK(F10)),"N/A",IF((AY21=AY22),"ok","&lt;&gt;"))</f>
        <v>N/A</v>
      </c>
      <c r="AZ23" s="81"/>
      <c r="BA23" s="81" t="str">
        <f>IF(OR(ISBLANK(H8),ISBLANK(H9),ISBLANK(H10)),"N/A",IF((BA21=BA22),"ok","&lt;&gt;"))</f>
        <v>N/A</v>
      </c>
      <c r="BB23" s="81"/>
      <c r="BC23" s="81" t="str">
        <f>IF(OR(ISBLANK(J8),ISBLANK(J9),ISBLANK(J10)),"N/A",IF((BC21=BC22),"ok","&lt;&gt;"))</f>
        <v>N/A</v>
      </c>
      <c r="BD23" s="81"/>
      <c r="BE23" s="81" t="str">
        <f>IF(OR(ISBLANK(L8),ISBLANK(L9),ISBLANK(L10)),"N/A",IF((BE21=BE22),"ok","&lt;&gt;"))</f>
        <v>N/A</v>
      </c>
      <c r="BF23" s="81"/>
      <c r="BG23" s="81" t="str">
        <f>IF(OR(ISBLANK(N8),ISBLANK(N9),ISBLANK(N10)),"N/A",IF((BG21=BG22),"ok","&lt;&gt;"))</f>
        <v>N/A</v>
      </c>
      <c r="BH23" s="81"/>
      <c r="BI23" s="81" t="str">
        <f>IF(OR(ISBLANK(P8),ISBLANK(P9),ISBLANK(P10)),"N/A",IF((BI21=BI22),"ok","&lt;&gt;"))</f>
        <v>N/A</v>
      </c>
      <c r="BJ23" s="81"/>
      <c r="BK23" s="81" t="str">
        <f>IF(OR(ISBLANK(R8),ISBLANK(R9),ISBLANK(R10)),"N/A",IF((BK21=BK22),"ok","&lt;&gt;"))</f>
        <v>N/A</v>
      </c>
      <c r="BL23" s="81"/>
      <c r="BM23" s="81" t="str">
        <f>IF(OR(ISBLANK(T8),ISBLANK(T9),ISBLANK(T10)),"N/A",IF((BM21=BM22),"ok","&lt;&gt;"))</f>
        <v>N/A</v>
      </c>
      <c r="BN23" s="81"/>
      <c r="BO23" s="81" t="str">
        <f>IF(OR(ISBLANK(V8),ISBLANK(V9),ISBLANK(V10)),"N/A",IF((BO21=BO22),"ok","&lt;&gt;"))</f>
        <v>N/A</v>
      </c>
      <c r="BP23" s="81"/>
      <c r="BQ23" s="81" t="str">
        <f>IF(OR(ISBLANK(X8),ISBLANK(X9),ISBLANK(X10)),"N/A",IF((BQ21=BQ22),"ok","&lt;&gt;"))</f>
        <v>N/A</v>
      </c>
      <c r="BR23" s="81"/>
      <c r="BS23" s="81" t="str">
        <f>IF(OR(ISBLANK(Z8),ISBLANK(Z9),ISBLANK(Z10)),"N/A",IF((BS21=BS22),"ok","&lt;&gt;"))</f>
        <v>N/A</v>
      </c>
      <c r="BT23" s="81"/>
      <c r="BU23" s="81" t="str">
        <f>IF(OR(ISBLANK(AB8),ISBLANK(AB9),ISBLANK(AB10)),"N/A",IF((BU21=BU22),"ok","&lt;&gt;"))</f>
        <v>N/A</v>
      </c>
      <c r="BV23" s="81"/>
      <c r="BW23" s="81" t="str">
        <f>IF(OR(ISBLANK(AD8),ISBLANK(AD9),ISBLANK(AD10)),"N/A",IF((BW21=BW22),"ok","&lt;&gt;"))</f>
        <v>N/A</v>
      </c>
      <c r="BX23" s="81"/>
      <c r="BY23" s="81" t="str">
        <f>IF(OR(ISBLANK(AF8),ISBLANK(AF9),ISBLANK(AF10)),"N/A",IF((BY21=BY22),"ok","&lt;&gt;"))</f>
        <v>N/A</v>
      </c>
      <c r="BZ23" s="81"/>
      <c r="CA23" s="81" t="str">
        <f>IF(OR(ISBLANK(AH8),ISBLANK(AH9),ISBLANK(AH10)),"N/A",IF((CA21=CA22),"ok","&lt;&gt;"))</f>
        <v>N/A</v>
      </c>
      <c r="CB23" s="81"/>
      <c r="CC23" s="81" t="str">
        <f>IF(OR(ISBLANK(AJ8),ISBLANK(AJ9),ISBLANK(AJ10)),"N/A",IF((CC21=CC22),"ok","&lt;&gt;"))</f>
        <v>N/A</v>
      </c>
      <c r="CD23" s="81"/>
      <c r="CE23" s="81" t="str">
        <f>IF(OR(ISBLANK(AL8),ISBLANK(AL9),ISBLANK(AL10)),"N/A",IF((CE21=CE22),"ok","&lt;&gt;"))</f>
        <v>N/A</v>
      </c>
      <c r="CF23" s="276"/>
      <c r="CG23" s="81" t="str">
        <f>IF(OR(ISBLANK(AN8),ISBLANK(AN9),ISBLANK(AN10)),"N/A",IF((CG21=CG22),"ok","&lt;&gt;"))</f>
        <v>N/A</v>
      </c>
      <c r="CH23" s="81"/>
      <c r="CI23" s="81" t="str">
        <f>IF(OR(ISBLANK(AP8),ISBLANK(AP9),ISBLANK(AP10)),"N/A",IF((CI21=CI22),"ok","&lt;&gt;"))</f>
        <v>N/A</v>
      </c>
      <c r="CJ23" s="81"/>
      <c r="CK23" s="81" t="str">
        <f>IF(OR(ISBLANK(AR8),ISBLANK(AR9),ISBLANK(AR10)),"N/A",IF((CK21=CK22),"ok","&lt;&gt;"))</f>
        <v>N/A</v>
      </c>
      <c r="CL23" s="314"/>
      <c r="CM23" s="260">
        <v>56</v>
      </c>
      <c r="CN23" s="261" t="s">
        <v>273</v>
      </c>
      <c r="CO23" s="260">
        <v>25860</v>
      </c>
      <c r="CP23" s="260">
        <v>12000</v>
      </c>
      <c r="CQ23" s="260">
        <v>6300</v>
      </c>
      <c r="CR23" s="260">
        <v>18300</v>
      </c>
      <c r="CS23" s="314"/>
      <c r="CT23" s="314"/>
      <c r="CU23" s="314"/>
    </row>
    <row r="24" spans="1:99" ht="22.5" customHeight="1">
      <c r="A24" s="311"/>
      <c r="B24" s="311"/>
      <c r="C24" s="309" t="s">
        <v>594</v>
      </c>
      <c r="D24" s="737" t="s">
        <v>135</v>
      </c>
      <c r="E24" s="737"/>
      <c r="F24" s="737"/>
      <c r="G24" s="737"/>
      <c r="H24" s="737"/>
      <c r="I24" s="737"/>
      <c r="J24" s="737"/>
      <c r="K24" s="737"/>
      <c r="L24" s="737"/>
      <c r="M24" s="737"/>
      <c r="N24" s="737"/>
      <c r="O24" s="737"/>
      <c r="P24" s="737"/>
      <c r="Q24" s="737"/>
      <c r="R24" s="737"/>
      <c r="S24" s="737"/>
      <c r="T24" s="737"/>
      <c r="U24" s="737"/>
      <c r="V24" s="737"/>
      <c r="W24" s="737"/>
      <c r="X24" s="737"/>
      <c r="Y24" s="737"/>
      <c r="Z24" s="737"/>
      <c r="AA24" s="737"/>
      <c r="AB24" s="737"/>
      <c r="AC24" s="737"/>
      <c r="AD24" s="737"/>
      <c r="AE24" s="737"/>
      <c r="AF24" s="737"/>
      <c r="AG24" s="737"/>
      <c r="AH24" s="737"/>
      <c r="AI24" s="737"/>
      <c r="AJ24" s="737"/>
      <c r="AK24" s="737"/>
      <c r="AL24" s="737"/>
      <c r="AM24" s="737"/>
      <c r="AN24" s="737"/>
      <c r="AO24" s="737"/>
      <c r="AP24" s="737"/>
      <c r="AQ24" s="737"/>
      <c r="AR24" s="737"/>
      <c r="AS24" s="737"/>
      <c r="AT24" s="737"/>
      <c r="AU24" s="318"/>
      <c r="AV24" s="98">
        <v>5</v>
      </c>
      <c r="AW24" s="284" t="s">
        <v>517</v>
      </c>
      <c r="AX24" s="81" t="s">
        <v>246</v>
      </c>
      <c r="AY24" s="81">
        <f>F12</f>
        <v>0</v>
      </c>
      <c r="AZ24" s="81"/>
      <c r="BA24" s="81">
        <f>H12</f>
        <v>0</v>
      </c>
      <c r="BB24" s="81"/>
      <c r="BC24" s="81">
        <f>J12</f>
        <v>0</v>
      </c>
      <c r="BD24" s="81"/>
      <c r="BE24" s="81">
        <f>L12</f>
        <v>0</v>
      </c>
      <c r="BF24" s="81"/>
      <c r="BG24" s="81">
        <f>N12</f>
        <v>0</v>
      </c>
      <c r="BH24" s="81"/>
      <c r="BI24" s="81">
        <f>P12</f>
        <v>0</v>
      </c>
      <c r="BJ24" s="81"/>
      <c r="BK24" s="81">
        <f>R12</f>
        <v>0</v>
      </c>
      <c r="BL24" s="81"/>
      <c r="BM24" s="81">
        <f>T12</f>
        <v>0</v>
      </c>
      <c r="BN24" s="81"/>
      <c r="BO24" s="81">
        <f>V12</f>
        <v>0</v>
      </c>
      <c r="BP24" s="81"/>
      <c r="BQ24" s="81">
        <f>X12</f>
        <v>0</v>
      </c>
      <c r="BR24" s="81"/>
      <c r="BS24" s="81">
        <f>Z12</f>
        <v>0</v>
      </c>
      <c r="BT24" s="81"/>
      <c r="BU24" s="81">
        <f>AB12</f>
        <v>0</v>
      </c>
      <c r="BV24" s="81"/>
      <c r="BW24" s="81">
        <f>AD12</f>
        <v>0</v>
      </c>
      <c r="BX24" s="81"/>
      <c r="BY24" s="81">
        <f>AF12</f>
        <v>0</v>
      </c>
      <c r="BZ24" s="81"/>
      <c r="CA24" s="81">
        <f>AH12</f>
        <v>0</v>
      </c>
      <c r="CB24" s="81"/>
      <c r="CC24" s="81">
        <f>AJ12</f>
        <v>0</v>
      </c>
      <c r="CD24" s="81"/>
      <c r="CE24" s="81">
        <f>AL12</f>
        <v>0</v>
      </c>
      <c r="CF24" s="319"/>
      <c r="CG24" s="81">
        <f>AN12</f>
        <v>0</v>
      </c>
      <c r="CH24" s="81"/>
      <c r="CI24" s="81">
        <f>AP12</f>
        <v>0</v>
      </c>
      <c r="CJ24" s="81"/>
      <c r="CK24" s="81">
        <f>AR12</f>
        <v>0</v>
      </c>
      <c r="CL24" s="314"/>
      <c r="CM24" s="260">
        <v>58</v>
      </c>
      <c r="CN24" s="261" t="s">
        <v>274</v>
      </c>
      <c r="CO24" s="260"/>
      <c r="CP24" s="260"/>
      <c r="CQ24" s="260"/>
      <c r="CR24" s="260"/>
      <c r="CS24" s="314"/>
      <c r="CT24" s="314"/>
      <c r="CU24" s="314"/>
    </row>
    <row r="25" spans="1:99" ht="24.75" customHeight="1">
      <c r="A25" s="311"/>
      <c r="B25" s="311"/>
      <c r="C25" s="309" t="s">
        <v>594</v>
      </c>
      <c r="D25" s="736" t="s">
        <v>638</v>
      </c>
      <c r="E25" s="736"/>
      <c r="F25" s="736"/>
      <c r="G25" s="736"/>
      <c r="H25" s="736"/>
      <c r="I25" s="736"/>
      <c r="J25" s="736"/>
      <c r="K25" s="736"/>
      <c r="L25" s="736"/>
      <c r="M25" s="736"/>
      <c r="N25" s="736"/>
      <c r="O25" s="736"/>
      <c r="P25" s="736"/>
      <c r="Q25" s="736"/>
      <c r="R25" s="736"/>
      <c r="S25" s="736"/>
      <c r="T25" s="736"/>
      <c r="U25" s="736"/>
      <c r="V25" s="736"/>
      <c r="W25" s="736"/>
      <c r="X25" s="736"/>
      <c r="Y25" s="736"/>
      <c r="Z25" s="736"/>
      <c r="AA25" s="736"/>
      <c r="AB25" s="736"/>
      <c r="AC25" s="736"/>
      <c r="AD25" s="736"/>
      <c r="AE25" s="736"/>
      <c r="AF25" s="736"/>
      <c r="AG25" s="736"/>
      <c r="AH25" s="736"/>
      <c r="AI25" s="736"/>
      <c r="AJ25" s="736"/>
      <c r="AK25" s="736"/>
      <c r="AL25" s="736"/>
      <c r="AM25" s="736"/>
      <c r="AN25" s="736"/>
      <c r="AO25" s="736"/>
      <c r="AP25" s="736"/>
      <c r="AQ25" s="736"/>
      <c r="AR25" s="736"/>
      <c r="AS25" s="736"/>
      <c r="AT25" s="736"/>
      <c r="AU25" s="316"/>
      <c r="AV25" s="312">
        <v>11</v>
      </c>
      <c r="AW25" s="313" t="s">
        <v>535</v>
      </c>
      <c r="AX25" s="81" t="s">
        <v>246</v>
      </c>
      <c r="AY25" s="81">
        <f>F10+F11</f>
        <v>0</v>
      </c>
      <c r="AZ25" s="81"/>
      <c r="BA25" s="81">
        <f>H10+H11</f>
        <v>0</v>
      </c>
      <c r="BB25" s="81"/>
      <c r="BC25" s="81">
        <f>J10+J11</f>
        <v>0</v>
      </c>
      <c r="BD25" s="81"/>
      <c r="BE25" s="81">
        <f>L10+L11</f>
        <v>0</v>
      </c>
      <c r="BF25" s="81"/>
      <c r="BG25" s="81">
        <f>N10+N11</f>
        <v>0</v>
      </c>
      <c r="BH25" s="81"/>
      <c r="BI25" s="81">
        <f>P10+P11</f>
        <v>0</v>
      </c>
      <c r="BJ25" s="82"/>
      <c r="BK25" s="81">
        <f>R10+R11</f>
        <v>0</v>
      </c>
      <c r="BL25" s="81"/>
      <c r="BM25" s="81">
        <f>T10+T11</f>
        <v>0</v>
      </c>
      <c r="BN25" s="81"/>
      <c r="BO25" s="81">
        <f>V10+V11</f>
        <v>0</v>
      </c>
      <c r="BP25" s="81"/>
      <c r="BQ25" s="81">
        <f>X10+X11</f>
        <v>0</v>
      </c>
      <c r="BR25" s="81"/>
      <c r="BS25" s="81">
        <f>Z10+Z11</f>
        <v>0</v>
      </c>
      <c r="BT25" s="81"/>
      <c r="BU25" s="81">
        <f>AB10+AB11</f>
        <v>0</v>
      </c>
      <c r="BV25" s="81"/>
      <c r="BW25" s="81">
        <f>AD10+AD11</f>
        <v>0</v>
      </c>
      <c r="BX25" s="81"/>
      <c r="BY25" s="81">
        <f>AF10+AF11</f>
        <v>0</v>
      </c>
      <c r="BZ25" s="81"/>
      <c r="CA25" s="81">
        <f>AH10+AH11</f>
        <v>0</v>
      </c>
      <c r="CB25" s="81"/>
      <c r="CC25" s="81">
        <f>AJ10+AJ11</f>
        <v>0</v>
      </c>
      <c r="CD25" s="81"/>
      <c r="CE25" s="81">
        <f>AL10+AL11</f>
        <v>0</v>
      </c>
      <c r="CF25" s="81"/>
      <c r="CG25" s="81">
        <f>AN10+AN11</f>
        <v>0</v>
      </c>
      <c r="CH25" s="81"/>
      <c r="CI25" s="81">
        <f>AP10+AP11</f>
        <v>0</v>
      </c>
      <c r="CJ25" s="81"/>
      <c r="CK25" s="81">
        <f>AR10+AR11</f>
        <v>0</v>
      </c>
      <c r="CL25" s="314"/>
      <c r="CM25" s="260">
        <v>84</v>
      </c>
      <c r="CN25" s="261" t="s">
        <v>275</v>
      </c>
      <c r="CO25" s="260">
        <v>39160</v>
      </c>
      <c r="CP25" s="260">
        <v>16000</v>
      </c>
      <c r="CQ25" s="260">
        <v>2555</v>
      </c>
      <c r="CR25" s="260">
        <v>18550</v>
      </c>
      <c r="CS25" s="314"/>
      <c r="CT25" s="314"/>
      <c r="CU25" s="314"/>
    </row>
    <row r="26" spans="1:99" ht="13.5" customHeight="1">
      <c r="A26" s="311"/>
      <c r="B26" s="311"/>
      <c r="C26" s="309"/>
      <c r="D26" s="320"/>
      <c r="E26" s="320"/>
      <c r="F26" s="320"/>
      <c r="G26" s="320"/>
      <c r="H26" s="320"/>
      <c r="I26" s="320"/>
      <c r="J26" s="320"/>
      <c r="K26" s="320"/>
      <c r="L26" s="320"/>
      <c r="M26" s="320"/>
      <c r="N26" s="320"/>
      <c r="O26" s="320"/>
      <c r="P26" s="320"/>
      <c r="Q26" s="320"/>
      <c r="R26" s="320"/>
      <c r="S26" s="320"/>
      <c r="T26" s="320"/>
      <c r="U26" s="320"/>
      <c r="V26" s="320"/>
      <c r="W26" s="320"/>
      <c r="X26" s="320"/>
      <c r="Y26" s="320"/>
      <c r="Z26" s="320"/>
      <c r="AA26" s="320"/>
      <c r="AB26" s="320"/>
      <c r="AC26" s="320"/>
      <c r="AD26" s="320"/>
      <c r="AE26" s="320"/>
      <c r="AF26" s="320"/>
      <c r="AG26" s="320"/>
      <c r="AH26" s="320"/>
      <c r="AI26" s="320"/>
      <c r="AJ26" s="320"/>
      <c r="AK26" s="320"/>
      <c r="AL26" s="320"/>
      <c r="AM26" s="320"/>
      <c r="AN26" s="320"/>
      <c r="AO26" s="320"/>
      <c r="AP26" s="320"/>
      <c r="AQ26" s="320"/>
      <c r="AR26" s="320"/>
      <c r="AS26" s="320"/>
      <c r="AT26" s="320"/>
      <c r="AU26" s="316"/>
      <c r="AV26" s="317" t="s">
        <v>154</v>
      </c>
      <c r="AW26" s="313" t="s">
        <v>201</v>
      </c>
      <c r="AX26" s="81"/>
      <c r="AY26" s="81" t="str">
        <f>IF(OR(ISBLANK(F10),ISBLANK(F11)),"N/A",IF((AY24=AY25),"ok","&lt;&gt;"))</f>
        <v>N/A</v>
      </c>
      <c r="AZ26" s="81"/>
      <c r="BA26" s="81" t="str">
        <f>IF(OR(ISBLANK(H10),ISBLANK(H11)),"N/A",IF((BA24=BA25),"ok","&lt;&gt;"))</f>
        <v>N/A</v>
      </c>
      <c r="BB26" s="81"/>
      <c r="BC26" s="81" t="str">
        <f>IF(OR(ISBLANK(J10),ISBLANK(J11)),"N/A",IF((BC24=BC25),"ok","&lt;&gt;"))</f>
        <v>N/A</v>
      </c>
      <c r="BD26" s="81"/>
      <c r="BE26" s="81" t="str">
        <f>IF(OR(ISBLANK(L10),ISBLANK(L11)),"N/A",IF((BE24=BE25),"ok","&lt;&gt;"))</f>
        <v>N/A</v>
      </c>
      <c r="BF26" s="81"/>
      <c r="BG26" s="81" t="str">
        <f>IF(OR(ISBLANK(N10),ISBLANK(N11)),"N/A",IF((BG24=BG25),"ok","&lt;&gt;"))</f>
        <v>N/A</v>
      </c>
      <c r="BH26" s="81"/>
      <c r="BI26" s="81" t="str">
        <f>IF(OR(ISBLANK(P10),ISBLANK(P11)),"N/A",IF((BI24=BI25),"ok","&lt;&gt;"))</f>
        <v>N/A</v>
      </c>
      <c r="BJ26" s="81"/>
      <c r="BK26" s="81" t="str">
        <f>IF(OR(ISBLANK(R10),ISBLANK(R11)),"N/A",IF((BK24=BK25),"ok","&lt;&gt;"))</f>
        <v>N/A</v>
      </c>
      <c r="BL26" s="81"/>
      <c r="BM26" s="81" t="str">
        <f>IF(OR(ISBLANK(T10),ISBLANK(T11)),"N/A",IF((BM24=BM25),"ok","&lt;&gt;"))</f>
        <v>N/A</v>
      </c>
      <c r="BN26" s="81"/>
      <c r="BO26" s="81" t="str">
        <f>IF(OR(ISBLANK(V10),ISBLANK(V11)),"N/A",IF((BO24=BO25),"ok","&lt;&gt;"))</f>
        <v>N/A</v>
      </c>
      <c r="BP26" s="81"/>
      <c r="BQ26" s="81" t="str">
        <f>IF(OR(ISBLANK(X10),ISBLANK(X11)),"N/A",IF((BQ24=BQ25),"ok","&lt;&gt;"))</f>
        <v>N/A</v>
      </c>
      <c r="BR26" s="81"/>
      <c r="BS26" s="81" t="str">
        <f>IF(OR(ISBLANK(Z10),ISBLANK(Z11)),"N/A",IF((BS24=BS25),"ok","&lt;&gt;"))</f>
        <v>N/A</v>
      </c>
      <c r="BT26" s="81"/>
      <c r="BU26" s="81" t="str">
        <f>IF(OR(ISBLANK(AB10),ISBLANK(AB11)),"N/A",IF((BU24=BU25),"ok","&lt;&gt;"))</f>
        <v>N/A</v>
      </c>
      <c r="BV26" s="81"/>
      <c r="BW26" s="81" t="str">
        <f>IF(OR(ISBLANK(AD10),ISBLANK(AD11)),"N/A",IF((BW24=BW25),"ok","&lt;&gt;"))</f>
        <v>N/A</v>
      </c>
      <c r="BX26" s="81"/>
      <c r="BY26" s="81" t="str">
        <f>IF(OR(ISBLANK(AF10),ISBLANK(AF11)),"N/A",IF((BY24=BY25),"ok","&lt;&gt;"))</f>
        <v>N/A</v>
      </c>
      <c r="BZ26" s="81"/>
      <c r="CA26" s="81" t="str">
        <f>IF(OR(ISBLANK(AH10),ISBLANK(AH11)),"N/A",IF((CA24=CA25),"ok","&lt;&gt;"))</f>
        <v>N/A</v>
      </c>
      <c r="CB26" s="81"/>
      <c r="CC26" s="81" t="str">
        <f>IF(OR(ISBLANK(AJ10),ISBLANK(AJ11)),"N/A",IF((CC24=CC25),"ok","&lt;&gt;"))</f>
        <v>N/A</v>
      </c>
      <c r="CD26" s="81"/>
      <c r="CE26" s="81" t="str">
        <f>IF(OR(ISBLANK(AL10),ISBLANK(AL11)),"N/A",IF((CE24=CE25),"ok","&lt;&gt;"))</f>
        <v>N/A</v>
      </c>
      <c r="CF26" s="81"/>
      <c r="CG26" s="81" t="str">
        <f>IF(OR(ISBLANK(AN10),ISBLANK(AN11)),"N/A",IF((CG24=CG25),"ok","&lt;&gt;"))</f>
        <v>N/A</v>
      </c>
      <c r="CH26" s="81"/>
      <c r="CI26" s="81" t="str">
        <f>IF(OR(ISBLANK(AP10),ISBLANK(AP11)),"N/A",IF((CI24=CI25),"ok","&lt;&gt;"))</f>
        <v>N/A</v>
      </c>
      <c r="CJ26" s="81"/>
      <c r="CK26" s="81" t="str">
        <f>IF(OR(ISBLANK(AR10),ISBLANK(AR11)),"N/A",IF((CK24=CK25),"ok","&lt;&gt;"))</f>
        <v>N/A</v>
      </c>
      <c r="CL26" s="314"/>
      <c r="CM26" s="260">
        <v>204</v>
      </c>
      <c r="CN26" s="261" t="s">
        <v>276</v>
      </c>
      <c r="CO26" s="260">
        <v>119200</v>
      </c>
      <c r="CP26" s="260">
        <v>10300</v>
      </c>
      <c r="CQ26" s="260">
        <v>0</v>
      </c>
      <c r="CR26" s="260">
        <v>26390</v>
      </c>
      <c r="CS26" s="314"/>
      <c r="CT26" s="314"/>
      <c r="CU26" s="314"/>
    </row>
    <row r="27" spans="1:99" ht="22.5" customHeight="1">
      <c r="A27" s="311"/>
      <c r="B27" s="311"/>
      <c r="F27" s="321"/>
      <c r="G27" s="321"/>
      <c r="H27" s="322"/>
      <c r="I27" s="323"/>
      <c r="J27" s="323"/>
      <c r="K27" s="323"/>
      <c r="L27" s="323"/>
      <c r="M27" s="323"/>
      <c r="N27" s="323"/>
      <c r="O27" s="323"/>
      <c r="P27" s="323"/>
      <c r="Q27" s="323"/>
      <c r="R27" s="323"/>
      <c r="S27" s="323"/>
      <c r="T27" s="323"/>
      <c r="U27" s="322"/>
      <c r="V27" s="724" t="str">
        <f>D8&amp;" (W1, 1)"</f>
        <v>Precipitación                              (W1, 1)</v>
      </c>
      <c r="W27" s="738"/>
      <c r="X27" s="738"/>
      <c r="Y27" s="739"/>
      <c r="Z27" s="323"/>
      <c r="AA27" s="323"/>
      <c r="AB27" s="323"/>
      <c r="AC27" s="323"/>
      <c r="AD27" s="724" t="str">
        <f>D9&amp;"
(W1, 2)"</f>
        <v>Evapotranspiración real
(W1, 2)</v>
      </c>
      <c r="AE27" s="740"/>
      <c r="AF27" s="740"/>
      <c r="AG27" s="740"/>
      <c r="AH27" s="741"/>
      <c r="AI27" s="320"/>
      <c r="AJ27" s="320"/>
      <c r="AK27" s="320"/>
      <c r="AL27" s="320"/>
      <c r="AM27" s="320"/>
      <c r="AN27" s="320"/>
      <c r="AO27" s="320"/>
      <c r="AP27" s="320"/>
      <c r="AQ27" s="320"/>
      <c r="AR27" s="320"/>
      <c r="AS27" s="320"/>
      <c r="AT27" s="320"/>
      <c r="AU27" s="316"/>
      <c r="AV27" s="98">
        <v>1</v>
      </c>
      <c r="AW27" s="324" t="s">
        <v>459</v>
      </c>
      <c r="AX27" s="98" t="s">
        <v>246</v>
      </c>
      <c r="AY27" s="81">
        <f>F8</f>
        <v>0</v>
      </c>
      <c r="AZ27" s="82"/>
      <c r="BA27" s="81" t="s">
        <v>574</v>
      </c>
      <c r="BB27" s="82"/>
      <c r="BC27" s="81" t="s">
        <v>574</v>
      </c>
      <c r="BD27" s="82"/>
      <c r="BE27" s="81" t="s">
        <v>574</v>
      </c>
      <c r="BF27" s="82"/>
      <c r="BG27" s="81" t="s">
        <v>574</v>
      </c>
      <c r="BH27" s="82"/>
      <c r="BI27" s="81" t="s">
        <v>574</v>
      </c>
      <c r="BJ27" s="82"/>
      <c r="BK27" s="81" t="s">
        <v>574</v>
      </c>
      <c r="BL27" s="82"/>
      <c r="BM27" s="81" t="s">
        <v>574</v>
      </c>
      <c r="BN27" s="82"/>
      <c r="BO27" s="81" t="s">
        <v>574</v>
      </c>
      <c r="BP27" s="82"/>
      <c r="BQ27" s="81" t="s">
        <v>574</v>
      </c>
      <c r="BR27" s="81"/>
      <c r="BS27" s="81" t="s">
        <v>574</v>
      </c>
      <c r="BT27" s="82"/>
      <c r="BU27" s="81" t="s">
        <v>574</v>
      </c>
      <c r="BV27" s="82"/>
      <c r="BW27" s="81" t="s">
        <v>574</v>
      </c>
      <c r="BX27" s="82"/>
      <c r="BY27" s="81" t="s">
        <v>574</v>
      </c>
      <c r="BZ27" s="82"/>
      <c r="CA27" s="81" t="s">
        <v>574</v>
      </c>
      <c r="CB27" s="319"/>
      <c r="CC27" s="81" t="s">
        <v>574</v>
      </c>
      <c r="CD27" s="319"/>
      <c r="CE27" s="81" t="s">
        <v>574</v>
      </c>
      <c r="CF27" s="319"/>
      <c r="CG27" s="81" t="s">
        <v>574</v>
      </c>
      <c r="CH27" s="319"/>
      <c r="CI27" s="81" t="s">
        <v>574</v>
      </c>
      <c r="CJ27" s="319"/>
      <c r="CK27" s="81" t="s">
        <v>574</v>
      </c>
      <c r="CL27" s="314"/>
      <c r="CM27" s="260">
        <v>60</v>
      </c>
      <c r="CN27" s="261" t="s">
        <v>277</v>
      </c>
      <c r="CO27" s="260"/>
      <c r="CP27" s="260"/>
      <c r="CQ27" s="260"/>
      <c r="CR27" s="260"/>
      <c r="CS27" s="314"/>
      <c r="CT27" s="314"/>
      <c r="CU27" s="314"/>
    </row>
    <row r="28" spans="1:99" ht="14.25" customHeight="1">
      <c r="A28" s="311"/>
      <c r="B28" s="311"/>
      <c r="C28" s="309"/>
      <c r="D28" s="320"/>
      <c r="E28" s="320"/>
      <c r="F28" s="325"/>
      <c r="G28" s="325"/>
      <c r="H28" s="323"/>
      <c r="I28" s="323"/>
      <c r="J28" s="323"/>
      <c r="K28" s="323"/>
      <c r="L28" s="323"/>
      <c r="M28" s="323"/>
      <c r="N28" s="323"/>
      <c r="O28" s="323"/>
      <c r="P28" s="323"/>
      <c r="Q28" s="323"/>
      <c r="R28" s="323"/>
      <c r="S28" s="323"/>
      <c r="T28" s="323"/>
      <c r="U28" s="323"/>
      <c r="V28" s="323"/>
      <c r="W28" s="323"/>
      <c r="X28" s="323"/>
      <c r="Y28" s="323"/>
      <c r="Z28" s="323"/>
      <c r="AA28" s="323"/>
      <c r="AB28" s="323"/>
      <c r="AC28" s="323"/>
      <c r="AD28" s="323"/>
      <c r="AE28" s="323"/>
      <c r="AF28" s="323"/>
      <c r="AG28" s="320"/>
      <c r="AH28" s="320"/>
      <c r="AI28" s="320"/>
      <c r="AJ28" s="320"/>
      <c r="AK28" s="320"/>
      <c r="AL28" s="320"/>
      <c r="AM28" s="320"/>
      <c r="AN28" s="320"/>
      <c r="AO28" s="320"/>
      <c r="AP28" s="320"/>
      <c r="AQ28" s="320"/>
      <c r="AR28" s="320"/>
      <c r="AS28" s="320"/>
      <c r="AT28" s="320"/>
      <c r="AU28" s="316"/>
      <c r="AV28" s="312">
        <v>12</v>
      </c>
      <c r="AW28" s="313" t="s">
        <v>546</v>
      </c>
      <c r="AX28" s="81" t="s">
        <v>246</v>
      </c>
      <c r="AY28" s="81" t="e">
        <f>VLOOKUP(B3,CM7:CR211,3)</f>
        <v>#N/A</v>
      </c>
      <c r="AZ28" s="81"/>
      <c r="BA28" s="81" t="s">
        <v>574</v>
      </c>
      <c r="BB28" s="81"/>
      <c r="BC28" s="81" t="s">
        <v>574</v>
      </c>
      <c r="BD28" s="82"/>
      <c r="BE28" s="81" t="s">
        <v>574</v>
      </c>
      <c r="BF28" s="82"/>
      <c r="BG28" s="81" t="s">
        <v>574</v>
      </c>
      <c r="BH28" s="82"/>
      <c r="BI28" s="81" t="s">
        <v>574</v>
      </c>
      <c r="BJ28" s="82"/>
      <c r="BK28" s="81" t="s">
        <v>574</v>
      </c>
      <c r="BL28" s="82"/>
      <c r="BM28" s="81" t="s">
        <v>574</v>
      </c>
      <c r="BN28" s="82"/>
      <c r="BO28" s="81" t="s">
        <v>574</v>
      </c>
      <c r="BP28" s="82"/>
      <c r="BQ28" s="81" t="s">
        <v>574</v>
      </c>
      <c r="BR28" s="81"/>
      <c r="BS28" s="81" t="s">
        <v>574</v>
      </c>
      <c r="BT28" s="82"/>
      <c r="BU28" s="81" t="s">
        <v>574</v>
      </c>
      <c r="BV28" s="82"/>
      <c r="BW28" s="81" t="s">
        <v>574</v>
      </c>
      <c r="BX28" s="82"/>
      <c r="BY28" s="81" t="s">
        <v>574</v>
      </c>
      <c r="BZ28" s="82"/>
      <c r="CA28" s="81" t="s">
        <v>574</v>
      </c>
      <c r="CB28" s="319"/>
      <c r="CC28" s="81" t="s">
        <v>574</v>
      </c>
      <c r="CD28" s="319"/>
      <c r="CE28" s="81" t="s">
        <v>574</v>
      </c>
      <c r="CF28" s="319"/>
      <c r="CG28" s="81" t="s">
        <v>574</v>
      </c>
      <c r="CH28" s="319"/>
      <c r="CI28" s="81" t="s">
        <v>574</v>
      </c>
      <c r="CJ28" s="319"/>
      <c r="CK28" s="81" t="s">
        <v>574</v>
      </c>
      <c r="CL28" s="314"/>
      <c r="CM28" s="260">
        <v>64</v>
      </c>
      <c r="CN28" s="261" t="s">
        <v>278</v>
      </c>
      <c r="CO28" s="260">
        <v>84460</v>
      </c>
      <c r="CP28" s="260">
        <v>78000</v>
      </c>
      <c r="CQ28" s="260">
        <v>0</v>
      </c>
      <c r="CR28" s="260">
        <v>78000</v>
      </c>
      <c r="CS28" s="314"/>
      <c r="CT28" s="314"/>
      <c r="CU28" s="314"/>
    </row>
    <row r="29" spans="1:99" ht="33.75" customHeight="1">
      <c r="A29" s="311"/>
      <c r="B29" s="311"/>
      <c r="C29" s="309"/>
      <c r="D29" s="320"/>
      <c r="F29" s="326"/>
      <c r="G29" s="321"/>
      <c r="H29" s="322"/>
      <c r="I29" s="322"/>
      <c r="J29" s="322"/>
      <c r="K29" s="322"/>
      <c r="L29" s="322"/>
      <c r="M29" s="322"/>
      <c r="N29" s="322"/>
      <c r="O29" s="322"/>
      <c r="P29" s="322"/>
      <c r="Q29" s="322"/>
      <c r="R29" s="322"/>
      <c r="S29" s="322"/>
      <c r="T29" s="322"/>
      <c r="U29" s="322"/>
      <c r="V29" s="322"/>
      <c r="W29" s="323"/>
      <c r="X29" s="724" t="str">
        <f>LEFT(D10,LEN(D10)-7)&amp;" (W1, 3)"</f>
        <v>Flujo interno (W1, 3)</v>
      </c>
      <c r="Y29" s="742"/>
      <c r="Z29" s="742"/>
      <c r="AA29" s="742"/>
      <c r="AB29" s="742"/>
      <c r="AC29" s="742"/>
      <c r="AD29" s="742"/>
      <c r="AE29" s="742"/>
      <c r="AF29" s="743"/>
      <c r="AG29" s="320"/>
      <c r="AH29" s="320"/>
      <c r="AI29" s="320"/>
      <c r="AJ29" s="320"/>
      <c r="AK29" s="320"/>
      <c r="AL29" s="320"/>
      <c r="AM29" s="320"/>
      <c r="AT29" s="320"/>
      <c r="AU29" s="316"/>
      <c r="AV29" s="317" t="s">
        <v>154</v>
      </c>
      <c r="AW29" s="327" t="s">
        <v>202</v>
      </c>
      <c r="AX29" s="81" t="s">
        <v>246</v>
      </c>
      <c r="AY29" s="81" t="e">
        <f>ABS(AY27-AY28)</f>
        <v>#N/A</v>
      </c>
      <c r="AZ29" s="82"/>
      <c r="BA29" s="81" t="s">
        <v>574</v>
      </c>
      <c r="BB29" s="82"/>
      <c r="BC29" s="81" t="s">
        <v>574</v>
      </c>
      <c r="BD29" s="82"/>
      <c r="BE29" s="81" t="s">
        <v>574</v>
      </c>
      <c r="BF29" s="82"/>
      <c r="BG29" s="81" t="s">
        <v>574</v>
      </c>
      <c r="BH29" s="82"/>
      <c r="BI29" s="81" t="s">
        <v>574</v>
      </c>
      <c r="BJ29" s="82"/>
      <c r="BK29" s="81" t="s">
        <v>574</v>
      </c>
      <c r="BL29" s="82"/>
      <c r="BM29" s="81" t="s">
        <v>574</v>
      </c>
      <c r="BN29" s="82"/>
      <c r="BO29" s="81" t="s">
        <v>574</v>
      </c>
      <c r="BP29" s="82"/>
      <c r="BQ29" s="81" t="s">
        <v>574</v>
      </c>
      <c r="BR29" s="81"/>
      <c r="BS29" s="81" t="s">
        <v>574</v>
      </c>
      <c r="BT29" s="82"/>
      <c r="BU29" s="81" t="s">
        <v>574</v>
      </c>
      <c r="BV29" s="82"/>
      <c r="BW29" s="81" t="s">
        <v>574</v>
      </c>
      <c r="BX29" s="82"/>
      <c r="BY29" s="81" t="s">
        <v>574</v>
      </c>
      <c r="BZ29" s="82"/>
      <c r="CA29" s="81" t="s">
        <v>574</v>
      </c>
      <c r="CB29" s="319"/>
      <c r="CC29" s="81" t="s">
        <v>574</v>
      </c>
      <c r="CD29" s="319"/>
      <c r="CE29" s="81" t="s">
        <v>574</v>
      </c>
      <c r="CF29" s="319"/>
      <c r="CG29" s="81" t="s">
        <v>574</v>
      </c>
      <c r="CH29" s="319"/>
      <c r="CI29" s="81" t="s">
        <v>574</v>
      </c>
      <c r="CJ29" s="319"/>
      <c r="CK29" s="81" t="s">
        <v>574</v>
      </c>
      <c r="CL29" s="314"/>
      <c r="CM29" s="260">
        <v>68</v>
      </c>
      <c r="CN29" s="261" t="s">
        <v>107</v>
      </c>
      <c r="CO29" s="260">
        <v>1259000</v>
      </c>
      <c r="CP29" s="260">
        <v>303500</v>
      </c>
      <c r="CQ29" s="260">
        <v>263000</v>
      </c>
      <c r="CR29" s="260">
        <v>622500</v>
      </c>
      <c r="CS29" s="314"/>
      <c r="CT29" s="314"/>
      <c r="CU29" s="314"/>
    </row>
    <row r="30" spans="1:99" ht="36" customHeight="1">
      <c r="A30" s="311"/>
      <c r="B30" s="311"/>
      <c r="C30" s="309"/>
      <c r="D30" s="320"/>
      <c r="E30" s="320"/>
      <c r="F30" s="325"/>
      <c r="G30" s="325"/>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0"/>
      <c r="AH30" s="320"/>
      <c r="AI30" s="320"/>
      <c r="AJ30" s="320"/>
      <c r="AK30" s="320"/>
      <c r="AL30" s="320"/>
      <c r="AM30" s="320"/>
      <c r="AN30" s="724" t="str">
        <f>D13&amp;" (W1, 6)"</f>
        <v>Caudal de salida de aguas superficiales y subterráneas hacia países vecinos (W1, 6)</v>
      </c>
      <c r="AO30" s="738"/>
      <c r="AP30" s="738"/>
      <c r="AQ30" s="738"/>
      <c r="AR30" s="738"/>
      <c r="AS30" s="746"/>
      <c r="AT30" s="320"/>
      <c r="AU30" s="316"/>
      <c r="AV30" s="81">
        <v>3</v>
      </c>
      <c r="AW30" s="275" t="s">
        <v>518</v>
      </c>
      <c r="AX30" s="81" t="s">
        <v>246</v>
      </c>
      <c r="AY30" s="81">
        <f>F10</f>
        <v>0</v>
      </c>
      <c r="AZ30" s="82"/>
      <c r="BA30" s="81" t="s">
        <v>574</v>
      </c>
      <c r="BB30" s="82"/>
      <c r="BC30" s="81" t="s">
        <v>574</v>
      </c>
      <c r="BD30" s="82"/>
      <c r="BE30" s="81" t="s">
        <v>574</v>
      </c>
      <c r="BF30" s="82"/>
      <c r="BG30" s="81" t="s">
        <v>574</v>
      </c>
      <c r="BH30" s="82"/>
      <c r="BI30" s="81" t="s">
        <v>574</v>
      </c>
      <c r="BJ30" s="82"/>
      <c r="BK30" s="81" t="s">
        <v>574</v>
      </c>
      <c r="BL30" s="82"/>
      <c r="BM30" s="81" t="s">
        <v>574</v>
      </c>
      <c r="BN30" s="82"/>
      <c r="BO30" s="81" t="s">
        <v>574</v>
      </c>
      <c r="BP30" s="82"/>
      <c r="BQ30" s="81" t="s">
        <v>574</v>
      </c>
      <c r="BR30" s="81"/>
      <c r="BS30" s="81" t="s">
        <v>574</v>
      </c>
      <c r="BT30" s="82"/>
      <c r="BU30" s="81" t="s">
        <v>574</v>
      </c>
      <c r="BV30" s="82"/>
      <c r="BW30" s="81" t="s">
        <v>574</v>
      </c>
      <c r="BX30" s="82"/>
      <c r="BY30" s="81" t="s">
        <v>574</v>
      </c>
      <c r="BZ30" s="82"/>
      <c r="CA30" s="81" t="s">
        <v>574</v>
      </c>
      <c r="CB30" s="319"/>
      <c r="CC30" s="81" t="s">
        <v>574</v>
      </c>
      <c r="CD30" s="319"/>
      <c r="CE30" s="81" t="s">
        <v>574</v>
      </c>
      <c r="CF30" s="319"/>
      <c r="CG30" s="81" t="s">
        <v>574</v>
      </c>
      <c r="CH30" s="319"/>
      <c r="CI30" s="81" t="s">
        <v>574</v>
      </c>
      <c r="CJ30" s="319"/>
      <c r="CK30" s="81" t="s">
        <v>574</v>
      </c>
      <c r="CL30" s="314"/>
      <c r="CM30" s="260">
        <v>70</v>
      </c>
      <c r="CN30" s="261" t="s">
        <v>279</v>
      </c>
      <c r="CO30" s="260">
        <v>52640</v>
      </c>
      <c r="CP30" s="260">
        <v>35500</v>
      </c>
      <c r="CQ30" s="260">
        <v>2000</v>
      </c>
      <c r="CR30" s="260">
        <v>37500</v>
      </c>
      <c r="CS30" s="314"/>
      <c r="CT30" s="314"/>
      <c r="CU30" s="314"/>
    </row>
    <row r="31" spans="1:99" s="225" customFormat="1" ht="44.25" customHeight="1">
      <c r="A31" s="311"/>
      <c r="B31" s="311"/>
      <c r="C31" s="309"/>
      <c r="D31" s="320"/>
      <c r="E31" s="320"/>
      <c r="F31" s="325"/>
      <c r="G31" s="325"/>
      <c r="H31" s="323"/>
      <c r="I31" s="323"/>
      <c r="J31" s="323"/>
      <c r="K31" s="323"/>
      <c r="L31" s="323"/>
      <c r="M31" s="323"/>
      <c r="N31" s="323"/>
      <c r="O31" s="323"/>
      <c r="P31" s="323"/>
      <c r="Q31" s="323"/>
      <c r="R31" s="323"/>
      <c r="S31" s="323"/>
      <c r="T31" s="323"/>
      <c r="U31" s="323"/>
      <c r="V31" s="724" t="str">
        <f>D11&amp;" (W1, 4)"</f>
        <v>Caudal de entrada de aguas superficiales y subterráneas desde países vecinos (W1, 4)</v>
      </c>
      <c r="W31" s="755"/>
      <c r="X31" s="755"/>
      <c r="Y31" s="756"/>
      <c r="Z31" s="323"/>
      <c r="AA31" s="323"/>
      <c r="AB31" s="323"/>
      <c r="AC31" s="323"/>
      <c r="AD31" s="323"/>
      <c r="AE31" s="724" t="str">
        <f>LEFT(D12,LEN(D12)-7)&amp;" (W1, 5)"</f>
        <v>Recursos renovables de agua dulce (W1, 5)</v>
      </c>
      <c r="AF31" s="725"/>
      <c r="AG31" s="725"/>
      <c r="AH31" s="726"/>
      <c r="AI31" s="320"/>
      <c r="AJ31" s="320"/>
      <c r="AK31" s="320"/>
      <c r="AL31" s="320"/>
      <c r="AM31" s="320"/>
      <c r="AN31" s="321"/>
      <c r="AO31" s="321"/>
      <c r="AP31" s="321"/>
      <c r="AQ31" s="321"/>
      <c r="AR31" s="321"/>
      <c r="AS31" s="328"/>
      <c r="AT31" s="325"/>
      <c r="AU31" s="316"/>
      <c r="AV31" s="329">
        <v>13</v>
      </c>
      <c r="AW31" s="313" t="s">
        <v>547</v>
      </c>
      <c r="AX31" s="81" t="s">
        <v>246</v>
      </c>
      <c r="AY31" s="81" t="e">
        <f>VLOOKUP(B3,CM7:CR211,4)</f>
        <v>#N/A</v>
      </c>
      <c r="AZ31" s="82"/>
      <c r="BA31" s="81" t="s">
        <v>574</v>
      </c>
      <c r="BB31" s="82"/>
      <c r="BC31" s="81" t="s">
        <v>574</v>
      </c>
      <c r="BD31" s="82"/>
      <c r="BE31" s="81" t="s">
        <v>574</v>
      </c>
      <c r="BF31" s="82"/>
      <c r="BG31" s="81" t="s">
        <v>574</v>
      </c>
      <c r="BH31" s="82"/>
      <c r="BI31" s="81" t="s">
        <v>574</v>
      </c>
      <c r="BJ31" s="82"/>
      <c r="BK31" s="81" t="s">
        <v>574</v>
      </c>
      <c r="BL31" s="82"/>
      <c r="BM31" s="81" t="s">
        <v>574</v>
      </c>
      <c r="BN31" s="82"/>
      <c r="BO31" s="81" t="s">
        <v>574</v>
      </c>
      <c r="BP31" s="82"/>
      <c r="BQ31" s="81" t="s">
        <v>574</v>
      </c>
      <c r="BR31" s="81"/>
      <c r="BS31" s="81" t="s">
        <v>574</v>
      </c>
      <c r="BT31" s="82"/>
      <c r="BU31" s="81" t="s">
        <v>574</v>
      </c>
      <c r="BV31" s="82"/>
      <c r="BW31" s="81" t="s">
        <v>574</v>
      </c>
      <c r="BX31" s="82"/>
      <c r="BY31" s="81" t="s">
        <v>574</v>
      </c>
      <c r="BZ31" s="82"/>
      <c r="CA31" s="81" t="s">
        <v>574</v>
      </c>
      <c r="CB31" s="319"/>
      <c r="CC31" s="81" t="s">
        <v>574</v>
      </c>
      <c r="CD31" s="319"/>
      <c r="CE31" s="81" t="s">
        <v>574</v>
      </c>
      <c r="CF31" s="319"/>
      <c r="CG31" s="81" t="s">
        <v>574</v>
      </c>
      <c r="CH31" s="319"/>
      <c r="CI31" s="81" t="s">
        <v>574</v>
      </c>
      <c r="CJ31" s="319"/>
      <c r="CK31" s="81" t="s">
        <v>574</v>
      </c>
      <c r="CL31" s="232"/>
      <c r="CM31" s="260">
        <v>72</v>
      </c>
      <c r="CN31" s="261" t="s">
        <v>280</v>
      </c>
      <c r="CO31" s="260">
        <v>242000</v>
      </c>
      <c r="CP31" s="260">
        <v>2400</v>
      </c>
      <c r="CQ31" s="260">
        <v>9040</v>
      </c>
      <c r="CR31" s="260">
        <v>12240</v>
      </c>
      <c r="CS31" s="232"/>
      <c r="CT31" s="232"/>
      <c r="CU31" s="232"/>
    </row>
    <row r="32" spans="1:99" s="225" customFormat="1" ht="37.5" customHeight="1">
      <c r="A32" s="311"/>
      <c r="B32" s="311"/>
      <c r="C32" s="309"/>
      <c r="E32" s="326"/>
      <c r="F32" s="321"/>
      <c r="G32" s="321"/>
      <c r="H32" s="322"/>
      <c r="I32" s="330"/>
      <c r="J32" s="330"/>
      <c r="K32" s="330"/>
      <c r="L32" s="330"/>
      <c r="M32" s="330"/>
      <c r="N32" s="330"/>
      <c r="O32" s="330"/>
      <c r="P32" s="330"/>
      <c r="Q32" s="330"/>
      <c r="R32" s="330"/>
      <c r="S32" s="330"/>
      <c r="T32" s="330"/>
      <c r="U32" s="331"/>
      <c r="V32" s="733"/>
      <c r="W32" s="751"/>
      <c r="X32" s="751"/>
      <c r="Y32" s="751"/>
      <c r="Z32" s="331"/>
      <c r="AA32" s="332"/>
      <c r="AB32" s="322"/>
      <c r="AC32" s="322"/>
      <c r="AD32" s="322"/>
      <c r="AE32" s="733"/>
      <c r="AF32" s="734"/>
      <c r="AG32" s="734"/>
      <c r="AH32" s="734"/>
      <c r="AI32" s="333"/>
      <c r="AJ32" s="333"/>
      <c r="AK32" s="244"/>
      <c r="AL32" s="244"/>
      <c r="AM32" s="244"/>
      <c r="AN32" s="724" t="str">
        <f>D16&amp;" (W1, 9)"</f>
        <v>Caudal de salida de aguas superficiales y subterráneas hacia el mar (W1, 9)</v>
      </c>
      <c r="AO32" s="738"/>
      <c r="AP32" s="738"/>
      <c r="AQ32" s="738"/>
      <c r="AR32" s="738"/>
      <c r="AS32" s="746"/>
      <c r="AT32" s="333"/>
      <c r="AU32" s="316"/>
      <c r="AV32" s="317" t="s">
        <v>154</v>
      </c>
      <c r="AW32" s="313" t="s">
        <v>203</v>
      </c>
      <c r="AX32" s="81" t="s">
        <v>246</v>
      </c>
      <c r="AY32" s="81" t="e">
        <f>ABS(AY30-AY31)</f>
        <v>#N/A</v>
      </c>
      <c r="AZ32" s="81"/>
      <c r="BA32" s="81" t="s">
        <v>574</v>
      </c>
      <c r="BB32" s="81"/>
      <c r="BC32" s="81" t="s">
        <v>574</v>
      </c>
      <c r="BD32" s="81"/>
      <c r="BE32" s="81" t="s">
        <v>574</v>
      </c>
      <c r="BF32" s="81"/>
      <c r="BG32" s="81" t="s">
        <v>574</v>
      </c>
      <c r="BH32" s="81"/>
      <c r="BI32" s="81" t="s">
        <v>574</v>
      </c>
      <c r="BJ32" s="81"/>
      <c r="BK32" s="81" t="s">
        <v>574</v>
      </c>
      <c r="BL32" s="81"/>
      <c r="BM32" s="81" t="s">
        <v>574</v>
      </c>
      <c r="BN32" s="81"/>
      <c r="BO32" s="81" t="s">
        <v>574</v>
      </c>
      <c r="BP32" s="81"/>
      <c r="BQ32" s="81" t="s">
        <v>574</v>
      </c>
      <c r="BR32" s="81"/>
      <c r="BS32" s="81" t="s">
        <v>574</v>
      </c>
      <c r="BT32" s="81"/>
      <c r="BU32" s="81" t="s">
        <v>574</v>
      </c>
      <c r="BV32" s="81"/>
      <c r="BW32" s="81" t="s">
        <v>574</v>
      </c>
      <c r="BX32" s="81"/>
      <c r="BY32" s="81" t="s">
        <v>574</v>
      </c>
      <c r="BZ32" s="81"/>
      <c r="CA32" s="81" t="s">
        <v>574</v>
      </c>
      <c r="CB32" s="81"/>
      <c r="CC32" s="81" t="s">
        <v>574</v>
      </c>
      <c r="CD32" s="81"/>
      <c r="CE32" s="81" t="s">
        <v>574</v>
      </c>
      <c r="CF32" s="81"/>
      <c r="CG32" s="81" t="s">
        <v>574</v>
      </c>
      <c r="CH32" s="81"/>
      <c r="CI32" s="81" t="s">
        <v>574</v>
      </c>
      <c r="CJ32" s="81"/>
      <c r="CK32" s="81" t="s">
        <v>574</v>
      </c>
      <c r="CL32" s="232"/>
      <c r="CM32" s="260">
        <v>76</v>
      </c>
      <c r="CN32" s="261" t="s">
        <v>281</v>
      </c>
      <c r="CO32" s="260">
        <v>15174000</v>
      </c>
      <c r="CP32" s="260">
        <v>5418000</v>
      </c>
      <c r="CQ32" s="260">
        <v>2815000</v>
      </c>
      <c r="CR32" s="260">
        <v>8233000</v>
      </c>
      <c r="CS32" s="232"/>
      <c r="CT32" s="232"/>
      <c r="CU32" s="232"/>
    </row>
    <row r="33" spans="1:99" s="240" customFormat="1" ht="12.75">
      <c r="A33" s="235"/>
      <c r="B33" s="311"/>
      <c r="C33" s="309"/>
      <c r="D33" s="225"/>
      <c r="E33" s="334"/>
      <c r="F33" s="334"/>
      <c r="G33" s="232"/>
      <c r="H33" s="225"/>
      <c r="I33" s="333"/>
      <c r="J33" s="333"/>
      <c r="K33" s="333"/>
      <c r="L33" s="333"/>
      <c r="M33" s="333"/>
      <c r="N33" s="333"/>
      <c r="O33" s="333"/>
      <c r="P33" s="333"/>
      <c r="Q33" s="333"/>
      <c r="R33" s="333"/>
      <c r="S33" s="333"/>
      <c r="T33" s="333"/>
      <c r="U33" s="334"/>
      <c r="V33" s="334"/>
      <c r="W33" s="334"/>
      <c r="X33" s="333"/>
      <c r="Y33" s="333"/>
      <c r="Z33" s="334"/>
      <c r="AA33" s="334"/>
      <c r="AB33" s="334"/>
      <c r="AC33" s="334"/>
      <c r="AD33" s="333"/>
      <c r="AE33" s="333"/>
      <c r="AF33" s="333"/>
      <c r="AG33" s="333"/>
      <c r="AH33" s="333"/>
      <c r="AI33" s="333"/>
      <c r="AJ33" s="333"/>
      <c r="AK33" s="333"/>
      <c r="AL33" s="333"/>
      <c r="AM33" s="333"/>
      <c r="AN33" s="333"/>
      <c r="AO33" s="333"/>
      <c r="AP33" s="333"/>
      <c r="AQ33" s="333"/>
      <c r="AR33" s="333"/>
      <c r="AS33" s="333"/>
      <c r="AT33" s="333"/>
      <c r="AU33" s="238"/>
      <c r="AV33" s="81">
        <v>4</v>
      </c>
      <c r="AW33" s="275" t="s">
        <v>522</v>
      </c>
      <c r="AX33" s="81" t="s">
        <v>246</v>
      </c>
      <c r="AY33" s="81">
        <f>F11</f>
        <v>0</v>
      </c>
      <c r="AZ33" s="81"/>
      <c r="BA33" s="81" t="s">
        <v>574</v>
      </c>
      <c r="BB33" s="81"/>
      <c r="BC33" s="81" t="s">
        <v>574</v>
      </c>
      <c r="BD33" s="81"/>
      <c r="BE33" s="81" t="s">
        <v>574</v>
      </c>
      <c r="BF33" s="81"/>
      <c r="BG33" s="81" t="s">
        <v>574</v>
      </c>
      <c r="BH33" s="81"/>
      <c r="BI33" s="81" t="s">
        <v>574</v>
      </c>
      <c r="BJ33" s="81"/>
      <c r="BK33" s="81" t="s">
        <v>574</v>
      </c>
      <c r="BL33" s="81"/>
      <c r="BM33" s="81" t="s">
        <v>574</v>
      </c>
      <c r="BN33" s="81"/>
      <c r="BO33" s="81" t="s">
        <v>574</v>
      </c>
      <c r="BP33" s="81"/>
      <c r="BQ33" s="81" t="s">
        <v>574</v>
      </c>
      <c r="BR33" s="81"/>
      <c r="BS33" s="81" t="s">
        <v>574</v>
      </c>
      <c r="BT33" s="81"/>
      <c r="BU33" s="81" t="s">
        <v>574</v>
      </c>
      <c r="BV33" s="81"/>
      <c r="BW33" s="81" t="s">
        <v>574</v>
      </c>
      <c r="BX33" s="81"/>
      <c r="BY33" s="81" t="s">
        <v>574</v>
      </c>
      <c r="BZ33" s="81"/>
      <c r="CA33" s="81" t="s">
        <v>574</v>
      </c>
      <c r="CB33" s="81"/>
      <c r="CC33" s="81" t="s">
        <v>574</v>
      </c>
      <c r="CD33" s="81"/>
      <c r="CE33" s="81" t="s">
        <v>574</v>
      </c>
      <c r="CF33" s="81"/>
      <c r="CG33" s="81" t="s">
        <v>574</v>
      </c>
      <c r="CH33" s="81"/>
      <c r="CI33" s="81" t="s">
        <v>574</v>
      </c>
      <c r="CJ33" s="81"/>
      <c r="CK33" s="81" t="s">
        <v>574</v>
      </c>
      <c r="CL33" s="335"/>
      <c r="CM33" s="260">
        <v>96</v>
      </c>
      <c r="CN33" s="261" t="s">
        <v>282</v>
      </c>
      <c r="CO33" s="260">
        <v>15710</v>
      </c>
      <c r="CP33" s="260">
        <v>8500</v>
      </c>
      <c r="CQ33" s="260">
        <v>0</v>
      </c>
      <c r="CR33" s="260">
        <v>8500</v>
      </c>
      <c r="CS33" s="335"/>
      <c r="CT33" s="335"/>
      <c r="CU33" s="335"/>
    </row>
    <row r="34" spans="2:96" ht="15.75" customHeight="1">
      <c r="B34" s="204">
        <v>3</v>
      </c>
      <c r="C34" s="336" t="s">
        <v>136</v>
      </c>
      <c r="D34" s="337"/>
      <c r="E34" s="336"/>
      <c r="F34" s="338"/>
      <c r="G34" s="339"/>
      <c r="H34" s="340"/>
      <c r="I34" s="341"/>
      <c r="J34" s="340"/>
      <c r="K34" s="341"/>
      <c r="L34" s="340"/>
      <c r="M34" s="341"/>
      <c r="N34" s="340"/>
      <c r="O34" s="341"/>
      <c r="P34" s="340"/>
      <c r="Q34" s="339"/>
      <c r="R34" s="340"/>
      <c r="S34" s="339"/>
      <c r="T34" s="340"/>
      <c r="U34" s="339"/>
      <c r="V34" s="340"/>
      <c r="W34" s="339"/>
      <c r="X34" s="340"/>
      <c r="Y34" s="339"/>
      <c r="Z34" s="340"/>
      <c r="AA34" s="339"/>
      <c r="AB34" s="340"/>
      <c r="AC34" s="341"/>
      <c r="AD34" s="340"/>
      <c r="AE34" s="339"/>
      <c r="AF34" s="340"/>
      <c r="AG34" s="339"/>
      <c r="AH34" s="340"/>
      <c r="AI34" s="339"/>
      <c r="AJ34" s="339"/>
      <c r="AK34" s="339"/>
      <c r="AL34" s="339"/>
      <c r="AM34" s="339"/>
      <c r="AN34" s="340"/>
      <c r="AO34" s="342"/>
      <c r="AP34" s="338"/>
      <c r="AQ34" s="338"/>
      <c r="AR34" s="338"/>
      <c r="AS34" s="338"/>
      <c r="AT34" s="338"/>
      <c r="AV34" s="312">
        <v>14</v>
      </c>
      <c r="AW34" s="313" t="s">
        <v>549</v>
      </c>
      <c r="AX34" s="81" t="s">
        <v>246</v>
      </c>
      <c r="AY34" s="81" t="e">
        <f>VLOOKUP(B3,CM7:CR211,5)</f>
        <v>#N/A</v>
      </c>
      <c r="AZ34" s="81"/>
      <c r="BA34" s="81" t="s">
        <v>574</v>
      </c>
      <c r="BB34" s="81"/>
      <c r="BC34" s="81" t="s">
        <v>574</v>
      </c>
      <c r="BD34" s="81"/>
      <c r="BE34" s="81" t="s">
        <v>574</v>
      </c>
      <c r="BF34" s="81"/>
      <c r="BG34" s="81" t="s">
        <v>574</v>
      </c>
      <c r="BH34" s="81"/>
      <c r="BI34" s="81" t="s">
        <v>574</v>
      </c>
      <c r="BJ34" s="81"/>
      <c r="BK34" s="81" t="s">
        <v>574</v>
      </c>
      <c r="BL34" s="81"/>
      <c r="BM34" s="81" t="s">
        <v>574</v>
      </c>
      <c r="BN34" s="81"/>
      <c r="BO34" s="81" t="s">
        <v>574</v>
      </c>
      <c r="BP34" s="81"/>
      <c r="BQ34" s="81" t="s">
        <v>574</v>
      </c>
      <c r="BR34" s="81"/>
      <c r="BS34" s="81" t="s">
        <v>574</v>
      </c>
      <c r="BT34" s="81"/>
      <c r="BU34" s="81" t="s">
        <v>574</v>
      </c>
      <c r="BV34" s="81"/>
      <c r="BW34" s="81" t="s">
        <v>574</v>
      </c>
      <c r="BX34" s="81"/>
      <c r="BY34" s="81" t="s">
        <v>574</v>
      </c>
      <c r="BZ34" s="81"/>
      <c r="CA34" s="81" t="s">
        <v>574</v>
      </c>
      <c r="CB34" s="81"/>
      <c r="CC34" s="81" t="s">
        <v>574</v>
      </c>
      <c r="CD34" s="81"/>
      <c r="CE34" s="81" t="s">
        <v>574</v>
      </c>
      <c r="CF34" s="81"/>
      <c r="CG34" s="81" t="s">
        <v>574</v>
      </c>
      <c r="CH34" s="81"/>
      <c r="CI34" s="81" t="s">
        <v>574</v>
      </c>
      <c r="CJ34" s="81"/>
      <c r="CK34" s="81" t="s">
        <v>574</v>
      </c>
      <c r="CM34" s="260">
        <v>100</v>
      </c>
      <c r="CN34" s="261" t="s">
        <v>283</v>
      </c>
      <c r="CO34" s="260">
        <v>67490</v>
      </c>
      <c r="CP34" s="260">
        <v>21000</v>
      </c>
      <c r="CQ34" s="260">
        <v>300</v>
      </c>
      <c r="CR34" s="260">
        <v>21300</v>
      </c>
    </row>
    <row r="35" spans="3:96" ht="18" customHeight="1">
      <c r="C35" s="343"/>
      <c r="D35" s="344"/>
      <c r="E35" s="345"/>
      <c r="F35" s="225"/>
      <c r="G35" s="231"/>
      <c r="H35" s="230"/>
      <c r="I35" s="321"/>
      <c r="J35" s="230"/>
      <c r="K35" s="321"/>
      <c r="L35" s="230"/>
      <c r="M35" s="321"/>
      <c r="N35" s="230"/>
      <c r="O35" s="321"/>
      <c r="P35" s="230"/>
      <c r="Q35" s="231"/>
      <c r="R35" s="230"/>
      <c r="S35" s="231"/>
      <c r="T35" s="230"/>
      <c r="U35" s="231"/>
      <c r="V35" s="230"/>
      <c r="W35" s="231"/>
      <c r="X35" s="230"/>
      <c r="Y35" s="231"/>
      <c r="Z35" s="230"/>
      <c r="AA35" s="231"/>
      <c r="AB35" s="230"/>
      <c r="AC35" s="321"/>
      <c r="AD35" s="230"/>
      <c r="AE35" s="231"/>
      <c r="AF35" s="230"/>
      <c r="AG35" s="231"/>
      <c r="AH35" s="230"/>
      <c r="AI35" s="231"/>
      <c r="AJ35" s="231"/>
      <c r="AK35" s="231"/>
      <c r="AL35" s="231"/>
      <c r="AM35" s="231"/>
      <c r="AN35" s="230"/>
      <c r="AO35" s="224"/>
      <c r="AP35" s="225"/>
      <c r="AQ35" s="225"/>
      <c r="AR35" s="225"/>
      <c r="AS35" s="225"/>
      <c r="AT35" s="225"/>
      <c r="AV35" s="317" t="s">
        <v>154</v>
      </c>
      <c r="AW35" s="313" t="s">
        <v>204</v>
      </c>
      <c r="AX35" s="81" t="s">
        <v>246</v>
      </c>
      <c r="AY35" s="81" t="e">
        <f>ABS(AY33-AY34)</f>
        <v>#N/A</v>
      </c>
      <c r="AZ35" s="81"/>
      <c r="BA35" s="81" t="s">
        <v>574</v>
      </c>
      <c r="BB35" s="81"/>
      <c r="BC35" s="81" t="s">
        <v>574</v>
      </c>
      <c r="BD35" s="81"/>
      <c r="BE35" s="81" t="s">
        <v>574</v>
      </c>
      <c r="BF35" s="81"/>
      <c r="BG35" s="81" t="s">
        <v>574</v>
      </c>
      <c r="BH35" s="81"/>
      <c r="BI35" s="81" t="s">
        <v>574</v>
      </c>
      <c r="BJ35" s="81"/>
      <c r="BK35" s="81" t="s">
        <v>574</v>
      </c>
      <c r="BL35" s="81"/>
      <c r="BM35" s="81" t="s">
        <v>574</v>
      </c>
      <c r="BN35" s="81"/>
      <c r="BO35" s="81" t="s">
        <v>574</v>
      </c>
      <c r="BP35" s="81"/>
      <c r="BQ35" s="81" t="s">
        <v>574</v>
      </c>
      <c r="BR35" s="81"/>
      <c r="BS35" s="81" t="s">
        <v>574</v>
      </c>
      <c r="BT35" s="81"/>
      <c r="BU35" s="81" t="s">
        <v>574</v>
      </c>
      <c r="BV35" s="81"/>
      <c r="BW35" s="81" t="s">
        <v>574</v>
      </c>
      <c r="BX35" s="81"/>
      <c r="BY35" s="81" t="s">
        <v>574</v>
      </c>
      <c r="BZ35" s="81"/>
      <c r="CA35" s="81" t="s">
        <v>574</v>
      </c>
      <c r="CB35" s="81"/>
      <c r="CC35" s="81" t="s">
        <v>574</v>
      </c>
      <c r="CD35" s="81"/>
      <c r="CE35" s="81" t="s">
        <v>574</v>
      </c>
      <c r="CF35" s="81"/>
      <c r="CG35" s="81" t="s">
        <v>574</v>
      </c>
      <c r="CH35" s="81"/>
      <c r="CI35" s="81" t="s">
        <v>574</v>
      </c>
      <c r="CJ35" s="81"/>
      <c r="CK35" s="81" t="s">
        <v>574</v>
      </c>
      <c r="CM35" s="260">
        <v>854</v>
      </c>
      <c r="CN35" s="261" t="s">
        <v>284</v>
      </c>
      <c r="CO35" s="260">
        <v>205100</v>
      </c>
      <c r="CP35" s="260">
        <v>12500</v>
      </c>
      <c r="CQ35" s="260">
        <v>0</v>
      </c>
      <c r="CR35" s="260">
        <v>12500</v>
      </c>
    </row>
    <row r="36" spans="3:96" ht="18" customHeight="1">
      <c r="C36" s="346" t="s">
        <v>639</v>
      </c>
      <c r="D36" s="727" t="s">
        <v>640</v>
      </c>
      <c r="E36" s="728"/>
      <c r="F36" s="728"/>
      <c r="G36" s="728"/>
      <c r="H36" s="728"/>
      <c r="I36" s="728"/>
      <c r="J36" s="728"/>
      <c r="K36" s="728"/>
      <c r="L36" s="728"/>
      <c r="M36" s="728"/>
      <c r="N36" s="728"/>
      <c r="O36" s="728"/>
      <c r="P36" s="728"/>
      <c r="Q36" s="728"/>
      <c r="R36" s="728"/>
      <c r="S36" s="728"/>
      <c r="T36" s="728"/>
      <c r="U36" s="728"/>
      <c r="V36" s="728"/>
      <c r="W36" s="728"/>
      <c r="X36" s="728"/>
      <c r="Y36" s="728"/>
      <c r="Z36" s="728"/>
      <c r="AA36" s="728"/>
      <c r="AB36" s="728"/>
      <c r="AC36" s="728"/>
      <c r="AD36" s="728"/>
      <c r="AE36" s="728"/>
      <c r="AF36" s="728"/>
      <c r="AG36" s="728"/>
      <c r="AH36" s="728"/>
      <c r="AI36" s="728"/>
      <c r="AJ36" s="728"/>
      <c r="AK36" s="728"/>
      <c r="AL36" s="728"/>
      <c r="AM36" s="728"/>
      <c r="AN36" s="728"/>
      <c r="AO36" s="728"/>
      <c r="AP36" s="728"/>
      <c r="AQ36" s="728"/>
      <c r="AR36" s="728"/>
      <c r="AS36" s="728"/>
      <c r="AT36" s="729"/>
      <c r="AV36" s="98">
        <v>5</v>
      </c>
      <c r="AW36" s="284" t="s">
        <v>517</v>
      </c>
      <c r="AX36" s="81" t="s">
        <v>246</v>
      </c>
      <c r="AY36" s="81">
        <f>F12</f>
        <v>0</v>
      </c>
      <c r="AZ36" s="81"/>
      <c r="BA36" s="81" t="s">
        <v>574</v>
      </c>
      <c r="BB36" s="81"/>
      <c r="BC36" s="81" t="s">
        <v>574</v>
      </c>
      <c r="BD36" s="81"/>
      <c r="BE36" s="81" t="s">
        <v>574</v>
      </c>
      <c r="BF36" s="81"/>
      <c r="BG36" s="81" t="s">
        <v>574</v>
      </c>
      <c r="BH36" s="81"/>
      <c r="BI36" s="81" t="s">
        <v>574</v>
      </c>
      <c r="BJ36" s="81"/>
      <c r="BK36" s="81" t="s">
        <v>574</v>
      </c>
      <c r="BL36" s="81"/>
      <c r="BM36" s="81" t="s">
        <v>574</v>
      </c>
      <c r="BN36" s="81"/>
      <c r="BO36" s="81" t="s">
        <v>574</v>
      </c>
      <c r="BP36" s="81"/>
      <c r="BQ36" s="81" t="s">
        <v>574</v>
      </c>
      <c r="BR36" s="81"/>
      <c r="BS36" s="81" t="s">
        <v>574</v>
      </c>
      <c r="BT36" s="81"/>
      <c r="BU36" s="81" t="s">
        <v>574</v>
      </c>
      <c r="BV36" s="81"/>
      <c r="BW36" s="81" t="s">
        <v>574</v>
      </c>
      <c r="BX36" s="81"/>
      <c r="BY36" s="81" t="s">
        <v>574</v>
      </c>
      <c r="BZ36" s="81"/>
      <c r="CA36" s="81" t="s">
        <v>574</v>
      </c>
      <c r="CB36" s="81"/>
      <c r="CC36" s="81" t="s">
        <v>574</v>
      </c>
      <c r="CD36" s="81"/>
      <c r="CE36" s="81" t="s">
        <v>574</v>
      </c>
      <c r="CF36" s="81"/>
      <c r="CG36" s="81" t="s">
        <v>574</v>
      </c>
      <c r="CH36" s="81"/>
      <c r="CI36" s="81" t="s">
        <v>574</v>
      </c>
      <c r="CJ36" s="81"/>
      <c r="CK36" s="81" t="s">
        <v>574</v>
      </c>
      <c r="CM36" s="260">
        <v>108</v>
      </c>
      <c r="CN36" s="261" t="s">
        <v>285</v>
      </c>
      <c r="CO36" s="260">
        <v>35460</v>
      </c>
      <c r="CP36" s="260">
        <v>10060</v>
      </c>
      <c r="CQ36" s="260">
        <v>126</v>
      </c>
      <c r="CR36" s="260">
        <v>12540</v>
      </c>
    </row>
    <row r="37" spans="3:96" ht="18" customHeight="1">
      <c r="C37" s="640"/>
      <c r="D37" s="752"/>
      <c r="E37" s="753"/>
      <c r="F37" s="753"/>
      <c r="G37" s="753"/>
      <c r="H37" s="753"/>
      <c r="I37" s="753"/>
      <c r="J37" s="753"/>
      <c r="K37" s="753"/>
      <c r="L37" s="753"/>
      <c r="M37" s="753"/>
      <c r="N37" s="753"/>
      <c r="O37" s="753"/>
      <c r="P37" s="753"/>
      <c r="Q37" s="753"/>
      <c r="R37" s="753"/>
      <c r="S37" s="753"/>
      <c r="T37" s="753"/>
      <c r="U37" s="753"/>
      <c r="V37" s="753"/>
      <c r="W37" s="753"/>
      <c r="X37" s="753"/>
      <c r="Y37" s="753"/>
      <c r="Z37" s="753"/>
      <c r="AA37" s="753"/>
      <c r="AB37" s="753"/>
      <c r="AC37" s="753"/>
      <c r="AD37" s="753"/>
      <c r="AE37" s="753"/>
      <c r="AF37" s="753"/>
      <c r="AG37" s="753"/>
      <c r="AH37" s="753"/>
      <c r="AI37" s="753"/>
      <c r="AJ37" s="753"/>
      <c r="AK37" s="753"/>
      <c r="AL37" s="753"/>
      <c r="AM37" s="753"/>
      <c r="AN37" s="753"/>
      <c r="AO37" s="753"/>
      <c r="AP37" s="753"/>
      <c r="AQ37" s="753"/>
      <c r="AR37" s="753"/>
      <c r="AS37" s="753"/>
      <c r="AT37" s="754"/>
      <c r="AV37" s="312">
        <v>15</v>
      </c>
      <c r="AW37" s="313" t="s">
        <v>548</v>
      </c>
      <c r="AX37" s="81" t="s">
        <v>246</v>
      </c>
      <c r="AY37" s="81" t="e">
        <f>VLOOKUP(B3,CM7:CR211,6)</f>
        <v>#N/A</v>
      </c>
      <c r="AZ37" s="81"/>
      <c r="BA37" s="81" t="s">
        <v>574</v>
      </c>
      <c r="BB37" s="81"/>
      <c r="BC37" s="81" t="s">
        <v>574</v>
      </c>
      <c r="BD37" s="81"/>
      <c r="BE37" s="81" t="s">
        <v>574</v>
      </c>
      <c r="BF37" s="81"/>
      <c r="BG37" s="81" t="s">
        <v>574</v>
      </c>
      <c r="BH37" s="81"/>
      <c r="BI37" s="81" t="s">
        <v>574</v>
      </c>
      <c r="BJ37" s="81"/>
      <c r="BK37" s="81" t="s">
        <v>574</v>
      </c>
      <c r="BL37" s="81"/>
      <c r="BM37" s="81" t="s">
        <v>574</v>
      </c>
      <c r="BN37" s="81"/>
      <c r="BO37" s="81" t="s">
        <v>574</v>
      </c>
      <c r="BP37" s="81"/>
      <c r="BQ37" s="81" t="s">
        <v>574</v>
      </c>
      <c r="BR37" s="81"/>
      <c r="BS37" s="81" t="s">
        <v>574</v>
      </c>
      <c r="BT37" s="81"/>
      <c r="BU37" s="81" t="s">
        <v>574</v>
      </c>
      <c r="BV37" s="81"/>
      <c r="BW37" s="81" t="s">
        <v>574</v>
      </c>
      <c r="BX37" s="81"/>
      <c r="BY37" s="81" t="s">
        <v>574</v>
      </c>
      <c r="BZ37" s="81"/>
      <c r="CA37" s="81" t="s">
        <v>574</v>
      </c>
      <c r="CB37" s="81"/>
      <c r="CC37" s="81" t="s">
        <v>574</v>
      </c>
      <c r="CD37" s="81"/>
      <c r="CE37" s="81" t="s">
        <v>574</v>
      </c>
      <c r="CF37" s="81"/>
      <c r="CG37" s="81" t="s">
        <v>574</v>
      </c>
      <c r="CH37" s="81"/>
      <c r="CI37" s="81" t="s">
        <v>574</v>
      </c>
      <c r="CJ37" s="81"/>
      <c r="CK37" s="81" t="s">
        <v>574</v>
      </c>
      <c r="CM37" s="260">
        <v>116</v>
      </c>
      <c r="CN37" s="261" t="s">
        <v>286</v>
      </c>
      <c r="CO37" s="260">
        <v>344700</v>
      </c>
      <c r="CP37" s="260">
        <v>120600</v>
      </c>
      <c r="CQ37" s="260">
        <v>355500</v>
      </c>
      <c r="CR37" s="260">
        <v>476100</v>
      </c>
    </row>
    <row r="38" spans="3:96" ht="18" customHeight="1">
      <c r="C38" s="640"/>
      <c r="D38" s="730"/>
      <c r="E38" s="731"/>
      <c r="F38" s="731"/>
      <c r="G38" s="731"/>
      <c r="H38" s="731"/>
      <c r="I38" s="731"/>
      <c r="J38" s="731"/>
      <c r="K38" s="731"/>
      <c r="L38" s="731"/>
      <c r="M38" s="731"/>
      <c r="N38" s="731"/>
      <c r="O38" s="731"/>
      <c r="P38" s="731"/>
      <c r="Q38" s="731"/>
      <c r="R38" s="731"/>
      <c r="S38" s="731"/>
      <c r="T38" s="731"/>
      <c r="U38" s="731"/>
      <c r="V38" s="731"/>
      <c r="W38" s="731"/>
      <c r="X38" s="731"/>
      <c r="Y38" s="731"/>
      <c r="Z38" s="731"/>
      <c r="AA38" s="731"/>
      <c r="AB38" s="731"/>
      <c r="AC38" s="731"/>
      <c r="AD38" s="731"/>
      <c r="AE38" s="731"/>
      <c r="AF38" s="731"/>
      <c r="AG38" s="731"/>
      <c r="AH38" s="731"/>
      <c r="AI38" s="731"/>
      <c r="AJ38" s="731"/>
      <c r="AK38" s="731"/>
      <c r="AL38" s="731"/>
      <c r="AM38" s="731"/>
      <c r="AN38" s="731"/>
      <c r="AO38" s="731"/>
      <c r="AP38" s="731"/>
      <c r="AQ38" s="731"/>
      <c r="AR38" s="731"/>
      <c r="AS38" s="731"/>
      <c r="AT38" s="732"/>
      <c r="AV38" s="347" t="s">
        <v>154</v>
      </c>
      <c r="AW38" s="348" t="s">
        <v>205</v>
      </c>
      <c r="AX38" s="96" t="s">
        <v>246</v>
      </c>
      <c r="AY38" s="96" t="e">
        <f>ABS(AY36-AY37)</f>
        <v>#N/A</v>
      </c>
      <c r="AZ38" s="96"/>
      <c r="BA38" s="96" t="s">
        <v>574</v>
      </c>
      <c r="BB38" s="96"/>
      <c r="BC38" s="96" t="s">
        <v>574</v>
      </c>
      <c r="BD38" s="96"/>
      <c r="BE38" s="96" t="s">
        <v>574</v>
      </c>
      <c r="BF38" s="96"/>
      <c r="BG38" s="96" t="s">
        <v>574</v>
      </c>
      <c r="BH38" s="96"/>
      <c r="BI38" s="96" t="s">
        <v>574</v>
      </c>
      <c r="BJ38" s="96"/>
      <c r="BK38" s="96" t="s">
        <v>574</v>
      </c>
      <c r="BL38" s="96"/>
      <c r="BM38" s="96" t="s">
        <v>574</v>
      </c>
      <c r="BN38" s="96"/>
      <c r="BO38" s="96" t="s">
        <v>574</v>
      </c>
      <c r="BP38" s="96"/>
      <c r="BQ38" s="96" t="s">
        <v>574</v>
      </c>
      <c r="BR38" s="96"/>
      <c r="BS38" s="96" t="s">
        <v>574</v>
      </c>
      <c r="BT38" s="96"/>
      <c r="BU38" s="96" t="s">
        <v>574</v>
      </c>
      <c r="BV38" s="96"/>
      <c r="BW38" s="96" t="s">
        <v>574</v>
      </c>
      <c r="BX38" s="96"/>
      <c r="BY38" s="96" t="s">
        <v>574</v>
      </c>
      <c r="BZ38" s="96"/>
      <c r="CA38" s="96" t="s">
        <v>574</v>
      </c>
      <c r="CB38" s="96"/>
      <c r="CC38" s="96" t="s">
        <v>574</v>
      </c>
      <c r="CD38" s="96"/>
      <c r="CE38" s="96" t="s">
        <v>574</v>
      </c>
      <c r="CF38" s="96"/>
      <c r="CG38" s="96" t="s">
        <v>574</v>
      </c>
      <c r="CH38" s="96"/>
      <c r="CI38" s="96" t="s">
        <v>574</v>
      </c>
      <c r="CJ38" s="96"/>
      <c r="CK38" s="96" t="s">
        <v>574</v>
      </c>
      <c r="CM38" s="260">
        <v>120</v>
      </c>
      <c r="CN38" s="261" t="s">
        <v>287</v>
      </c>
      <c r="CO38" s="260">
        <v>762600</v>
      </c>
      <c r="CP38" s="260">
        <v>273000</v>
      </c>
      <c r="CQ38" s="260">
        <v>4000</v>
      </c>
      <c r="CR38" s="260">
        <v>285500</v>
      </c>
    </row>
    <row r="39" spans="3:96" ht="18" customHeight="1">
      <c r="C39" s="640"/>
      <c r="D39" s="730"/>
      <c r="E39" s="731"/>
      <c r="F39" s="731"/>
      <c r="G39" s="731"/>
      <c r="H39" s="731"/>
      <c r="I39" s="731"/>
      <c r="J39" s="731"/>
      <c r="K39" s="731"/>
      <c r="L39" s="731"/>
      <c r="M39" s="731"/>
      <c r="N39" s="731"/>
      <c r="O39" s="731"/>
      <c r="P39" s="731"/>
      <c r="Q39" s="731"/>
      <c r="R39" s="731"/>
      <c r="S39" s="731"/>
      <c r="T39" s="731"/>
      <c r="U39" s="731"/>
      <c r="V39" s="731"/>
      <c r="W39" s="731"/>
      <c r="X39" s="731"/>
      <c r="Y39" s="731"/>
      <c r="Z39" s="731"/>
      <c r="AA39" s="731"/>
      <c r="AB39" s="731"/>
      <c r="AC39" s="731"/>
      <c r="AD39" s="731"/>
      <c r="AE39" s="731"/>
      <c r="AF39" s="731"/>
      <c r="AG39" s="731"/>
      <c r="AH39" s="731"/>
      <c r="AI39" s="731"/>
      <c r="AJ39" s="731"/>
      <c r="AK39" s="731"/>
      <c r="AL39" s="731"/>
      <c r="AM39" s="731"/>
      <c r="AN39" s="731"/>
      <c r="AO39" s="731"/>
      <c r="AP39" s="731"/>
      <c r="AQ39" s="731"/>
      <c r="AR39" s="731"/>
      <c r="AS39" s="731"/>
      <c r="AT39" s="732"/>
      <c r="AV39" s="349" t="s">
        <v>550</v>
      </c>
      <c r="AW39" s="350" t="s">
        <v>551</v>
      </c>
      <c r="CM39" s="260">
        <v>124</v>
      </c>
      <c r="CN39" s="261" t="s">
        <v>288</v>
      </c>
      <c r="CO39" s="260">
        <v>5362000</v>
      </c>
      <c r="CP39" s="260">
        <v>2850000</v>
      </c>
      <c r="CQ39" s="260">
        <v>52000</v>
      </c>
      <c r="CR39" s="260">
        <v>2902000</v>
      </c>
    </row>
    <row r="40" spans="3:96" ht="18" customHeight="1">
      <c r="C40" s="640"/>
      <c r="D40" s="730"/>
      <c r="E40" s="731"/>
      <c r="F40" s="731"/>
      <c r="G40" s="731"/>
      <c r="H40" s="731"/>
      <c r="I40" s="731"/>
      <c r="J40" s="731"/>
      <c r="K40" s="731"/>
      <c r="L40" s="731"/>
      <c r="M40" s="731"/>
      <c r="N40" s="731"/>
      <c r="O40" s="731"/>
      <c r="P40" s="731"/>
      <c r="Q40" s="731"/>
      <c r="R40" s="731"/>
      <c r="S40" s="731"/>
      <c r="T40" s="731"/>
      <c r="U40" s="731"/>
      <c r="V40" s="731"/>
      <c r="W40" s="731"/>
      <c r="X40" s="731"/>
      <c r="Y40" s="731"/>
      <c r="Z40" s="731"/>
      <c r="AA40" s="731"/>
      <c r="AB40" s="731"/>
      <c r="AC40" s="731"/>
      <c r="AD40" s="731"/>
      <c r="AE40" s="731"/>
      <c r="AF40" s="731"/>
      <c r="AG40" s="731"/>
      <c r="AH40" s="731"/>
      <c r="AI40" s="731"/>
      <c r="AJ40" s="731"/>
      <c r="AK40" s="731"/>
      <c r="AL40" s="731"/>
      <c r="AM40" s="731"/>
      <c r="AN40" s="731"/>
      <c r="AO40" s="731"/>
      <c r="AP40" s="731"/>
      <c r="AQ40" s="731"/>
      <c r="AR40" s="731"/>
      <c r="AS40" s="731"/>
      <c r="AT40" s="732"/>
      <c r="AV40" s="349" t="s">
        <v>552</v>
      </c>
      <c r="AW40" s="350" t="s">
        <v>553</v>
      </c>
      <c r="CM40" s="260">
        <v>132</v>
      </c>
      <c r="CN40" s="261" t="s">
        <v>289</v>
      </c>
      <c r="CO40" s="260">
        <v>918.8</v>
      </c>
      <c r="CP40" s="260">
        <v>300</v>
      </c>
      <c r="CQ40" s="260">
        <v>0</v>
      </c>
      <c r="CR40" s="260">
        <v>300</v>
      </c>
    </row>
    <row r="41" spans="3:96" ht="18" customHeight="1">
      <c r="C41" s="640"/>
      <c r="D41" s="730"/>
      <c r="E41" s="731"/>
      <c r="F41" s="731"/>
      <c r="G41" s="731"/>
      <c r="H41" s="731"/>
      <c r="I41" s="731"/>
      <c r="J41" s="731"/>
      <c r="K41" s="731"/>
      <c r="L41" s="731"/>
      <c r="M41" s="731"/>
      <c r="N41" s="731"/>
      <c r="O41" s="731"/>
      <c r="P41" s="731"/>
      <c r="Q41" s="731"/>
      <c r="R41" s="731"/>
      <c r="S41" s="731"/>
      <c r="T41" s="731"/>
      <c r="U41" s="731"/>
      <c r="V41" s="731"/>
      <c r="W41" s="731"/>
      <c r="X41" s="731"/>
      <c r="Y41" s="731"/>
      <c r="Z41" s="731"/>
      <c r="AA41" s="731"/>
      <c r="AB41" s="731"/>
      <c r="AC41" s="731"/>
      <c r="AD41" s="731"/>
      <c r="AE41" s="731"/>
      <c r="AF41" s="731"/>
      <c r="AG41" s="731"/>
      <c r="AH41" s="731"/>
      <c r="AI41" s="731"/>
      <c r="AJ41" s="731"/>
      <c r="AK41" s="731"/>
      <c r="AL41" s="731"/>
      <c r="AM41" s="731"/>
      <c r="AN41" s="731"/>
      <c r="AO41" s="731"/>
      <c r="AP41" s="731"/>
      <c r="AQ41" s="731"/>
      <c r="AR41" s="731"/>
      <c r="AS41" s="731"/>
      <c r="AT41" s="732"/>
      <c r="AV41" s="351" t="s">
        <v>555</v>
      </c>
      <c r="AW41" s="350" t="s">
        <v>557</v>
      </c>
      <c r="AX41" s="352"/>
      <c r="CM41" s="260">
        <v>140</v>
      </c>
      <c r="CN41" s="261" t="s">
        <v>290</v>
      </c>
      <c r="CO41" s="260">
        <v>836700</v>
      </c>
      <c r="CP41" s="260">
        <v>141000</v>
      </c>
      <c r="CQ41" s="260">
        <v>0</v>
      </c>
      <c r="CR41" s="260">
        <v>144400</v>
      </c>
    </row>
    <row r="42" spans="3:96" ht="18" customHeight="1">
      <c r="C42" s="640"/>
      <c r="D42" s="730"/>
      <c r="E42" s="731"/>
      <c r="F42" s="731"/>
      <c r="G42" s="731"/>
      <c r="H42" s="731"/>
      <c r="I42" s="731"/>
      <c r="J42" s="731"/>
      <c r="K42" s="731"/>
      <c r="L42" s="731"/>
      <c r="M42" s="731"/>
      <c r="N42" s="731"/>
      <c r="O42" s="731"/>
      <c r="P42" s="731"/>
      <c r="Q42" s="731"/>
      <c r="R42" s="731"/>
      <c r="S42" s="731"/>
      <c r="T42" s="731"/>
      <c r="U42" s="731"/>
      <c r="V42" s="731"/>
      <c r="W42" s="731"/>
      <c r="X42" s="731"/>
      <c r="Y42" s="731"/>
      <c r="Z42" s="731"/>
      <c r="AA42" s="731"/>
      <c r="AB42" s="731"/>
      <c r="AC42" s="731"/>
      <c r="AD42" s="731"/>
      <c r="AE42" s="731"/>
      <c r="AF42" s="731"/>
      <c r="AG42" s="731"/>
      <c r="AH42" s="731"/>
      <c r="AI42" s="731"/>
      <c r="AJ42" s="731"/>
      <c r="AK42" s="731"/>
      <c r="AL42" s="731"/>
      <c r="AM42" s="731"/>
      <c r="AN42" s="731"/>
      <c r="AO42" s="731"/>
      <c r="AP42" s="731"/>
      <c r="AQ42" s="731"/>
      <c r="AR42" s="731"/>
      <c r="AS42" s="731"/>
      <c r="AT42" s="732"/>
      <c r="AV42" s="351" t="s">
        <v>554</v>
      </c>
      <c r="AW42" s="350" t="s">
        <v>475</v>
      </c>
      <c r="AX42" s="352"/>
      <c r="CM42" s="260">
        <v>148</v>
      </c>
      <c r="CN42" s="261" t="s">
        <v>291</v>
      </c>
      <c r="CO42" s="260">
        <v>413400</v>
      </c>
      <c r="CP42" s="260">
        <v>15000</v>
      </c>
      <c r="CQ42" s="260">
        <v>28000</v>
      </c>
      <c r="CR42" s="260">
        <v>43000</v>
      </c>
    </row>
    <row r="43" spans="3:96" ht="18" customHeight="1">
      <c r="C43" s="640"/>
      <c r="D43" s="730"/>
      <c r="E43" s="731"/>
      <c r="F43" s="731"/>
      <c r="G43" s="731"/>
      <c r="H43" s="731"/>
      <c r="I43" s="731"/>
      <c r="J43" s="731"/>
      <c r="K43" s="731"/>
      <c r="L43" s="731"/>
      <c r="M43" s="731"/>
      <c r="N43" s="731"/>
      <c r="O43" s="731"/>
      <c r="P43" s="731"/>
      <c r="Q43" s="731"/>
      <c r="R43" s="731"/>
      <c r="S43" s="731"/>
      <c r="T43" s="731"/>
      <c r="U43" s="731"/>
      <c r="V43" s="731"/>
      <c r="W43" s="731"/>
      <c r="X43" s="731"/>
      <c r="Y43" s="731"/>
      <c r="Z43" s="731"/>
      <c r="AA43" s="731"/>
      <c r="AB43" s="731"/>
      <c r="AC43" s="731"/>
      <c r="AD43" s="731"/>
      <c r="AE43" s="731"/>
      <c r="AF43" s="731"/>
      <c r="AG43" s="731"/>
      <c r="AH43" s="731"/>
      <c r="AI43" s="731"/>
      <c r="AJ43" s="731"/>
      <c r="AK43" s="731"/>
      <c r="AL43" s="731"/>
      <c r="AM43" s="731"/>
      <c r="AN43" s="731"/>
      <c r="AO43" s="731"/>
      <c r="AP43" s="731"/>
      <c r="AQ43" s="731"/>
      <c r="AR43" s="731"/>
      <c r="AS43" s="731"/>
      <c r="AT43" s="732"/>
      <c r="AV43" s="349" t="s">
        <v>556</v>
      </c>
      <c r="AW43" s="350" t="s">
        <v>558</v>
      </c>
      <c r="AX43" s="352"/>
      <c r="CM43" s="260">
        <v>152</v>
      </c>
      <c r="CN43" s="261" t="s">
        <v>292</v>
      </c>
      <c r="CO43" s="260">
        <v>1151000</v>
      </c>
      <c r="CP43" s="260">
        <v>884000</v>
      </c>
      <c r="CQ43" s="260">
        <v>38000</v>
      </c>
      <c r="CR43" s="260">
        <v>922000</v>
      </c>
    </row>
    <row r="44" spans="3:96" ht="18" customHeight="1">
      <c r="C44" s="640"/>
      <c r="D44" s="730"/>
      <c r="E44" s="731"/>
      <c r="F44" s="731"/>
      <c r="G44" s="731"/>
      <c r="H44" s="731"/>
      <c r="I44" s="731"/>
      <c r="J44" s="731"/>
      <c r="K44" s="731"/>
      <c r="L44" s="731"/>
      <c r="M44" s="731"/>
      <c r="N44" s="731"/>
      <c r="O44" s="731"/>
      <c r="P44" s="731"/>
      <c r="Q44" s="731"/>
      <c r="R44" s="731"/>
      <c r="S44" s="731"/>
      <c r="T44" s="731"/>
      <c r="U44" s="731"/>
      <c r="V44" s="731"/>
      <c r="W44" s="731"/>
      <c r="X44" s="731"/>
      <c r="Y44" s="731"/>
      <c r="Z44" s="731"/>
      <c r="AA44" s="731"/>
      <c r="AB44" s="731"/>
      <c r="AC44" s="731"/>
      <c r="AD44" s="731"/>
      <c r="AE44" s="731"/>
      <c r="AF44" s="731"/>
      <c r="AG44" s="731"/>
      <c r="AH44" s="731"/>
      <c r="AI44" s="731"/>
      <c r="AJ44" s="731"/>
      <c r="AK44" s="731"/>
      <c r="AL44" s="731"/>
      <c r="AM44" s="731"/>
      <c r="AN44" s="731"/>
      <c r="AO44" s="731"/>
      <c r="AP44" s="731"/>
      <c r="AQ44" s="731"/>
      <c r="AR44" s="731"/>
      <c r="AS44" s="731"/>
      <c r="AT44" s="732"/>
      <c r="AX44" s="352"/>
      <c r="CM44" s="260">
        <v>156</v>
      </c>
      <c r="CN44" s="261" t="s">
        <v>293</v>
      </c>
      <c r="CO44" s="260">
        <v>6192000</v>
      </c>
      <c r="CP44" s="260">
        <v>2813000</v>
      </c>
      <c r="CQ44" s="260">
        <v>17170</v>
      </c>
      <c r="CR44" s="260">
        <v>2840000</v>
      </c>
    </row>
    <row r="45" spans="3:96" ht="18" customHeight="1">
      <c r="C45" s="640"/>
      <c r="D45" s="730"/>
      <c r="E45" s="731"/>
      <c r="F45" s="731"/>
      <c r="G45" s="731"/>
      <c r="H45" s="731"/>
      <c r="I45" s="731"/>
      <c r="J45" s="731"/>
      <c r="K45" s="731"/>
      <c r="L45" s="731"/>
      <c r="M45" s="731"/>
      <c r="N45" s="731"/>
      <c r="O45" s="731"/>
      <c r="P45" s="731"/>
      <c r="Q45" s="731"/>
      <c r="R45" s="731"/>
      <c r="S45" s="731"/>
      <c r="T45" s="731"/>
      <c r="U45" s="731"/>
      <c r="V45" s="731"/>
      <c r="W45" s="731"/>
      <c r="X45" s="731"/>
      <c r="Y45" s="731"/>
      <c r="Z45" s="731"/>
      <c r="AA45" s="731"/>
      <c r="AB45" s="731"/>
      <c r="AC45" s="731"/>
      <c r="AD45" s="731"/>
      <c r="AE45" s="731"/>
      <c r="AF45" s="731"/>
      <c r="AG45" s="731"/>
      <c r="AH45" s="731"/>
      <c r="AI45" s="731"/>
      <c r="AJ45" s="731"/>
      <c r="AK45" s="731"/>
      <c r="AL45" s="731"/>
      <c r="AM45" s="731"/>
      <c r="AN45" s="731"/>
      <c r="AO45" s="731"/>
      <c r="AP45" s="731"/>
      <c r="AQ45" s="731"/>
      <c r="AR45" s="731"/>
      <c r="AS45" s="731"/>
      <c r="AT45" s="732"/>
      <c r="CM45" s="260">
        <v>344</v>
      </c>
      <c r="CN45" s="261" t="s">
        <v>297</v>
      </c>
      <c r="CO45" s="260"/>
      <c r="CP45" s="260"/>
      <c r="CQ45" s="260"/>
      <c r="CR45" s="260"/>
    </row>
    <row r="46" spans="3:96" ht="18.75" customHeight="1">
      <c r="C46" s="640"/>
      <c r="D46" s="730"/>
      <c r="E46" s="731"/>
      <c r="F46" s="731"/>
      <c r="G46" s="731"/>
      <c r="H46" s="731"/>
      <c r="I46" s="731"/>
      <c r="J46" s="731"/>
      <c r="K46" s="731"/>
      <c r="L46" s="731"/>
      <c r="M46" s="731"/>
      <c r="N46" s="731"/>
      <c r="O46" s="731"/>
      <c r="P46" s="731"/>
      <c r="Q46" s="731"/>
      <c r="R46" s="731"/>
      <c r="S46" s="731"/>
      <c r="T46" s="731"/>
      <c r="U46" s="731"/>
      <c r="V46" s="731"/>
      <c r="W46" s="731"/>
      <c r="X46" s="731"/>
      <c r="Y46" s="731"/>
      <c r="Z46" s="731"/>
      <c r="AA46" s="731"/>
      <c r="AB46" s="731"/>
      <c r="AC46" s="731"/>
      <c r="AD46" s="731"/>
      <c r="AE46" s="731"/>
      <c r="AF46" s="731"/>
      <c r="AG46" s="731"/>
      <c r="AH46" s="731"/>
      <c r="AI46" s="731"/>
      <c r="AJ46" s="731"/>
      <c r="AK46" s="731"/>
      <c r="AL46" s="731"/>
      <c r="AM46" s="731"/>
      <c r="AN46" s="731"/>
      <c r="AO46" s="731"/>
      <c r="AP46" s="731"/>
      <c r="AQ46" s="731"/>
      <c r="AR46" s="731"/>
      <c r="AS46" s="731"/>
      <c r="AT46" s="732"/>
      <c r="AX46" s="352"/>
      <c r="CM46" s="260">
        <v>446</v>
      </c>
      <c r="CN46" s="261" t="s">
        <v>298</v>
      </c>
      <c r="CO46" s="260"/>
      <c r="CP46" s="260"/>
      <c r="CQ46" s="260"/>
      <c r="CR46" s="260"/>
    </row>
    <row r="47" spans="3:96" ht="18" customHeight="1">
      <c r="C47" s="640"/>
      <c r="D47" s="730"/>
      <c r="E47" s="731"/>
      <c r="F47" s="731"/>
      <c r="G47" s="731"/>
      <c r="H47" s="731"/>
      <c r="I47" s="731"/>
      <c r="J47" s="731"/>
      <c r="K47" s="731"/>
      <c r="L47" s="731"/>
      <c r="M47" s="731"/>
      <c r="N47" s="731"/>
      <c r="O47" s="731"/>
      <c r="P47" s="731"/>
      <c r="Q47" s="731"/>
      <c r="R47" s="731"/>
      <c r="S47" s="731"/>
      <c r="T47" s="731"/>
      <c r="U47" s="731"/>
      <c r="V47" s="731"/>
      <c r="W47" s="731"/>
      <c r="X47" s="731"/>
      <c r="Y47" s="731"/>
      <c r="Z47" s="731"/>
      <c r="AA47" s="731"/>
      <c r="AB47" s="731"/>
      <c r="AC47" s="731"/>
      <c r="AD47" s="731"/>
      <c r="AE47" s="731"/>
      <c r="AF47" s="731"/>
      <c r="AG47" s="731"/>
      <c r="AH47" s="731"/>
      <c r="AI47" s="731"/>
      <c r="AJ47" s="731"/>
      <c r="AK47" s="731"/>
      <c r="AL47" s="731"/>
      <c r="AM47" s="731"/>
      <c r="AN47" s="731"/>
      <c r="AO47" s="731"/>
      <c r="AP47" s="731"/>
      <c r="AQ47" s="731"/>
      <c r="AR47" s="731"/>
      <c r="AS47" s="731"/>
      <c r="AT47" s="732"/>
      <c r="AV47" s="352"/>
      <c r="AW47" s="352"/>
      <c r="AX47" s="352"/>
      <c r="CM47" s="260">
        <v>170</v>
      </c>
      <c r="CN47" s="261" t="s">
        <v>299</v>
      </c>
      <c r="CO47" s="260">
        <v>2982000</v>
      </c>
      <c r="CP47" s="260">
        <v>2112000</v>
      </c>
      <c r="CQ47" s="260">
        <v>20000</v>
      </c>
      <c r="CR47" s="260">
        <v>2132000</v>
      </c>
    </row>
    <row r="48" spans="3:96" ht="18" customHeight="1">
      <c r="C48" s="640"/>
      <c r="D48" s="730"/>
      <c r="E48" s="731"/>
      <c r="F48" s="731"/>
      <c r="G48" s="731"/>
      <c r="H48" s="731"/>
      <c r="I48" s="731"/>
      <c r="J48" s="731"/>
      <c r="K48" s="731"/>
      <c r="L48" s="731"/>
      <c r="M48" s="731"/>
      <c r="N48" s="731"/>
      <c r="O48" s="731"/>
      <c r="P48" s="731"/>
      <c r="Q48" s="731"/>
      <c r="R48" s="731"/>
      <c r="S48" s="731"/>
      <c r="T48" s="731"/>
      <c r="U48" s="731"/>
      <c r="V48" s="731"/>
      <c r="W48" s="731"/>
      <c r="X48" s="731"/>
      <c r="Y48" s="731"/>
      <c r="Z48" s="731"/>
      <c r="AA48" s="731"/>
      <c r="AB48" s="731"/>
      <c r="AC48" s="731"/>
      <c r="AD48" s="731"/>
      <c r="AE48" s="731"/>
      <c r="AF48" s="731"/>
      <c r="AG48" s="731"/>
      <c r="AH48" s="731"/>
      <c r="AI48" s="731"/>
      <c r="AJ48" s="731"/>
      <c r="AK48" s="731"/>
      <c r="AL48" s="731"/>
      <c r="AM48" s="731"/>
      <c r="AN48" s="731"/>
      <c r="AO48" s="731"/>
      <c r="AP48" s="731"/>
      <c r="AQ48" s="731"/>
      <c r="AR48" s="731"/>
      <c r="AS48" s="731"/>
      <c r="AT48" s="732"/>
      <c r="CM48" s="260">
        <v>174</v>
      </c>
      <c r="CN48" s="261" t="s">
        <v>300</v>
      </c>
      <c r="CO48" s="260">
        <v>1675</v>
      </c>
      <c r="CP48" s="260">
        <v>1200</v>
      </c>
      <c r="CQ48" s="260">
        <v>0</v>
      </c>
      <c r="CR48" s="260">
        <v>1200</v>
      </c>
    </row>
    <row r="49" spans="3:96" ht="18.75" customHeight="1">
      <c r="C49" s="640"/>
      <c r="D49" s="730"/>
      <c r="E49" s="731"/>
      <c r="F49" s="731"/>
      <c r="G49" s="731"/>
      <c r="H49" s="731"/>
      <c r="I49" s="731"/>
      <c r="J49" s="731"/>
      <c r="K49" s="731"/>
      <c r="L49" s="731"/>
      <c r="M49" s="731"/>
      <c r="N49" s="731"/>
      <c r="O49" s="731"/>
      <c r="P49" s="731"/>
      <c r="Q49" s="731"/>
      <c r="R49" s="731"/>
      <c r="S49" s="731"/>
      <c r="T49" s="731"/>
      <c r="U49" s="731"/>
      <c r="V49" s="731"/>
      <c r="W49" s="731"/>
      <c r="X49" s="731"/>
      <c r="Y49" s="731"/>
      <c r="Z49" s="731"/>
      <c r="AA49" s="731"/>
      <c r="AB49" s="731"/>
      <c r="AC49" s="731"/>
      <c r="AD49" s="731"/>
      <c r="AE49" s="731"/>
      <c r="AF49" s="731"/>
      <c r="AG49" s="731"/>
      <c r="AH49" s="731"/>
      <c r="AI49" s="731"/>
      <c r="AJ49" s="731"/>
      <c r="AK49" s="731"/>
      <c r="AL49" s="731"/>
      <c r="AM49" s="731"/>
      <c r="AN49" s="731"/>
      <c r="AO49" s="731"/>
      <c r="AP49" s="731"/>
      <c r="AQ49" s="731"/>
      <c r="AR49" s="731"/>
      <c r="AS49" s="731"/>
      <c r="AT49" s="732"/>
      <c r="CM49" s="260">
        <v>178</v>
      </c>
      <c r="CN49" s="261" t="s">
        <v>301</v>
      </c>
      <c r="CO49" s="260">
        <v>562900</v>
      </c>
      <c r="CP49" s="260">
        <v>222000</v>
      </c>
      <c r="CQ49" s="260">
        <v>52000</v>
      </c>
      <c r="CR49" s="260">
        <v>832000</v>
      </c>
    </row>
    <row r="50" spans="3:96" ht="20.25" customHeight="1">
      <c r="C50" s="640"/>
      <c r="D50" s="730"/>
      <c r="E50" s="731"/>
      <c r="F50" s="731"/>
      <c r="G50" s="731"/>
      <c r="H50" s="731"/>
      <c r="I50" s="731"/>
      <c r="J50" s="731"/>
      <c r="K50" s="731"/>
      <c r="L50" s="731"/>
      <c r="M50" s="731"/>
      <c r="N50" s="731"/>
      <c r="O50" s="731"/>
      <c r="P50" s="731"/>
      <c r="Q50" s="731"/>
      <c r="R50" s="731"/>
      <c r="S50" s="731"/>
      <c r="T50" s="731"/>
      <c r="U50" s="731"/>
      <c r="V50" s="731"/>
      <c r="W50" s="731"/>
      <c r="X50" s="731"/>
      <c r="Y50" s="731"/>
      <c r="Z50" s="731"/>
      <c r="AA50" s="731"/>
      <c r="AB50" s="731"/>
      <c r="AC50" s="731"/>
      <c r="AD50" s="731"/>
      <c r="AE50" s="731"/>
      <c r="AF50" s="731"/>
      <c r="AG50" s="731"/>
      <c r="AH50" s="731"/>
      <c r="AI50" s="731"/>
      <c r="AJ50" s="731"/>
      <c r="AK50" s="731"/>
      <c r="AL50" s="731"/>
      <c r="AM50" s="731"/>
      <c r="AN50" s="731"/>
      <c r="AO50" s="731"/>
      <c r="AP50" s="731"/>
      <c r="AQ50" s="731"/>
      <c r="AR50" s="731"/>
      <c r="AS50" s="731"/>
      <c r="AT50" s="732"/>
      <c r="CM50" s="260">
        <v>188</v>
      </c>
      <c r="CN50" s="261" t="s">
        <v>302</v>
      </c>
      <c r="CO50" s="260">
        <v>149500</v>
      </c>
      <c r="CP50" s="260">
        <v>112400</v>
      </c>
      <c r="CQ50" s="260">
        <v>0</v>
      </c>
      <c r="CR50" s="260">
        <v>112400</v>
      </c>
    </row>
    <row r="51" spans="3:96" ht="18" customHeight="1">
      <c r="C51" s="640"/>
      <c r="D51" s="730"/>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c r="AD51" s="731"/>
      <c r="AE51" s="731"/>
      <c r="AF51" s="731"/>
      <c r="AG51" s="731"/>
      <c r="AH51" s="731"/>
      <c r="AI51" s="731"/>
      <c r="AJ51" s="731"/>
      <c r="AK51" s="731"/>
      <c r="AL51" s="731"/>
      <c r="AM51" s="731"/>
      <c r="AN51" s="731"/>
      <c r="AO51" s="731"/>
      <c r="AP51" s="731"/>
      <c r="AQ51" s="731"/>
      <c r="AR51" s="731"/>
      <c r="AS51" s="731"/>
      <c r="AT51" s="732"/>
      <c r="CM51" s="260">
        <v>384</v>
      </c>
      <c r="CN51" s="261" t="s">
        <v>108</v>
      </c>
      <c r="CO51" s="260">
        <v>434700</v>
      </c>
      <c r="CP51" s="260">
        <v>76840</v>
      </c>
      <c r="CQ51" s="260">
        <v>1300</v>
      </c>
      <c r="CR51" s="260">
        <v>81140</v>
      </c>
    </row>
    <row r="52" spans="3:96" ht="18" customHeight="1">
      <c r="C52" s="640"/>
      <c r="D52" s="730"/>
      <c r="E52" s="731"/>
      <c r="F52" s="731"/>
      <c r="G52" s="731"/>
      <c r="H52" s="731"/>
      <c r="I52" s="731"/>
      <c r="J52" s="731"/>
      <c r="K52" s="731"/>
      <c r="L52" s="731"/>
      <c r="M52" s="731"/>
      <c r="N52" s="731"/>
      <c r="O52" s="731"/>
      <c r="P52" s="731"/>
      <c r="Q52" s="731"/>
      <c r="R52" s="731"/>
      <c r="S52" s="731"/>
      <c r="T52" s="731"/>
      <c r="U52" s="731"/>
      <c r="V52" s="731"/>
      <c r="W52" s="731"/>
      <c r="X52" s="731"/>
      <c r="Y52" s="731"/>
      <c r="Z52" s="731"/>
      <c r="AA52" s="731"/>
      <c r="AB52" s="731"/>
      <c r="AC52" s="731"/>
      <c r="AD52" s="731"/>
      <c r="AE52" s="731"/>
      <c r="AF52" s="731"/>
      <c r="AG52" s="731"/>
      <c r="AH52" s="731"/>
      <c r="AI52" s="731"/>
      <c r="AJ52" s="731"/>
      <c r="AK52" s="731"/>
      <c r="AL52" s="731"/>
      <c r="AM52" s="731"/>
      <c r="AN52" s="731"/>
      <c r="AO52" s="731"/>
      <c r="AP52" s="731"/>
      <c r="AQ52" s="731"/>
      <c r="AR52" s="731"/>
      <c r="AS52" s="731"/>
      <c r="AT52" s="732"/>
      <c r="CM52" s="260">
        <v>191</v>
      </c>
      <c r="CN52" s="261" t="s">
        <v>303</v>
      </c>
      <c r="CO52" s="260">
        <v>62980</v>
      </c>
      <c r="CP52" s="260">
        <v>37700</v>
      </c>
      <c r="CQ52" s="260">
        <v>33700</v>
      </c>
      <c r="CR52" s="260">
        <v>105500</v>
      </c>
    </row>
    <row r="53" spans="3:96" ht="18" customHeight="1">
      <c r="C53" s="640"/>
      <c r="D53" s="730"/>
      <c r="E53" s="731"/>
      <c r="F53" s="731"/>
      <c r="G53" s="731"/>
      <c r="H53" s="731"/>
      <c r="I53" s="731"/>
      <c r="J53" s="731"/>
      <c r="K53" s="731"/>
      <c r="L53" s="731"/>
      <c r="M53" s="731"/>
      <c r="N53" s="731"/>
      <c r="O53" s="731"/>
      <c r="P53" s="731"/>
      <c r="Q53" s="731"/>
      <c r="R53" s="731"/>
      <c r="S53" s="731"/>
      <c r="T53" s="731"/>
      <c r="U53" s="731"/>
      <c r="V53" s="731"/>
      <c r="W53" s="731"/>
      <c r="X53" s="731"/>
      <c r="Y53" s="731"/>
      <c r="Z53" s="731"/>
      <c r="AA53" s="731"/>
      <c r="AB53" s="731"/>
      <c r="AC53" s="731"/>
      <c r="AD53" s="731"/>
      <c r="AE53" s="731"/>
      <c r="AF53" s="731"/>
      <c r="AG53" s="731"/>
      <c r="AH53" s="731"/>
      <c r="AI53" s="731"/>
      <c r="AJ53" s="731"/>
      <c r="AK53" s="731"/>
      <c r="AL53" s="731"/>
      <c r="AM53" s="731"/>
      <c r="AN53" s="731"/>
      <c r="AO53" s="731"/>
      <c r="AP53" s="731"/>
      <c r="AQ53" s="731"/>
      <c r="AR53" s="731"/>
      <c r="AS53" s="731"/>
      <c r="AT53" s="732"/>
      <c r="CM53" s="260">
        <v>192</v>
      </c>
      <c r="CN53" s="261" t="s">
        <v>304</v>
      </c>
      <c r="CO53" s="260">
        <v>146700</v>
      </c>
      <c r="CP53" s="260">
        <v>38120</v>
      </c>
      <c r="CQ53" s="260">
        <v>0</v>
      </c>
      <c r="CR53" s="260">
        <v>38120</v>
      </c>
    </row>
    <row r="54" spans="3:96" ht="18.75" customHeight="1">
      <c r="C54" s="640"/>
      <c r="D54" s="730"/>
      <c r="E54" s="731"/>
      <c r="F54" s="731"/>
      <c r="G54" s="731"/>
      <c r="H54" s="731"/>
      <c r="I54" s="731"/>
      <c r="J54" s="731"/>
      <c r="K54" s="731"/>
      <c r="L54" s="731"/>
      <c r="M54" s="731"/>
      <c r="N54" s="731"/>
      <c r="O54" s="731"/>
      <c r="P54" s="731"/>
      <c r="Q54" s="731"/>
      <c r="R54" s="731"/>
      <c r="S54" s="731"/>
      <c r="T54" s="731"/>
      <c r="U54" s="731"/>
      <c r="V54" s="731"/>
      <c r="W54" s="731"/>
      <c r="X54" s="731"/>
      <c r="Y54" s="731"/>
      <c r="Z54" s="731"/>
      <c r="AA54" s="731"/>
      <c r="AB54" s="731"/>
      <c r="AC54" s="731"/>
      <c r="AD54" s="731"/>
      <c r="AE54" s="731"/>
      <c r="AF54" s="731"/>
      <c r="AG54" s="731"/>
      <c r="AH54" s="731"/>
      <c r="AI54" s="731"/>
      <c r="AJ54" s="731"/>
      <c r="AK54" s="731"/>
      <c r="AL54" s="731"/>
      <c r="AM54" s="731"/>
      <c r="AN54" s="731"/>
      <c r="AO54" s="731"/>
      <c r="AP54" s="731"/>
      <c r="AQ54" s="731"/>
      <c r="AR54" s="731"/>
      <c r="AS54" s="731"/>
      <c r="AT54" s="732"/>
      <c r="CM54" s="260">
        <v>196</v>
      </c>
      <c r="CN54" s="261" t="s">
        <v>305</v>
      </c>
      <c r="CO54" s="260">
        <v>4606</v>
      </c>
      <c r="CP54" s="260">
        <v>780</v>
      </c>
      <c r="CQ54" s="260">
        <v>0</v>
      </c>
      <c r="CR54" s="260">
        <v>780</v>
      </c>
    </row>
    <row r="55" spans="3:96" ht="18" customHeight="1">
      <c r="C55" s="640"/>
      <c r="D55" s="730"/>
      <c r="E55" s="731"/>
      <c r="F55" s="731"/>
      <c r="G55" s="731"/>
      <c r="H55" s="731"/>
      <c r="I55" s="731"/>
      <c r="J55" s="731"/>
      <c r="K55" s="731"/>
      <c r="L55" s="731"/>
      <c r="M55" s="731"/>
      <c r="N55" s="731"/>
      <c r="O55" s="731"/>
      <c r="P55" s="731"/>
      <c r="Q55" s="731"/>
      <c r="R55" s="731"/>
      <c r="S55" s="731"/>
      <c r="T55" s="731"/>
      <c r="U55" s="731"/>
      <c r="V55" s="731"/>
      <c r="W55" s="731"/>
      <c r="X55" s="731"/>
      <c r="Y55" s="731"/>
      <c r="Z55" s="731"/>
      <c r="AA55" s="731"/>
      <c r="AB55" s="731"/>
      <c r="AC55" s="731"/>
      <c r="AD55" s="731"/>
      <c r="AE55" s="731"/>
      <c r="AF55" s="731"/>
      <c r="AG55" s="731"/>
      <c r="AH55" s="731"/>
      <c r="AI55" s="731"/>
      <c r="AJ55" s="731"/>
      <c r="AK55" s="731"/>
      <c r="AL55" s="731"/>
      <c r="AM55" s="731"/>
      <c r="AN55" s="731"/>
      <c r="AO55" s="731"/>
      <c r="AP55" s="731"/>
      <c r="AQ55" s="731"/>
      <c r="AR55" s="731"/>
      <c r="AS55" s="731"/>
      <c r="AT55" s="732"/>
      <c r="CM55" s="260">
        <v>203</v>
      </c>
      <c r="CN55" s="261" t="s">
        <v>306</v>
      </c>
      <c r="CO55" s="260">
        <v>53390</v>
      </c>
      <c r="CP55" s="260">
        <v>13150</v>
      </c>
      <c r="CQ55" s="260">
        <v>0</v>
      </c>
      <c r="CR55" s="260">
        <v>13150</v>
      </c>
    </row>
    <row r="56" spans="3:96" ht="18" customHeight="1">
      <c r="C56" s="640"/>
      <c r="D56" s="730"/>
      <c r="E56" s="731"/>
      <c r="F56" s="731"/>
      <c r="G56" s="731"/>
      <c r="H56" s="731"/>
      <c r="I56" s="731"/>
      <c r="J56" s="731"/>
      <c r="K56" s="731"/>
      <c r="L56" s="731"/>
      <c r="M56" s="731"/>
      <c r="N56" s="731"/>
      <c r="O56" s="731"/>
      <c r="P56" s="731"/>
      <c r="Q56" s="731"/>
      <c r="R56" s="731"/>
      <c r="S56" s="731"/>
      <c r="T56" s="731"/>
      <c r="U56" s="731"/>
      <c r="V56" s="731"/>
      <c r="W56" s="731"/>
      <c r="X56" s="731"/>
      <c r="Y56" s="731"/>
      <c r="Z56" s="731"/>
      <c r="AA56" s="731"/>
      <c r="AB56" s="731"/>
      <c r="AC56" s="731"/>
      <c r="AD56" s="731"/>
      <c r="AE56" s="731"/>
      <c r="AF56" s="731"/>
      <c r="AG56" s="731"/>
      <c r="AH56" s="731"/>
      <c r="AI56" s="731"/>
      <c r="AJ56" s="731"/>
      <c r="AK56" s="731"/>
      <c r="AL56" s="731"/>
      <c r="AM56" s="731"/>
      <c r="AN56" s="731"/>
      <c r="AO56" s="731"/>
      <c r="AP56" s="731"/>
      <c r="AQ56" s="731"/>
      <c r="AR56" s="731"/>
      <c r="AS56" s="731"/>
      <c r="AT56" s="732"/>
      <c r="CM56" s="260">
        <v>408</v>
      </c>
      <c r="CN56" s="261" t="s">
        <v>109</v>
      </c>
      <c r="CO56" s="260">
        <v>127000</v>
      </c>
      <c r="CP56" s="260">
        <v>67000</v>
      </c>
      <c r="CQ56" s="260">
        <v>0</v>
      </c>
      <c r="CR56" s="260">
        <v>77150</v>
      </c>
    </row>
    <row r="57" spans="3:96" ht="18" customHeight="1">
      <c r="C57" s="640"/>
      <c r="D57" s="730"/>
      <c r="E57" s="731"/>
      <c r="F57" s="731"/>
      <c r="G57" s="731"/>
      <c r="H57" s="731"/>
      <c r="I57" s="731"/>
      <c r="J57" s="731"/>
      <c r="K57" s="731"/>
      <c r="L57" s="731"/>
      <c r="M57" s="731"/>
      <c r="N57" s="731"/>
      <c r="O57" s="731"/>
      <c r="P57" s="731"/>
      <c r="Q57" s="731"/>
      <c r="R57" s="731"/>
      <c r="S57" s="731"/>
      <c r="T57" s="731"/>
      <c r="U57" s="731"/>
      <c r="V57" s="731"/>
      <c r="W57" s="731"/>
      <c r="X57" s="731"/>
      <c r="Y57" s="731"/>
      <c r="Z57" s="731"/>
      <c r="AA57" s="731"/>
      <c r="AB57" s="731"/>
      <c r="AC57" s="731"/>
      <c r="AD57" s="731"/>
      <c r="AE57" s="731"/>
      <c r="AF57" s="731"/>
      <c r="AG57" s="731"/>
      <c r="AH57" s="731"/>
      <c r="AI57" s="731"/>
      <c r="AJ57" s="731"/>
      <c r="AK57" s="731"/>
      <c r="AL57" s="731"/>
      <c r="AM57" s="731"/>
      <c r="AN57" s="731"/>
      <c r="AO57" s="731"/>
      <c r="AP57" s="731"/>
      <c r="AQ57" s="731"/>
      <c r="AR57" s="731"/>
      <c r="AS57" s="731"/>
      <c r="AT57" s="732"/>
      <c r="CM57" s="260">
        <v>180</v>
      </c>
      <c r="CN57" s="261" t="s">
        <v>110</v>
      </c>
      <c r="CO57" s="260">
        <v>3618000</v>
      </c>
      <c r="CP57" s="260">
        <v>900000</v>
      </c>
      <c r="CQ57" s="260">
        <v>383000</v>
      </c>
      <c r="CR57" s="260">
        <v>1283000</v>
      </c>
    </row>
    <row r="58" spans="3:96" ht="16.5" customHeight="1">
      <c r="C58" s="641"/>
      <c r="D58" s="759"/>
      <c r="E58" s="760"/>
      <c r="F58" s="760"/>
      <c r="G58" s="760"/>
      <c r="H58" s="760"/>
      <c r="I58" s="760"/>
      <c r="J58" s="760"/>
      <c r="K58" s="760"/>
      <c r="L58" s="760"/>
      <c r="M58" s="760"/>
      <c r="N58" s="760"/>
      <c r="O58" s="760"/>
      <c r="P58" s="760"/>
      <c r="Q58" s="760"/>
      <c r="R58" s="760"/>
      <c r="S58" s="760"/>
      <c r="T58" s="760"/>
      <c r="U58" s="760"/>
      <c r="V58" s="760"/>
      <c r="W58" s="760"/>
      <c r="X58" s="760"/>
      <c r="Y58" s="760"/>
      <c r="Z58" s="760"/>
      <c r="AA58" s="760"/>
      <c r="AB58" s="760"/>
      <c r="AC58" s="760"/>
      <c r="AD58" s="760"/>
      <c r="AE58" s="760"/>
      <c r="AF58" s="760"/>
      <c r="AG58" s="760"/>
      <c r="AH58" s="760"/>
      <c r="AI58" s="760"/>
      <c r="AJ58" s="760"/>
      <c r="AK58" s="760"/>
      <c r="AL58" s="760"/>
      <c r="AM58" s="760"/>
      <c r="AN58" s="760"/>
      <c r="AO58" s="760"/>
      <c r="AP58" s="760"/>
      <c r="AQ58" s="760"/>
      <c r="AR58" s="760"/>
      <c r="AS58" s="760"/>
      <c r="AT58" s="761"/>
      <c r="CM58" s="260">
        <v>208</v>
      </c>
      <c r="CN58" s="261" t="s">
        <v>307</v>
      </c>
      <c r="CO58" s="260">
        <v>30290</v>
      </c>
      <c r="CP58" s="260">
        <v>6000</v>
      </c>
      <c r="CQ58" s="260">
        <v>0</v>
      </c>
      <c r="CR58" s="260">
        <v>6000</v>
      </c>
    </row>
    <row r="59" spans="3:96" ht="12.75">
      <c r="C59" s="757"/>
      <c r="D59" s="758"/>
      <c r="E59" s="758"/>
      <c r="F59" s="758"/>
      <c r="G59" s="758"/>
      <c r="H59" s="758"/>
      <c r="I59" s="758"/>
      <c r="J59" s="758"/>
      <c r="K59" s="758"/>
      <c r="L59" s="758"/>
      <c r="M59" s="758"/>
      <c r="N59" s="758"/>
      <c r="O59" s="758"/>
      <c r="P59" s="758"/>
      <c r="Q59" s="758"/>
      <c r="R59" s="758"/>
      <c r="S59" s="758"/>
      <c r="T59" s="758"/>
      <c r="U59" s="758"/>
      <c r="V59" s="758"/>
      <c r="W59" s="758"/>
      <c r="X59" s="758"/>
      <c r="Y59" s="758"/>
      <c r="Z59" s="758"/>
      <c r="AA59" s="758"/>
      <c r="AB59" s="758"/>
      <c r="AC59" s="758"/>
      <c r="AD59" s="758"/>
      <c r="AE59" s="758"/>
      <c r="AF59" s="758"/>
      <c r="AG59" s="758"/>
      <c r="AH59" s="758"/>
      <c r="AI59" s="758"/>
      <c r="AJ59" s="353"/>
      <c r="AK59" s="353"/>
      <c r="AL59" s="353"/>
      <c r="AM59" s="353"/>
      <c r="CM59" s="260">
        <v>262</v>
      </c>
      <c r="CN59" s="261" t="s">
        <v>308</v>
      </c>
      <c r="CO59" s="260">
        <v>5104</v>
      </c>
      <c r="CP59" s="260">
        <v>300</v>
      </c>
      <c r="CQ59" s="260">
        <v>0</v>
      </c>
      <c r="CR59" s="260">
        <v>300</v>
      </c>
    </row>
    <row r="60" spans="3:96" ht="12.75">
      <c r="C60" s="758"/>
      <c r="D60" s="758"/>
      <c r="E60" s="758"/>
      <c r="F60" s="758"/>
      <c r="G60" s="758"/>
      <c r="H60" s="758"/>
      <c r="I60" s="758"/>
      <c r="J60" s="758"/>
      <c r="K60" s="758"/>
      <c r="L60" s="758"/>
      <c r="M60" s="758"/>
      <c r="N60" s="758"/>
      <c r="O60" s="758"/>
      <c r="P60" s="758"/>
      <c r="Q60" s="758"/>
      <c r="R60" s="758"/>
      <c r="S60" s="758"/>
      <c r="T60" s="758"/>
      <c r="U60" s="758"/>
      <c r="V60" s="758"/>
      <c r="W60" s="758"/>
      <c r="X60" s="758"/>
      <c r="Y60" s="758"/>
      <c r="Z60" s="758"/>
      <c r="AA60" s="758"/>
      <c r="AB60" s="758"/>
      <c r="AC60" s="758"/>
      <c r="AD60" s="758"/>
      <c r="AE60" s="758"/>
      <c r="AF60" s="758"/>
      <c r="AG60" s="758"/>
      <c r="AH60" s="758"/>
      <c r="AI60" s="758"/>
      <c r="AJ60" s="353"/>
      <c r="AK60" s="353"/>
      <c r="AL60" s="353"/>
      <c r="AM60" s="353"/>
      <c r="CM60" s="260">
        <v>212</v>
      </c>
      <c r="CN60" s="261" t="s">
        <v>309</v>
      </c>
      <c r="CO60" s="260">
        <v>1562</v>
      </c>
      <c r="CP60" s="260">
        <v>0</v>
      </c>
      <c r="CQ60" s="260">
        <v>0</v>
      </c>
      <c r="CR60" s="260">
        <v>0</v>
      </c>
    </row>
    <row r="61" spans="91:96" ht="12.75">
      <c r="CM61" s="260">
        <v>214</v>
      </c>
      <c r="CN61" s="261" t="s">
        <v>310</v>
      </c>
      <c r="CO61" s="260">
        <v>68620</v>
      </c>
      <c r="CP61" s="260">
        <v>21000</v>
      </c>
      <c r="CQ61" s="260">
        <v>0</v>
      </c>
      <c r="CR61" s="260">
        <v>21000</v>
      </c>
    </row>
    <row r="62" spans="91:96" ht="12.75">
      <c r="CM62" s="260">
        <v>218</v>
      </c>
      <c r="CN62" s="261" t="s">
        <v>311</v>
      </c>
      <c r="CO62" s="260">
        <v>535000</v>
      </c>
      <c r="CP62" s="260">
        <v>432000</v>
      </c>
      <c r="CQ62" s="260">
        <v>0</v>
      </c>
      <c r="CR62" s="260">
        <v>424400</v>
      </c>
    </row>
    <row r="63" spans="91:96" ht="12.75">
      <c r="CM63" s="260">
        <v>818</v>
      </c>
      <c r="CN63" s="261" t="s">
        <v>312</v>
      </c>
      <c r="CO63" s="260">
        <v>51070</v>
      </c>
      <c r="CP63" s="260">
        <v>1800</v>
      </c>
      <c r="CQ63" s="260">
        <v>55500</v>
      </c>
      <c r="CR63" s="260">
        <v>57300</v>
      </c>
    </row>
    <row r="64" spans="91:96" ht="12.75">
      <c r="CM64" s="260">
        <v>222</v>
      </c>
      <c r="CN64" s="261" t="s">
        <v>313</v>
      </c>
      <c r="CO64" s="260">
        <v>36270</v>
      </c>
      <c r="CP64" s="260">
        <v>17750</v>
      </c>
      <c r="CQ64" s="260">
        <v>4710</v>
      </c>
      <c r="CR64" s="260">
        <v>25230</v>
      </c>
    </row>
    <row r="65" spans="91:96" ht="12.75">
      <c r="CM65" s="260">
        <v>226</v>
      </c>
      <c r="CN65" s="261" t="s">
        <v>314</v>
      </c>
      <c r="CO65" s="260">
        <v>60480</v>
      </c>
      <c r="CP65" s="260">
        <v>26000</v>
      </c>
      <c r="CQ65" s="260">
        <v>0</v>
      </c>
      <c r="CR65" s="260">
        <v>26000</v>
      </c>
    </row>
    <row r="66" spans="91:96" ht="12.75">
      <c r="CM66" s="260">
        <v>232</v>
      </c>
      <c r="CN66" s="261" t="s">
        <v>315</v>
      </c>
      <c r="CO66" s="260">
        <v>45160</v>
      </c>
      <c r="CP66" s="260">
        <v>2800</v>
      </c>
      <c r="CQ66" s="260">
        <v>0</v>
      </c>
      <c r="CR66" s="260">
        <v>6300</v>
      </c>
    </row>
    <row r="67" spans="91:96" ht="12.75">
      <c r="CM67" s="260">
        <v>233</v>
      </c>
      <c r="CN67" s="261" t="s">
        <v>316</v>
      </c>
      <c r="CO67" s="260">
        <v>28310</v>
      </c>
      <c r="CP67" s="260">
        <v>12710</v>
      </c>
      <c r="CQ67" s="260">
        <v>96</v>
      </c>
      <c r="CR67" s="260">
        <v>12810</v>
      </c>
    </row>
    <row r="68" spans="91:96" ht="12.75">
      <c r="CM68" s="260">
        <v>231</v>
      </c>
      <c r="CN68" s="261" t="s">
        <v>317</v>
      </c>
      <c r="CO68" s="260">
        <v>936400</v>
      </c>
      <c r="CP68" s="260">
        <v>122000</v>
      </c>
      <c r="CQ68" s="260">
        <v>0</v>
      </c>
      <c r="CR68" s="260">
        <v>122000</v>
      </c>
    </row>
    <row r="69" spans="91:96" ht="12.75">
      <c r="CM69" s="260">
        <v>242</v>
      </c>
      <c r="CN69" s="261" t="s">
        <v>318</v>
      </c>
      <c r="CO69" s="260">
        <v>47360</v>
      </c>
      <c r="CP69" s="260">
        <v>28550</v>
      </c>
      <c r="CQ69" s="260">
        <v>0</v>
      </c>
      <c r="CR69" s="260">
        <v>28550</v>
      </c>
    </row>
    <row r="70" spans="91:96" ht="12.75">
      <c r="CM70" s="260">
        <v>246</v>
      </c>
      <c r="CN70" s="261" t="s">
        <v>319</v>
      </c>
      <c r="CO70" s="260">
        <v>181400</v>
      </c>
      <c r="CP70" s="260">
        <v>107000</v>
      </c>
      <c r="CQ70" s="260">
        <v>3000</v>
      </c>
      <c r="CR70" s="260">
        <v>110000</v>
      </c>
    </row>
    <row r="71" spans="91:96" ht="12.75">
      <c r="CM71" s="260">
        <v>250</v>
      </c>
      <c r="CN71" s="261" t="s">
        <v>320</v>
      </c>
      <c r="CO71" s="260">
        <v>476100</v>
      </c>
      <c r="CP71" s="260">
        <v>200000</v>
      </c>
      <c r="CQ71" s="260">
        <v>11000</v>
      </c>
      <c r="CR71" s="260">
        <v>211000</v>
      </c>
    </row>
    <row r="72" spans="91:96" ht="12.75">
      <c r="CM72" s="260">
        <v>254</v>
      </c>
      <c r="CN72" s="261" t="s">
        <v>321</v>
      </c>
      <c r="CO72" s="260"/>
      <c r="CP72" s="260"/>
      <c r="CQ72" s="260"/>
      <c r="CR72" s="260"/>
    </row>
    <row r="73" spans="91:96" ht="12.75">
      <c r="CM73" s="260">
        <v>266</v>
      </c>
      <c r="CN73" s="261" t="s">
        <v>322</v>
      </c>
      <c r="CO73" s="260">
        <v>490100</v>
      </c>
      <c r="CP73" s="260">
        <v>164000</v>
      </c>
      <c r="CQ73" s="260">
        <v>0</v>
      </c>
      <c r="CR73" s="260">
        <v>164000</v>
      </c>
    </row>
    <row r="74" spans="91:96" ht="12.75">
      <c r="CM74" s="260">
        <v>270</v>
      </c>
      <c r="CN74" s="261" t="s">
        <v>323</v>
      </c>
      <c r="CO74" s="260">
        <v>9447</v>
      </c>
      <c r="CP74" s="260">
        <v>3000</v>
      </c>
      <c r="CQ74" s="260">
        <v>5000</v>
      </c>
      <c r="CR74" s="260">
        <v>8000</v>
      </c>
    </row>
    <row r="75" spans="91:96" ht="12.75">
      <c r="CM75" s="260">
        <v>268</v>
      </c>
      <c r="CN75" s="261" t="s">
        <v>324</v>
      </c>
      <c r="CO75" s="260">
        <v>71510</v>
      </c>
      <c r="CP75" s="260">
        <v>58130</v>
      </c>
      <c r="CQ75" s="260">
        <v>5200</v>
      </c>
      <c r="CR75" s="260">
        <v>63330</v>
      </c>
    </row>
    <row r="76" spans="91:96" ht="12.75">
      <c r="CM76" s="260">
        <v>276</v>
      </c>
      <c r="CN76" s="261" t="s">
        <v>325</v>
      </c>
      <c r="CO76" s="260">
        <v>250000</v>
      </c>
      <c r="CP76" s="260">
        <v>107000</v>
      </c>
      <c r="CQ76" s="260">
        <v>47000</v>
      </c>
      <c r="CR76" s="260">
        <v>154000</v>
      </c>
    </row>
    <row r="77" spans="91:96" ht="12.75">
      <c r="CM77" s="260">
        <v>288</v>
      </c>
      <c r="CN77" s="261" t="s">
        <v>326</v>
      </c>
      <c r="CO77" s="260">
        <v>283100</v>
      </c>
      <c r="CP77" s="260">
        <v>30300</v>
      </c>
      <c r="CQ77" s="260">
        <v>22900</v>
      </c>
      <c r="CR77" s="260">
        <v>53200</v>
      </c>
    </row>
    <row r="78" spans="91:96" ht="12.75">
      <c r="CM78" s="260">
        <v>300</v>
      </c>
      <c r="CN78" s="261" t="s">
        <v>327</v>
      </c>
      <c r="CO78" s="260">
        <v>86040</v>
      </c>
      <c r="CP78" s="260">
        <v>58000</v>
      </c>
      <c r="CQ78" s="260">
        <v>13450</v>
      </c>
      <c r="CR78" s="260">
        <v>74250</v>
      </c>
    </row>
    <row r="79" spans="91:96" ht="12.75">
      <c r="CM79" s="260">
        <v>304</v>
      </c>
      <c r="CN79" s="261" t="s">
        <v>328</v>
      </c>
      <c r="CO79" s="260"/>
      <c r="CP79" s="260"/>
      <c r="CQ79" s="260"/>
      <c r="CR79" s="260"/>
    </row>
    <row r="80" spans="91:96" ht="12.75">
      <c r="CM80" s="260">
        <v>308</v>
      </c>
      <c r="CN80" s="261" t="s">
        <v>329</v>
      </c>
      <c r="CO80" s="260">
        <v>799</v>
      </c>
      <c r="CP80" s="260">
        <v>0</v>
      </c>
      <c r="CQ80" s="260">
        <v>0</v>
      </c>
      <c r="CR80" s="260">
        <v>0</v>
      </c>
    </row>
    <row r="81" spans="91:96" ht="12.75">
      <c r="CM81" s="260">
        <v>312</v>
      </c>
      <c r="CN81" s="261" t="s">
        <v>330</v>
      </c>
      <c r="CO81" s="260"/>
      <c r="CP81" s="260"/>
      <c r="CQ81" s="260"/>
      <c r="CR81" s="260"/>
    </row>
    <row r="82" spans="91:96" ht="12.75">
      <c r="CM82" s="260">
        <v>320</v>
      </c>
      <c r="CN82" s="261" t="s">
        <v>331</v>
      </c>
      <c r="CO82" s="260">
        <v>217300</v>
      </c>
      <c r="CP82" s="260">
        <v>109200</v>
      </c>
      <c r="CQ82" s="260">
        <v>2070</v>
      </c>
      <c r="CR82" s="260">
        <v>111300</v>
      </c>
    </row>
    <row r="83" spans="91:96" ht="12.75">
      <c r="CM83" s="260">
        <v>324</v>
      </c>
      <c r="CN83" s="261" t="s">
        <v>332</v>
      </c>
      <c r="CO83" s="260">
        <v>405900</v>
      </c>
      <c r="CP83" s="260">
        <v>226000</v>
      </c>
      <c r="CQ83" s="260">
        <v>0</v>
      </c>
      <c r="CR83" s="260">
        <v>226000</v>
      </c>
    </row>
    <row r="84" spans="91:96" ht="12.75">
      <c r="CM84" s="260">
        <v>624</v>
      </c>
      <c r="CN84" s="261" t="s">
        <v>333</v>
      </c>
      <c r="CO84" s="260">
        <v>56980</v>
      </c>
      <c r="CP84" s="260">
        <v>16000</v>
      </c>
      <c r="CQ84" s="260">
        <v>15000</v>
      </c>
      <c r="CR84" s="260">
        <v>31000</v>
      </c>
    </row>
    <row r="85" spans="91:96" ht="12.75">
      <c r="CM85" s="260">
        <v>328</v>
      </c>
      <c r="CN85" s="261" t="s">
        <v>339</v>
      </c>
      <c r="CO85" s="260">
        <v>513100</v>
      </c>
      <c r="CP85" s="260">
        <v>241000</v>
      </c>
      <c r="CQ85" s="260">
        <v>0</v>
      </c>
      <c r="CR85" s="260">
        <v>241000</v>
      </c>
    </row>
    <row r="86" spans="91:96" ht="12.75">
      <c r="CM86" s="260">
        <v>332</v>
      </c>
      <c r="CN86" s="261" t="s">
        <v>340</v>
      </c>
      <c r="CO86" s="260">
        <v>39960</v>
      </c>
      <c r="CP86" s="260">
        <v>13010</v>
      </c>
      <c r="CQ86" s="260">
        <v>1015</v>
      </c>
      <c r="CR86" s="260">
        <v>14030</v>
      </c>
    </row>
    <row r="87" spans="91:96" ht="12.75">
      <c r="CM87" s="260">
        <v>340</v>
      </c>
      <c r="CN87" s="261" t="s">
        <v>341</v>
      </c>
      <c r="CO87" s="260">
        <v>222300</v>
      </c>
      <c r="CP87" s="260">
        <v>95930</v>
      </c>
      <c r="CQ87" s="260">
        <v>0</v>
      </c>
      <c r="CR87" s="260">
        <v>95930</v>
      </c>
    </row>
    <row r="88" spans="91:96" ht="12.75">
      <c r="CM88" s="260">
        <v>348</v>
      </c>
      <c r="CN88" s="261" t="s">
        <v>342</v>
      </c>
      <c r="CO88" s="260">
        <v>54790</v>
      </c>
      <c r="CP88" s="260">
        <v>6000</v>
      </c>
      <c r="CQ88" s="260">
        <v>98000</v>
      </c>
      <c r="CR88" s="260">
        <v>104000</v>
      </c>
    </row>
    <row r="89" spans="91:96" ht="12.75">
      <c r="CM89" s="260">
        <v>352</v>
      </c>
      <c r="CN89" s="261" t="s">
        <v>343</v>
      </c>
      <c r="CO89" s="260">
        <v>199800</v>
      </c>
      <c r="CP89" s="260">
        <v>170000</v>
      </c>
      <c r="CQ89" s="260">
        <v>0</v>
      </c>
      <c r="CR89" s="260">
        <v>170000</v>
      </c>
    </row>
    <row r="90" spans="91:96" ht="12.75">
      <c r="CM90" s="260">
        <v>356</v>
      </c>
      <c r="CN90" s="261" t="s">
        <v>344</v>
      </c>
      <c r="CO90" s="260">
        <v>3560000</v>
      </c>
      <c r="CP90" s="260">
        <v>1446000</v>
      </c>
      <c r="CQ90" s="260">
        <v>635200</v>
      </c>
      <c r="CR90" s="260">
        <v>1911000</v>
      </c>
    </row>
    <row r="91" spans="91:96" ht="12.75">
      <c r="CM91" s="260">
        <v>360</v>
      </c>
      <c r="CN91" s="261" t="s">
        <v>345</v>
      </c>
      <c r="CO91" s="260">
        <v>5146000</v>
      </c>
      <c r="CP91" s="260">
        <v>2019000</v>
      </c>
      <c r="CQ91" s="260">
        <v>0</v>
      </c>
      <c r="CR91" s="260">
        <v>2019000</v>
      </c>
    </row>
    <row r="92" spans="91:96" ht="22.5">
      <c r="CM92" s="260">
        <v>364</v>
      </c>
      <c r="CN92" s="261" t="s">
        <v>346</v>
      </c>
      <c r="CO92" s="260">
        <v>397900</v>
      </c>
      <c r="CP92" s="260">
        <v>128500</v>
      </c>
      <c r="CQ92" s="260">
        <v>7020</v>
      </c>
      <c r="CR92" s="260">
        <v>137000</v>
      </c>
    </row>
    <row r="93" spans="91:96" ht="12.75">
      <c r="CM93" s="260">
        <v>368</v>
      </c>
      <c r="CN93" s="261" t="s">
        <v>347</v>
      </c>
      <c r="CO93" s="260">
        <v>94010</v>
      </c>
      <c r="CP93" s="260">
        <v>35200</v>
      </c>
      <c r="CQ93" s="260">
        <v>54660</v>
      </c>
      <c r="CR93" s="260">
        <v>89860</v>
      </c>
    </row>
    <row r="94" spans="91:96" ht="12.75">
      <c r="CM94" s="260">
        <v>372</v>
      </c>
      <c r="CN94" s="261" t="s">
        <v>348</v>
      </c>
      <c r="CO94" s="260">
        <v>78570</v>
      </c>
      <c r="CP94" s="260">
        <v>49000</v>
      </c>
      <c r="CQ94" s="260">
        <v>3000</v>
      </c>
      <c r="CR94" s="260">
        <v>52000</v>
      </c>
    </row>
    <row r="95" spans="91:96" ht="12.75">
      <c r="CM95" s="260">
        <v>376</v>
      </c>
      <c r="CN95" s="261" t="s">
        <v>349</v>
      </c>
      <c r="CO95" s="260">
        <v>9600</v>
      </c>
      <c r="CP95" s="260">
        <v>750</v>
      </c>
      <c r="CQ95" s="260">
        <v>1030</v>
      </c>
      <c r="CR95" s="260">
        <v>1780</v>
      </c>
    </row>
    <row r="96" spans="91:96" ht="12.75">
      <c r="CM96" s="260">
        <v>380</v>
      </c>
      <c r="CN96" s="261" t="s">
        <v>350</v>
      </c>
      <c r="CO96" s="260">
        <v>250700</v>
      </c>
      <c r="CP96" s="260">
        <v>182500</v>
      </c>
      <c r="CQ96" s="260">
        <v>8800</v>
      </c>
      <c r="CR96" s="260">
        <v>191300</v>
      </c>
    </row>
    <row r="97" spans="91:96" ht="12.75">
      <c r="CM97" s="260">
        <v>388</v>
      </c>
      <c r="CN97" s="261" t="s">
        <v>351</v>
      </c>
      <c r="CO97" s="260">
        <v>22540</v>
      </c>
      <c r="CP97" s="260">
        <v>9404</v>
      </c>
      <c r="CQ97" s="260">
        <v>0</v>
      </c>
      <c r="CR97" s="260">
        <v>9404</v>
      </c>
    </row>
    <row r="98" spans="91:96" ht="12.75">
      <c r="CM98" s="260">
        <v>392</v>
      </c>
      <c r="CN98" s="261" t="s">
        <v>352</v>
      </c>
      <c r="CO98" s="260">
        <v>630400</v>
      </c>
      <c r="CP98" s="260">
        <v>430000</v>
      </c>
      <c r="CQ98" s="260">
        <v>0</v>
      </c>
      <c r="CR98" s="260">
        <v>430000</v>
      </c>
    </row>
    <row r="99" spans="91:96" ht="12.75">
      <c r="CM99" s="260">
        <v>400</v>
      </c>
      <c r="CN99" s="261" t="s">
        <v>353</v>
      </c>
      <c r="CO99" s="260">
        <v>9915</v>
      </c>
      <c r="CP99" s="260">
        <v>682</v>
      </c>
      <c r="CQ99" s="260">
        <v>220</v>
      </c>
      <c r="CR99" s="260">
        <v>937</v>
      </c>
    </row>
    <row r="100" spans="91:96" ht="12.75">
      <c r="CM100" s="260">
        <v>398</v>
      </c>
      <c r="CN100" s="261" t="s">
        <v>354</v>
      </c>
      <c r="CO100" s="260">
        <v>681200</v>
      </c>
      <c r="CP100" s="260">
        <v>64350</v>
      </c>
      <c r="CQ100" s="260">
        <v>43130</v>
      </c>
      <c r="CR100" s="260">
        <v>107500</v>
      </c>
    </row>
    <row r="101" spans="91:96" ht="12.75">
      <c r="CM101" s="260">
        <v>404</v>
      </c>
      <c r="CN101" s="261" t="s">
        <v>355</v>
      </c>
      <c r="CO101" s="260">
        <v>365600</v>
      </c>
      <c r="CP101" s="260">
        <v>20700</v>
      </c>
      <c r="CQ101" s="260">
        <v>10000</v>
      </c>
      <c r="CR101" s="260">
        <v>30700</v>
      </c>
    </row>
    <row r="102" spans="91:96" ht="12.75">
      <c r="CM102" s="260">
        <v>296</v>
      </c>
      <c r="CN102" s="261" t="s">
        <v>111</v>
      </c>
      <c r="CO102" s="260">
        <v>0</v>
      </c>
      <c r="CP102" s="260">
        <v>0</v>
      </c>
      <c r="CQ102" s="260">
        <v>0</v>
      </c>
      <c r="CR102" s="260">
        <v>0</v>
      </c>
    </row>
    <row r="103" spans="91:96" ht="12.75">
      <c r="CM103" s="260">
        <v>414</v>
      </c>
      <c r="CN103" s="261" t="s">
        <v>356</v>
      </c>
      <c r="CO103" s="260">
        <v>2156</v>
      </c>
      <c r="CP103" s="260">
        <v>0</v>
      </c>
      <c r="CQ103" s="260">
        <v>20</v>
      </c>
      <c r="CR103" s="260">
        <v>20</v>
      </c>
    </row>
    <row r="104" spans="91:96" ht="12.75">
      <c r="CM104" s="260">
        <v>417</v>
      </c>
      <c r="CN104" s="261" t="s">
        <v>357</v>
      </c>
      <c r="CO104" s="260">
        <v>106600</v>
      </c>
      <c r="CP104" s="260">
        <v>48930</v>
      </c>
      <c r="CQ104" s="260">
        <v>558</v>
      </c>
      <c r="CR104" s="260">
        <v>23620</v>
      </c>
    </row>
    <row r="105" spans="91:96" ht="22.5">
      <c r="CM105" s="260">
        <v>418</v>
      </c>
      <c r="CN105" s="261" t="s">
        <v>112</v>
      </c>
      <c r="CO105" s="260">
        <v>434300</v>
      </c>
      <c r="CP105" s="260">
        <v>190400</v>
      </c>
      <c r="CQ105" s="260">
        <v>143100</v>
      </c>
      <c r="CR105" s="260">
        <v>333500</v>
      </c>
    </row>
    <row r="106" spans="91:96" ht="12.75">
      <c r="CM106" s="260">
        <v>428</v>
      </c>
      <c r="CN106" s="261" t="s">
        <v>358</v>
      </c>
      <c r="CO106" s="260">
        <v>41330</v>
      </c>
      <c r="CP106" s="260">
        <v>16740</v>
      </c>
      <c r="CQ106" s="260">
        <v>18710</v>
      </c>
      <c r="CR106" s="260">
        <v>35450</v>
      </c>
    </row>
    <row r="107" spans="91:96" ht="12.75">
      <c r="CM107" s="260">
        <v>422</v>
      </c>
      <c r="CN107" s="261" t="s">
        <v>359</v>
      </c>
      <c r="CO107" s="260">
        <v>6907</v>
      </c>
      <c r="CP107" s="260">
        <v>4800</v>
      </c>
      <c r="CQ107" s="260">
        <v>0</v>
      </c>
      <c r="CR107" s="260">
        <v>4503</v>
      </c>
    </row>
    <row r="108" spans="91:96" ht="12.75">
      <c r="CM108" s="260">
        <v>426</v>
      </c>
      <c r="CN108" s="261" t="s">
        <v>360</v>
      </c>
      <c r="CO108" s="260">
        <v>23920</v>
      </c>
      <c r="CP108" s="260">
        <v>5230</v>
      </c>
      <c r="CQ108" s="260">
        <v>0</v>
      </c>
      <c r="CR108" s="260">
        <v>3022</v>
      </c>
    </row>
    <row r="109" spans="91:96" ht="12.75">
      <c r="CM109" s="260">
        <v>430</v>
      </c>
      <c r="CN109" s="261" t="s">
        <v>361</v>
      </c>
      <c r="CO109" s="260">
        <v>266300</v>
      </c>
      <c r="CP109" s="260">
        <v>200000</v>
      </c>
      <c r="CQ109" s="260">
        <v>32000</v>
      </c>
      <c r="CR109" s="260">
        <v>232000</v>
      </c>
    </row>
    <row r="110" spans="91:96" ht="12.75">
      <c r="CM110" s="260">
        <v>434</v>
      </c>
      <c r="CN110" s="261" t="s">
        <v>113</v>
      </c>
      <c r="CO110" s="260">
        <v>98530</v>
      </c>
      <c r="CP110" s="260">
        <v>700</v>
      </c>
      <c r="CQ110" s="260">
        <v>0</v>
      </c>
      <c r="CR110" s="260">
        <v>700</v>
      </c>
    </row>
    <row r="111" spans="91:96" ht="12.75">
      <c r="CM111" s="260">
        <v>438</v>
      </c>
      <c r="CN111" s="261" t="s">
        <v>114</v>
      </c>
      <c r="CO111" s="260">
        <v>0</v>
      </c>
      <c r="CP111" s="260">
        <v>0</v>
      </c>
      <c r="CQ111" s="260">
        <v>0</v>
      </c>
      <c r="CR111" s="260">
        <v>0</v>
      </c>
    </row>
    <row r="112" spans="91:96" ht="12.75">
      <c r="CM112" s="260">
        <v>440</v>
      </c>
      <c r="CN112" s="261" t="s">
        <v>362</v>
      </c>
      <c r="CO112" s="260">
        <v>42840</v>
      </c>
      <c r="CP112" s="260">
        <v>15560</v>
      </c>
      <c r="CQ112" s="260">
        <v>9340</v>
      </c>
      <c r="CR112" s="260">
        <v>24900</v>
      </c>
    </row>
    <row r="113" spans="91:96" ht="12.75">
      <c r="CM113" s="260">
        <v>442</v>
      </c>
      <c r="CN113" s="261" t="s">
        <v>363</v>
      </c>
      <c r="CO113" s="260">
        <v>2419</v>
      </c>
      <c r="CP113" s="260">
        <v>1000</v>
      </c>
      <c r="CQ113" s="260">
        <v>0</v>
      </c>
      <c r="CR113" s="260">
        <v>3100</v>
      </c>
    </row>
    <row r="114" spans="91:96" ht="12.75">
      <c r="CM114" s="260">
        <v>450</v>
      </c>
      <c r="CN114" s="261" t="s">
        <v>364</v>
      </c>
      <c r="CO114" s="260">
        <v>888200</v>
      </c>
      <c r="CP114" s="260">
        <v>337000</v>
      </c>
      <c r="CQ114" s="260">
        <v>0</v>
      </c>
      <c r="CR114" s="260">
        <v>337000</v>
      </c>
    </row>
    <row r="115" spans="91:96" ht="12.75">
      <c r="CM115" s="260">
        <v>454</v>
      </c>
      <c r="CN115" s="261" t="s">
        <v>365</v>
      </c>
      <c r="CO115" s="260">
        <v>139900</v>
      </c>
      <c r="CP115" s="260">
        <v>16140</v>
      </c>
      <c r="CQ115" s="260">
        <v>1000</v>
      </c>
      <c r="CR115" s="260">
        <v>17280</v>
      </c>
    </row>
    <row r="116" spans="91:96" ht="12.75">
      <c r="CM116" s="260">
        <v>458</v>
      </c>
      <c r="CN116" s="261" t="s">
        <v>366</v>
      </c>
      <c r="CO116" s="260">
        <v>951000</v>
      </c>
      <c r="CP116" s="260">
        <v>580000</v>
      </c>
      <c r="CQ116" s="260">
        <v>0</v>
      </c>
      <c r="CR116" s="260">
        <v>580000</v>
      </c>
    </row>
    <row r="117" spans="91:96" ht="12.75">
      <c r="CM117" s="260">
        <v>462</v>
      </c>
      <c r="CN117" s="261" t="s">
        <v>367</v>
      </c>
      <c r="CO117" s="260">
        <v>591.6</v>
      </c>
      <c r="CP117" s="260">
        <v>30</v>
      </c>
      <c r="CQ117" s="260">
        <v>0</v>
      </c>
      <c r="CR117" s="260">
        <v>30</v>
      </c>
    </row>
    <row r="118" spans="91:96" ht="12.75">
      <c r="CM118" s="260">
        <v>466</v>
      </c>
      <c r="CN118" s="261" t="s">
        <v>368</v>
      </c>
      <c r="CO118" s="260">
        <v>349700</v>
      </c>
      <c r="CP118" s="260">
        <v>60000</v>
      </c>
      <c r="CQ118" s="260">
        <v>40000</v>
      </c>
      <c r="CR118" s="260">
        <v>100000</v>
      </c>
    </row>
    <row r="119" spans="91:96" ht="12.75">
      <c r="CM119" s="260">
        <v>470</v>
      </c>
      <c r="CN119" s="261" t="s">
        <v>369</v>
      </c>
      <c r="CO119" s="260">
        <v>179.2</v>
      </c>
      <c r="CP119" s="260">
        <v>50.5</v>
      </c>
      <c r="CQ119" s="260">
        <v>0</v>
      </c>
      <c r="CR119" s="260">
        <v>50.5</v>
      </c>
    </row>
    <row r="120" spans="91:96" ht="12.75">
      <c r="CM120" s="260">
        <v>584</v>
      </c>
      <c r="CN120" s="261" t="s">
        <v>115</v>
      </c>
      <c r="CO120" s="260">
        <v>0</v>
      </c>
      <c r="CP120" s="260">
        <v>0</v>
      </c>
      <c r="CQ120" s="260">
        <v>0</v>
      </c>
      <c r="CR120" s="260">
        <v>0</v>
      </c>
    </row>
    <row r="121" spans="91:96" ht="12.75">
      <c r="CM121" s="260">
        <v>474</v>
      </c>
      <c r="CN121" s="261" t="s">
        <v>370</v>
      </c>
      <c r="CO121" s="260"/>
      <c r="CP121" s="260"/>
      <c r="CQ121" s="260"/>
      <c r="CR121" s="260"/>
    </row>
    <row r="122" spans="91:96" ht="12.75">
      <c r="CM122" s="260">
        <v>478</v>
      </c>
      <c r="CN122" s="261" t="s">
        <v>371</v>
      </c>
      <c r="CO122" s="260">
        <v>94820</v>
      </c>
      <c r="CP122" s="260">
        <v>400</v>
      </c>
      <c r="CQ122" s="260">
        <v>0</v>
      </c>
      <c r="CR122" s="260">
        <v>11400</v>
      </c>
    </row>
    <row r="123" spans="91:96" ht="12.75">
      <c r="CM123" s="260">
        <v>480</v>
      </c>
      <c r="CN123" s="261" t="s">
        <v>372</v>
      </c>
      <c r="CO123" s="260">
        <v>4164</v>
      </c>
      <c r="CP123" s="260">
        <v>2751</v>
      </c>
      <c r="CQ123" s="260">
        <v>0</v>
      </c>
      <c r="CR123" s="260">
        <v>2751</v>
      </c>
    </row>
    <row r="124" spans="91:96" ht="12.75">
      <c r="CM124" s="260">
        <v>484</v>
      </c>
      <c r="CN124" s="261" t="s">
        <v>373</v>
      </c>
      <c r="CO124" s="260">
        <v>1477000</v>
      </c>
      <c r="CP124" s="260">
        <v>409000</v>
      </c>
      <c r="CQ124" s="260">
        <v>48220</v>
      </c>
      <c r="CR124" s="260">
        <v>457200</v>
      </c>
    </row>
    <row r="125" spans="91:96" ht="22.5">
      <c r="CM125" s="260">
        <v>583</v>
      </c>
      <c r="CN125" s="261" t="s">
        <v>116</v>
      </c>
      <c r="CO125" s="260">
        <v>0</v>
      </c>
      <c r="CP125" s="260">
        <v>0</v>
      </c>
      <c r="CQ125" s="260">
        <v>0</v>
      </c>
      <c r="CR125" s="260">
        <v>0</v>
      </c>
    </row>
    <row r="126" spans="91:96" ht="12.75">
      <c r="CM126" s="260">
        <v>492</v>
      </c>
      <c r="CN126" s="261" t="s">
        <v>117</v>
      </c>
      <c r="CO126" s="260">
        <v>0</v>
      </c>
      <c r="CP126" s="260">
        <v>0</v>
      </c>
      <c r="CQ126" s="260">
        <v>0</v>
      </c>
      <c r="CR126" s="260">
        <v>0</v>
      </c>
    </row>
    <row r="127" spans="91:96" ht="12.75">
      <c r="CM127" s="260">
        <v>496</v>
      </c>
      <c r="CN127" s="261" t="s">
        <v>374</v>
      </c>
      <c r="CO127" s="260">
        <v>377000</v>
      </c>
      <c r="CP127" s="260">
        <v>34800</v>
      </c>
      <c r="CQ127" s="260">
        <v>0</v>
      </c>
      <c r="CR127" s="260">
        <v>34800</v>
      </c>
    </row>
    <row r="128" spans="91:96" ht="12.75">
      <c r="CM128" s="260">
        <v>499</v>
      </c>
      <c r="CN128" s="261" t="s">
        <v>118</v>
      </c>
      <c r="CO128" s="260">
        <v>0</v>
      </c>
      <c r="CP128" s="260">
        <v>0</v>
      </c>
      <c r="CQ128" s="260">
        <v>0</v>
      </c>
      <c r="CR128" s="260">
        <v>0</v>
      </c>
    </row>
    <row r="129" spans="91:96" ht="12.75">
      <c r="CM129" s="260">
        <v>504</v>
      </c>
      <c r="CN129" s="261" t="s">
        <v>375</v>
      </c>
      <c r="CO129" s="260">
        <v>154500</v>
      </c>
      <c r="CP129" s="260">
        <v>29000</v>
      </c>
      <c r="CQ129" s="260">
        <v>0</v>
      </c>
      <c r="CR129" s="260">
        <v>29000</v>
      </c>
    </row>
    <row r="130" spans="91:96" ht="12.75">
      <c r="CM130" s="260">
        <v>508</v>
      </c>
      <c r="CN130" s="261" t="s">
        <v>376</v>
      </c>
      <c r="CO130" s="260">
        <v>825000</v>
      </c>
      <c r="CP130" s="260">
        <v>100300</v>
      </c>
      <c r="CQ130" s="260">
        <v>116800</v>
      </c>
      <c r="CR130" s="260">
        <v>217100</v>
      </c>
    </row>
    <row r="131" spans="91:96" ht="12.75">
      <c r="CM131" s="260">
        <v>104</v>
      </c>
      <c r="CN131" s="261" t="s">
        <v>377</v>
      </c>
      <c r="CO131" s="260">
        <v>1415000</v>
      </c>
      <c r="CP131" s="260">
        <v>1003000</v>
      </c>
      <c r="CQ131" s="260">
        <v>128200</v>
      </c>
      <c r="CR131" s="260">
        <v>1168000</v>
      </c>
    </row>
    <row r="132" spans="91:96" ht="12.75">
      <c r="CM132" s="260">
        <v>516</v>
      </c>
      <c r="CN132" s="261" t="s">
        <v>378</v>
      </c>
      <c r="CO132" s="260">
        <v>234900</v>
      </c>
      <c r="CP132" s="260">
        <v>6160</v>
      </c>
      <c r="CQ132" s="260">
        <v>11300</v>
      </c>
      <c r="CR132" s="260">
        <v>17720</v>
      </c>
    </row>
    <row r="133" spans="91:96" ht="12.75">
      <c r="CM133" s="260">
        <v>520</v>
      </c>
      <c r="CN133" s="261" t="s">
        <v>119</v>
      </c>
      <c r="CO133" s="260">
        <v>0</v>
      </c>
      <c r="CP133" s="260">
        <v>0</v>
      </c>
      <c r="CQ133" s="260">
        <v>0</v>
      </c>
      <c r="CR133" s="260">
        <v>0</v>
      </c>
    </row>
    <row r="134" spans="91:96" ht="12.75">
      <c r="CM134" s="260">
        <v>524</v>
      </c>
      <c r="CN134" s="261" t="s">
        <v>379</v>
      </c>
      <c r="CO134" s="260">
        <v>220800</v>
      </c>
      <c r="CP134" s="260">
        <v>198200</v>
      </c>
      <c r="CQ134" s="260">
        <v>12000</v>
      </c>
      <c r="CR134" s="260">
        <v>210200</v>
      </c>
    </row>
    <row r="135" spans="91:96" ht="12.75">
      <c r="CM135" s="260">
        <v>528</v>
      </c>
      <c r="CN135" s="261" t="s">
        <v>380</v>
      </c>
      <c r="CO135" s="260">
        <v>32320</v>
      </c>
      <c r="CP135" s="260">
        <v>11000</v>
      </c>
      <c r="CQ135" s="260">
        <v>80000</v>
      </c>
      <c r="CR135" s="260">
        <v>91000</v>
      </c>
    </row>
    <row r="136" spans="91:96" ht="12.75">
      <c r="CM136" s="260">
        <v>540</v>
      </c>
      <c r="CN136" s="261" t="s">
        <v>381</v>
      </c>
      <c r="CO136" s="260"/>
      <c r="CP136" s="260"/>
      <c r="CQ136" s="260"/>
      <c r="CR136" s="260"/>
    </row>
    <row r="137" spans="91:96" ht="12.75">
      <c r="CM137" s="260">
        <v>554</v>
      </c>
      <c r="CN137" s="261" t="s">
        <v>382</v>
      </c>
      <c r="CO137" s="260">
        <v>463700</v>
      </c>
      <c r="CP137" s="260">
        <v>327000</v>
      </c>
      <c r="CQ137" s="260">
        <v>0</v>
      </c>
      <c r="CR137" s="260">
        <v>327000</v>
      </c>
    </row>
    <row r="138" spans="91:96" ht="12.75">
      <c r="CM138" s="260">
        <v>558</v>
      </c>
      <c r="CN138" s="261" t="s">
        <v>383</v>
      </c>
      <c r="CO138" s="260">
        <v>311700</v>
      </c>
      <c r="CP138" s="260">
        <v>189700</v>
      </c>
      <c r="CQ138" s="260">
        <v>6950</v>
      </c>
      <c r="CR138" s="260">
        <v>196600</v>
      </c>
    </row>
    <row r="139" spans="91:96" ht="12.75">
      <c r="CM139" s="260">
        <v>562</v>
      </c>
      <c r="CN139" s="261" t="s">
        <v>384</v>
      </c>
      <c r="CO139" s="260">
        <v>191300</v>
      </c>
      <c r="CP139" s="260">
        <v>3500</v>
      </c>
      <c r="CQ139" s="260">
        <v>29000</v>
      </c>
      <c r="CR139" s="260">
        <v>33650</v>
      </c>
    </row>
    <row r="140" spans="91:96" ht="12.75">
      <c r="CM140" s="260">
        <v>566</v>
      </c>
      <c r="CN140" s="261" t="s">
        <v>385</v>
      </c>
      <c r="CO140" s="260">
        <v>1062000</v>
      </c>
      <c r="CP140" s="260">
        <v>221000</v>
      </c>
      <c r="CQ140" s="260">
        <v>65200</v>
      </c>
      <c r="CR140" s="260">
        <v>286200</v>
      </c>
    </row>
    <row r="141" spans="91:96" ht="12.75">
      <c r="CM141" s="260">
        <v>578</v>
      </c>
      <c r="CN141" s="261" t="s">
        <v>386</v>
      </c>
      <c r="CO141" s="260">
        <v>457800</v>
      </c>
      <c r="CP141" s="260">
        <v>382000</v>
      </c>
      <c r="CQ141" s="260">
        <v>0</v>
      </c>
      <c r="CR141" s="260">
        <v>382000</v>
      </c>
    </row>
    <row r="142" spans="91:96" ht="22.5">
      <c r="CM142" s="260">
        <v>275</v>
      </c>
      <c r="CN142" s="261" t="s">
        <v>387</v>
      </c>
      <c r="CO142" s="260">
        <v>2420</v>
      </c>
      <c r="CP142" s="260">
        <v>812</v>
      </c>
      <c r="CQ142" s="260">
        <v>25</v>
      </c>
      <c r="CR142" s="260">
        <v>837</v>
      </c>
    </row>
    <row r="143" spans="91:96" ht="12.75">
      <c r="CM143" s="260">
        <v>512</v>
      </c>
      <c r="CN143" s="261" t="s">
        <v>388</v>
      </c>
      <c r="CO143" s="260">
        <v>38690</v>
      </c>
      <c r="CP143" s="260">
        <v>1400</v>
      </c>
      <c r="CQ143" s="260">
        <v>0</v>
      </c>
      <c r="CR143" s="260">
        <v>1400</v>
      </c>
    </row>
    <row r="144" spans="91:96" ht="12.75">
      <c r="CM144" s="260">
        <v>586</v>
      </c>
      <c r="CN144" s="261" t="s">
        <v>389</v>
      </c>
      <c r="CO144" s="260">
        <v>393300</v>
      </c>
      <c r="CP144" s="260">
        <v>55000</v>
      </c>
      <c r="CQ144" s="260">
        <v>191800</v>
      </c>
      <c r="CR144" s="260">
        <v>246800</v>
      </c>
    </row>
    <row r="145" spans="91:96" ht="12.75">
      <c r="CM145" s="260">
        <v>585</v>
      </c>
      <c r="CN145" s="261" t="s">
        <v>120</v>
      </c>
      <c r="CO145" s="260">
        <v>0</v>
      </c>
      <c r="CP145" s="260">
        <v>0</v>
      </c>
      <c r="CQ145" s="260">
        <v>0</v>
      </c>
      <c r="CR145" s="260">
        <v>0</v>
      </c>
    </row>
    <row r="146" spans="91:96" ht="12.75">
      <c r="CM146" s="260">
        <v>591</v>
      </c>
      <c r="CN146" s="261" t="s">
        <v>390</v>
      </c>
      <c r="CO146" s="260">
        <v>203000</v>
      </c>
      <c r="CP146" s="260">
        <v>147400</v>
      </c>
      <c r="CQ146" s="260">
        <v>560</v>
      </c>
      <c r="CR146" s="260">
        <v>148000</v>
      </c>
    </row>
    <row r="147" spans="91:96" ht="12.75">
      <c r="CM147" s="260">
        <v>598</v>
      </c>
      <c r="CN147" s="261" t="s">
        <v>391</v>
      </c>
      <c r="CO147" s="260">
        <v>1454000</v>
      </c>
      <c r="CP147" s="260">
        <v>801000</v>
      </c>
      <c r="CQ147" s="260">
        <v>0</v>
      </c>
      <c r="CR147" s="260">
        <v>801000</v>
      </c>
    </row>
    <row r="148" spans="91:96" ht="12.75">
      <c r="CM148" s="260">
        <v>600</v>
      </c>
      <c r="CN148" s="261" t="s">
        <v>392</v>
      </c>
      <c r="CO148" s="260">
        <v>459600</v>
      </c>
      <c r="CP148" s="260">
        <v>94000</v>
      </c>
      <c r="CQ148" s="260">
        <v>69000</v>
      </c>
      <c r="CR148" s="260">
        <v>336000</v>
      </c>
    </row>
    <row r="149" spans="91:96" ht="12.75">
      <c r="CM149" s="260">
        <v>604</v>
      </c>
      <c r="CN149" s="261" t="s">
        <v>393</v>
      </c>
      <c r="CO149" s="260">
        <v>2234000</v>
      </c>
      <c r="CP149" s="260">
        <v>1616000</v>
      </c>
      <c r="CQ149" s="260">
        <v>133000</v>
      </c>
      <c r="CR149" s="260">
        <v>1913000</v>
      </c>
    </row>
    <row r="150" spans="91:96" ht="12.75">
      <c r="CM150" s="260">
        <v>608</v>
      </c>
      <c r="CN150" s="261" t="s">
        <v>394</v>
      </c>
      <c r="CO150" s="260">
        <v>704400</v>
      </c>
      <c r="CP150" s="260">
        <v>479000</v>
      </c>
      <c r="CQ150" s="260">
        <v>0</v>
      </c>
      <c r="CR150" s="260">
        <v>479000</v>
      </c>
    </row>
    <row r="151" spans="91:96" ht="12.75">
      <c r="CM151" s="260">
        <v>616</v>
      </c>
      <c r="CN151" s="261" t="s">
        <v>395</v>
      </c>
      <c r="CO151" s="260">
        <v>187600</v>
      </c>
      <c r="CP151" s="260">
        <v>53600</v>
      </c>
      <c r="CQ151" s="260">
        <v>8000</v>
      </c>
      <c r="CR151" s="260">
        <v>61600</v>
      </c>
    </row>
    <row r="152" spans="91:96" ht="12.75">
      <c r="CM152" s="260">
        <v>620</v>
      </c>
      <c r="CN152" s="261" t="s">
        <v>396</v>
      </c>
      <c r="CO152" s="260">
        <v>78640</v>
      </c>
      <c r="CP152" s="260">
        <v>38000</v>
      </c>
      <c r="CQ152" s="260">
        <v>24700</v>
      </c>
      <c r="CR152" s="260">
        <v>68700</v>
      </c>
    </row>
    <row r="153" spans="91:96" ht="12.75">
      <c r="CM153" s="260">
        <v>630</v>
      </c>
      <c r="CN153" s="261" t="s">
        <v>397</v>
      </c>
      <c r="CO153" s="260">
        <v>18220</v>
      </c>
      <c r="CP153" s="260">
        <v>7100</v>
      </c>
      <c r="CQ153" s="260">
        <v>0</v>
      </c>
      <c r="CR153" s="260">
        <v>7100</v>
      </c>
    </row>
    <row r="154" spans="91:96" ht="12.75">
      <c r="CM154" s="260">
        <v>634</v>
      </c>
      <c r="CN154" s="261" t="s">
        <v>398</v>
      </c>
      <c r="CO154" s="260">
        <v>859.1</v>
      </c>
      <c r="CP154" s="260">
        <v>56</v>
      </c>
      <c r="CQ154" s="260">
        <v>2</v>
      </c>
      <c r="CR154" s="260">
        <v>58</v>
      </c>
    </row>
    <row r="155" spans="91:96" ht="12.75">
      <c r="CM155" s="354">
        <v>410</v>
      </c>
      <c r="CN155" s="261" t="s">
        <v>121</v>
      </c>
      <c r="CO155" s="260">
        <v>127300</v>
      </c>
      <c r="CP155" s="260">
        <v>64850</v>
      </c>
      <c r="CQ155" s="260">
        <v>4850</v>
      </c>
      <c r="CR155" s="260">
        <v>69700</v>
      </c>
    </row>
    <row r="156" spans="91:96" ht="12.75">
      <c r="CM156" s="260">
        <v>498</v>
      </c>
      <c r="CN156" s="261" t="s">
        <v>399</v>
      </c>
      <c r="CO156" s="260">
        <v>15230</v>
      </c>
      <c r="CP156" s="260">
        <v>1000</v>
      </c>
      <c r="CQ156" s="260">
        <v>9200</v>
      </c>
      <c r="CR156" s="260">
        <v>11650</v>
      </c>
    </row>
    <row r="157" spans="91:96" ht="12.75">
      <c r="CM157" s="260">
        <v>638</v>
      </c>
      <c r="CN157" s="261" t="s">
        <v>400</v>
      </c>
      <c r="CO157" s="260"/>
      <c r="CP157" s="260"/>
      <c r="CQ157" s="260"/>
      <c r="CR157" s="260"/>
    </row>
    <row r="158" spans="91:96" ht="12.75">
      <c r="CM158" s="260">
        <v>642</v>
      </c>
      <c r="CN158" s="261" t="s">
        <v>401</v>
      </c>
      <c r="CO158" s="260">
        <v>151900</v>
      </c>
      <c r="CP158" s="260">
        <v>42300</v>
      </c>
      <c r="CQ158" s="260">
        <v>168180</v>
      </c>
      <c r="CR158" s="260">
        <v>211900</v>
      </c>
    </row>
    <row r="159" spans="91:96" ht="12.75">
      <c r="CM159" s="260">
        <v>643</v>
      </c>
      <c r="CN159" s="261" t="s">
        <v>407</v>
      </c>
      <c r="CO159" s="260">
        <v>7865000</v>
      </c>
      <c r="CP159" s="260">
        <v>4313000</v>
      </c>
      <c r="CQ159" s="260">
        <v>185600</v>
      </c>
      <c r="CR159" s="260">
        <v>4508000</v>
      </c>
    </row>
    <row r="160" spans="91:96" ht="12.75">
      <c r="CM160" s="260">
        <v>646</v>
      </c>
      <c r="CN160" s="261" t="s">
        <v>408</v>
      </c>
      <c r="CO160" s="260">
        <v>31920</v>
      </c>
      <c r="CP160" s="260">
        <v>9500</v>
      </c>
      <c r="CQ160" s="260">
        <v>0</v>
      </c>
      <c r="CR160" s="260">
        <v>9500</v>
      </c>
    </row>
    <row r="161" spans="91:96" ht="12.75">
      <c r="CM161" s="260">
        <v>654</v>
      </c>
      <c r="CN161" s="261" t="s">
        <v>409</v>
      </c>
      <c r="CO161" s="260"/>
      <c r="CP161" s="260"/>
      <c r="CQ161" s="260"/>
      <c r="CR161" s="260"/>
    </row>
    <row r="162" spans="91:96" ht="12.75">
      <c r="CM162" s="260">
        <v>659</v>
      </c>
      <c r="CN162" s="261" t="s">
        <v>410</v>
      </c>
      <c r="CO162" s="260">
        <v>371</v>
      </c>
      <c r="CP162" s="260">
        <v>24</v>
      </c>
      <c r="CQ162" s="260">
        <v>0</v>
      </c>
      <c r="CR162" s="260">
        <v>24</v>
      </c>
    </row>
    <row r="163" spans="91:96" ht="12.75">
      <c r="CM163" s="260">
        <v>662</v>
      </c>
      <c r="CN163" s="261" t="s">
        <v>411</v>
      </c>
      <c r="CO163" s="260">
        <v>1427</v>
      </c>
      <c r="CP163" s="260">
        <v>0</v>
      </c>
      <c r="CQ163" s="260">
        <v>0</v>
      </c>
      <c r="CR163" s="260">
        <v>0</v>
      </c>
    </row>
    <row r="164" spans="91:96" ht="22.5">
      <c r="CM164" s="354">
        <v>670</v>
      </c>
      <c r="CN164" s="261" t="s">
        <v>122</v>
      </c>
      <c r="CO164" s="260">
        <v>617.4</v>
      </c>
      <c r="CP164" s="260">
        <v>0</v>
      </c>
      <c r="CQ164" s="260">
        <v>0</v>
      </c>
      <c r="CR164" s="260">
        <v>0</v>
      </c>
    </row>
    <row r="165" spans="91:96" ht="12.75">
      <c r="CM165" s="260">
        <v>882</v>
      </c>
      <c r="CN165" s="261" t="s">
        <v>412</v>
      </c>
      <c r="CO165" s="260">
        <v>0</v>
      </c>
      <c r="CP165" s="260">
        <v>0</v>
      </c>
      <c r="CQ165" s="260">
        <v>0</v>
      </c>
      <c r="CR165" s="260">
        <v>0</v>
      </c>
    </row>
    <row r="166" spans="91:96" ht="12.75">
      <c r="CM166" s="260">
        <v>674</v>
      </c>
      <c r="CN166" s="261" t="s">
        <v>123</v>
      </c>
      <c r="CO166" s="260">
        <v>0</v>
      </c>
      <c r="CP166" s="260">
        <v>0</v>
      </c>
      <c r="CQ166" s="260">
        <v>0</v>
      </c>
      <c r="CR166" s="260">
        <v>0</v>
      </c>
    </row>
    <row r="167" spans="91:96" ht="22.5">
      <c r="CM167" s="260">
        <v>678</v>
      </c>
      <c r="CN167" s="261" t="s">
        <v>413</v>
      </c>
      <c r="CO167" s="260">
        <v>3072</v>
      </c>
      <c r="CP167" s="260">
        <v>2180</v>
      </c>
      <c r="CQ167" s="260">
        <v>0</v>
      </c>
      <c r="CR167" s="260">
        <v>2180</v>
      </c>
    </row>
    <row r="168" spans="91:96" ht="12.75">
      <c r="CM168" s="260">
        <v>682</v>
      </c>
      <c r="CN168" s="261" t="s">
        <v>414</v>
      </c>
      <c r="CO168" s="260">
        <v>126800</v>
      </c>
      <c r="CP168" s="260">
        <v>2400</v>
      </c>
      <c r="CQ168" s="260">
        <v>0</v>
      </c>
      <c r="CR168" s="260">
        <v>2400</v>
      </c>
    </row>
    <row r="169" spans="91:96" ht="12.75">
      <c r="CM169" s="260">
        <v>686</v>
      </c>
      <c r="CN169" s="261" t="s">
        <v>415</v>
      </c>
      <c r="CO169" s="260">
        <v>134900</v>
      </c>
      <c r="CP169" s="260">
        <v>25800</v>
      </c>
      <c r="CQ169" s="260">
        <v>2000</v>
      </c>
      <c r="CR169" s="260">
        <v>38800</v>
      </c>
    </row>
    <row r="170" spans="91:96" ht="12.75">
      <c r="CM170" s="260">
        <v>891</v>
      </c>
      <c r="CN170" s="261" t="s">
        <v>124</v>
      </c>
      <c r="CO170" s="260">
        <v>49980</v>
      </c>
      <c r="CP170" s="260">
        <v>8407</v>
      </c>
      <c r="CQ170" s="260">
        <v>0</v>
      </c>
      <c r="CR170" s="260">
        <v>162200</v>
      </c>
    </row>
    <row r="171" spans="91:96" ht="12.75">
      <c r="CM171" s="260">
        <v>690</v>
      </c>
      <c r="CN171" s="261" t="s">
        <v>416</v>
      </c>
      <c r="CO171" s="260">
        <v>1072</v>
      </c>
      <c r="CP171" s="260">
        <v>0</v>
      </c>
      <c r="CQ171" s="260">
        <v>0</v>
      </c>
      <c r="CR171" s="260">
        <v>0</v>
      </c>
    </row>
    <row r="172" spans="91:96" ht="12.75">
      <c r="CM172" s="260">
        <v>694</v>
      </c>
      <c r="CN172" s="261" t="s">
        <v>417</v>
      </c>
      <c r="CO172" s="260">
        <v>181200</v>
      </c>
      <c r="CP172" s="260">
        <v>160000</v>
      </c>
      <c r="CQ172" s="260">
        <v>0</v>
      </c>
      <c r="CR172" s="260">
        <v>160000</v>
      </c>
    </row>
    <row r="173" spans="91:96" ht="12.75">
      <c r="CM173" s="260">
        <v>702</v>
      </c>
      <c r="CN173" s="261" t="s">
        <v>418</v>
      </c>
      <c r="CO173" s="260">
        <v>1773</v>
      </c>
      <c r="CP173" s="260">
        <v>600</v>
      </c>
      <c r="CQ173" s="260">
        <v>0</v>
      </c>
      <c r="CR173" s="260">
        <v>600</v>
      </c>
    </row>
    <row r="174" spans="91:96" ht="12.75">
      <c r="CM174" s="260">
        <v>703</v>
      </c>
      <c r="CN174" s="261" t="s">
        <v>419</v>
      </c>
      <c r="CO174" s="260">
        <v>40410</v>
      </c>
      <c r="CP174" s="260">
        <v>12600</v>
      </c>
      <c r="CQ174" s="260">
        <v>0</v>
      </c>
      <c r="CR174" s="260">
        <v>50100</v>
      </c>
    </row>
    <row r="175" spans="91:96" ht="12.75">
      <c r="CM175" s="260">
        <v>705</v>
      </c>
      <c r="CN175" s="261" t="s">
        <v>420</v>
      </c>
      <c r="CO175" s="260">
        <v>23550</v>
      </c>
      <c r="CP175" s="260">
        <v>18670</v>
      </c>
      <c r="CQ175" s="260">
        <v>13200</v>
      </c>
      <c r="CR175" s="260">
        <v>31870</v>
      </c>
    </row>
    <row r="176" spans="91:96" ht="12.75">
      <c r="CM176" s="260">
        <v>90</v>
      </c>
      <c r="CN176" s="261" t="s">
        <v>421</v>
      </c>
      <c r="CO176" s="260">
        <v>87510</v>
      </c>
      <c r="CP176" s="260">
        <v>44700</v>
      </c>
      <c r="CQ176" s="260">
        <v>0</v>
      </c>
      <c r="CR176" s="260">
        <v>44700</v>
      </c>
    </row>
    <row r="177" spans="91:96" ht="12.75">
      <c r="CM177" s="260">
        <v>706</v>
      </c>
      <c r="CN177" s="261" t="s">
        <v>422</v>
      </c>
      <c r="CO177" s="260">
        <v>179800</v>
      </c>
      <c r="CP177" s="260">
        <v>6000</v>
      </c>
      <c r="CQ177" s="260">
        <v>8700</v>
      </c>
      <c r="CR177" s="260">
        <v>14700</v>
      </c>
    </row>
    <row r="178" spans="91:96" ht="12.75">
      <c r="CM178" s="260">
        <v>710</v>
      </c>
      <c r="CN178" s="261" t="s">
        <v>423</v>
      </c>
      <c r="CO178" s="260">
        <v>603400</v>
      </c>
      <c r="CP178" s="260">
        <v>44800</v>
      </c>
      <c r="CQ178" s="260">
        <v>6600</v>
      </c>
      <c r="CR178" s="260">
        <v>51400</v>
      </c>
    </row>
    <row r="179" spans="91:96" ht="12.75">
      <c r="CM179" s="260">
        <v>724</v>
      </c>
      <c r="CN179" s="261" t="s">
        <v>424</v>
      </c>
      <c r="CO179" s="260">
        <v>321600</v>
      </c>
      <c r="CP179" s="260">
        <v>111200</v>
      </c>
      <c r="CQ179" s="260">
        <v>300</v>
      </c>
      <c r="CR179" s="260">
        <v>111500</v>
      </c>
    </row>
    <row r="180" spans="91:96" ht="12.75">
      <c r="CM180" s="260">
        <v>144</v>
      </c>
      <c r="CN180" s="261" t="s">
        <v>425</v>
      </c>
      <c r="CO180" s="260">
        <v>112300</v>
      </c>
      <c r="CP180" s="260">
        <v>52800</v>
      </c>
      <c r="CQ180" s="260">
        <v>0</v>
      </c>
      <c r="CR180" s="260">
        <v>52800</v>
      </c>
    </row>
    <row r="181" spans="91:96" ht="22.5">
      <c r="CM181" s="260">
        <v>736</v>
      </c>
      <c r="CN181" s="261" t="s">
        <v>125</v>
      </c>
      <c r="CO181" s="260">
        <v>1050000</v>
      </c>
      <c r="CP181" s="260">
        <v>30000</v>
      </c>
      <c r="CQ181" s="260">
        <v>100000</v>
      </c>
      <c r="CR181" s="260">
        <v>64500</v>
      </c>
    </row>
    <row r="182" spans="91:96" ht="12.75">
      <c r="CM182" s="260">
        <v>740</v>
      </c>
      <c r="CN182" s="261" t="s">
        <v>426</v>
      </c>
      <c r="CO182" s="260">
        <v>381900</v>
      </c>
      <c r="CP182" s="260">
        <v>88000</v>
      </c>
      <c r="CQ182" s="260">
        <v>0</v>
      </c>
      <c r="CR182" s="260">
        <v>122000</v>
      </c>
    </row>
    <row r="183" spans="91:96" ht="12.75">
      <c r="CM183" s="260">
        <v>748</v>
      </c>
      <c r="CN183" s="261" t="s">
        <v>427</v>
      </c>
      <c r="CO183" s="260">
        <v>13680</v>
      </c>
      <c r="CP183" s="260">
        <v>2640</v>
      </c>
      <c r="CQ183" s="260">
        <v>1870</v>
      </c>
      <c r="CR183" s="260">
        <v>4510</v>
      </c>
    </row>
    <row r="184" spans="91:96" ht="12.75">
      <c r="CM184" s="260">
        <v>752</v>
      </c>
      <c r="CN184" s="261" t="s">
        <v>428</v>
      </c>
      <c r="CO184" s="260">
        <v>281000</v>
      </c>
      <c r="CP184" s="260">
        <v>171000</v>
      </c>
      <c r="CQ184" s="260">
        <v>3000</v>
      </c>
      <c r="CR184" s="260">
        <v>174000</v>
      </c>
    </row>
    <row r="185" spans="91:96" ht="12.75">
      <c r="CM185" s="260">
        <v>756</v>
      </c>
      <c r="CN185" s="261" t="s">
        <v>429</v>
      </c>
      <c r="CO185" s="260">
        <v>63450</v>
      </c>
      <c r="CP185" s="260">
        <v>40400</v>
      </c>
      <c r="CQ185" s="260">
        <v>13100</v>
      </c>
      <c r="CR185" s="260">
        <v>53500</v>
      </c>
    </row>
    <row r="186" spans="91:96" ht="12.75">
      <c r="CM186" s="260">
        <v>760</v>
      </c>
      <c r="CN186" s="261" t="s">
        <v>436</v>
      </c>
      <c r="CO186" s="260">
        <v>46670</v>
      </c>
      <c r="CP186" s="260">
        <v>7132</v>
      </c>
      <c r="CQ186" s="260">
        <v>17420</v>
      </c>
      <c r="CR186" s="260">
        <v>16800</v>
      </c>
    </row>
    <row r="187" spans="91:96" ht="12.75">
      <c r="CM187" s="260">
        <v>762</v>
      </c>
      <c r="CN187" s="261" t="s">
        <v>437</v>
      </c>
      <c r="CO187" s="260">
        <v>98500</v>
      </c>
      <c r="CP187" s="260">
        <v>63460</v>
      </c>
      <c r="CQ187" s="260">
        <v>13310</v>
      </c>
      <c r="CR187" s="260">
        <v>21910</v>
      </c>
    </row>
    <row r="188" spans="91:96" ht="12.75">
      <c r="CM188" s="260">
        <v>764</v>
      </c>
      <c r="CN188" s="261" t="s">
        <v>438</v>
      </c>
      <c r="CO188" s="260">
        <v>832300</v>
      </c>
      <c r="CP188" s="260">
        <v>224500</v>
      </c>
      <c r="CQ188" s="260">
        <v>0</v>
      </c>
      <c r="CR188" s="260">
        <v>438600</v>
      </c>
    </row>
    <row r="189" spans="91:96" ht="33.75">
      <c r="CM189" s="260">
        <v>807</v>
      </c>
      <c r="CN189" s="261" t="s">
        <v>126</v>
      </c>
      <c r="CO189" s="260">
        <v>15910</v>
      </c>
      <c r="CP189" s="260">
        <v>5400</v>
      </c>
      <c r="CQ189" s="260">
        <v>1000</v>
      </c>
      <c r="CR189" s="260">
        <v>6400</v>
      </c>
    </row>
    <row r="190" spans="91:96" ht="12.75">
      <c r="CM190" s="260">
        <v>626</v>
      </c>
      <c r="CN190" s="261" t="s">
        <v>127</v>
      </c>
      <c r="CO190" s="260">
        <v>22300</v>
      </c>
      <c r="CP190" s="260">
        <v>8215</v>
      </c>
      <c r="CQ190" s="260">
        <v>0</v>
      </c>
      <c r="CR190" s="260">
        <v>8215</v>
      </c>
    </row>
    <row r="191" spans="91:96" ht="12.75">
      <c r="CM191" s="260">
        <v>768</v>
      </c>
      <c r="CN191" s="261" t="s">
        <v>439</v>
      </c>
      <c r="CO191" s="260">
        <v>66330</v>
      </c>
      <c r="CP191" s="260">
        <v>11500</v>
      </c>
      <c r="CQ191" s="260">
        <v>3200</v>
      </c>
      <c r="CR191" s="260">
        <v>14700</v>
      </c>
    </row>
    <row r="192" spans="91:96" ht="12.75">
      <c r="CM192" s="260">
        <v>776</v>
      </c>
      <c r="CN192" s="261" t="s">
        <v>440</v>
      </c>
      <c r="CO192" s="260">
        <v>0</v>
      </c>
      <c r="CP192" s="260">
        <v>0</v>
      </c>
      <c r="CQ192" s="260">
        <v>0</v>
      </c>
      <c r="CR192" s="260">
        <v>0</v>
      </c>
    </row>
    <row r="193" spans="91:96" ht="12.75">
      <c r="CM193" s="260">
        <v>780</v>
      </c>
      <c r="CN193" s="261" t="s">
        <v>441</v>
      </c>
      <c r="CO193" s="260">
        <v>11290</v>
      </c>
      <c r="CP193" s="260">
        <v>3840</v>
      </c>
      <c r="CQ193" s="260">
        <v>0</v>
      </c>
      <c r="CR193" s="260">
        <v>3840</v>
      </c>
    </row>
    <row r="194" spans="91:96" ht="12.75">
      <c r="CM194" s="260">
        <v>788</v>
      </c>
      <c r="CN194" s="261" t="s">
        <v>442</v>
      </c>
      <c r="CO194" s="260">
        <v>33870</v>
      </c>
      <c r="CP194" s="260">
        <v>4195</v>
      </c>
      <c r="CQ194" s="260">
        <v>400</v>
      </c>
      <c r="CR194" s="260">
        <v>4595</v>
      </c>
    </row>
    <row r="195" spans="91:96" ht="12.75">
      <c r="CM195" s="260">
        <v>792</v>
      </c>
      <c r="CN195" s="261" t="s">
        <v>443</v>
      </c>
      <c r="CO195" s="260">
        <v>464700</v>
      </c>
      <c r="CP195" s="260">
        <v>227000</v>
      </c>
      <c r="CQ195" s="260">
        <v>600</v>
      </c>
      <c r="CR195" s="260">
        <v>211600</v>
      </c>
    </row>
    <row r="196" spans="91:96" ht="12.75">
      <c r="CM196" s="260">
        <v>795</v>
      </c>
      <c r="CN196" s="261" t="s">
        <v>444</v>
      </c>
      <c r="CO196" s="260">
        <v>78580</v>
      </c>
      <c r="CP196" s="260">
        <v>1405</v>
      </c>
      <c r="CQ196" s="260">
        <v>45360</v>
      </c>
      <c r="CR196" s="260">
        <v>24770</v>
      </c>
    </row>
    <row r="197" spans="91:96" ht="12.75">
      <c r="CM197" s="260">
        <v>798</v>
      </c>
      <c r="CN197" s="261" t="s">
        <v>128</v>
      </c>
      <c r="CO197" s="260">
        <v>0</v>
      </c>
      <c r="CP197" s="260">
        <v>0</v>
      </c>
      <c r="CQ197" s="260">
        <v>0</v>
      </c>
      <c r="CR197" s="260">
        <v>0</v>
      </c>
    </row>
    <row r="198" spans="91:96" ht="12.75">
      <c r="CM198" s="260">
        <v>800</v>
      </c>
      <c r="CN198" s="261" t="s">
        <v>445</v>
      </c>
      <c r="CO198" s="260">
        <v>285000</v>
      </c>
      <c r="CP198" s="260">
        <v>39000</v>
      </c>
      <c r="CQ198" s="260">
        <v>27000</v>
      </c>
      <c r="CR198" s="260">
        <v>66000</v>
      </c>
    </row>
    <row r="199" spans="91:96" ht="12.75">
      <c r="CM199" s="260">
        <v>804</v>
      </c>
      <c r="CN199" s="261" t="s">
        <v>446</v>
      </c>
      <c r="CO199" s="260">
        <v>1132000</v>
      </c>
      <c r="CP199" s="260">
        <v>53100</v>
      </c>
      <c r="CQ199" s="260">
        <v>28150</v>
      </c>
      <c r="CR199" s="260">
        <v>139600</v>
      </c>
    </row>
    <row r="200" spans="91:96" ht="12.75">
      <c r="CM200" s="260">
        <v>784</v>
      </c>
      <c r="CN200" s="261" t="s">
        <v>447</v>
      </c>
      <c r="CO200" s="260">
        <v>6521</v>
      </c>
      <c r="CP200" s="260">
        <v>150</v>
      </c>
      <c r="CQ200" s="260">
        <v>0</v>
      </c>
      <c r="CR200" s="260">
        <v>150</v>
      </c>
    </row>
    <row r="201" spans="91:96" ht="12.75">
      <c r="CM201" s="260">
        <v>826</v>
      </c>
      <c r="CN201" s="261" t="s">
        <v>448</v>
      </c>
      <c r="CO201" s="260">
        <v>297200</v>
      </c>
      <c r="CP201" s="260">
        <v>145000</v>
      </c>
      <c r="CQ201" s="260">
        <v>2000</v>
      </c>
      <c r="CR201" s="260">
        <v>147000</v>
      </c>
    </row>
    <row r="202" spans="91:96" ht="22.5">
      <c r="CM202" s="260">
        <v>834</v>
      </c>
      <c r="CN202" s="261" t="s">
        <v>129</v>
      </c>
      <c r="CO202" s="260">
        <v>1015000</v>
      </c>
      <c r="CP202" s="260">
        <v>84000</v>
      </c>
      <c r="CQ202" s="260">
        <v>12270</v>
      </c>
      <c r="CR202" s="260">
        <v>96270</v>
      </c>
    </row>
    <row r="203" spans="91:96" ht="22.5">
      <c r="CM203" s="260">
        <v>840</v>
      </c>
      <c r="CN203" s="261" t="s">
        <v>130</v>
      </c>
      <c r="CO203" s="260">
        <v>7030000</v>
      </c>
      <c r="CP203" s="260">
        <v>2818000</v>
      </c>
      <c r="CQ203" s="260">
        <v>251000</v>
      </c>
      <c r="CR203" s="260">
        <v>3069000</v>
      </c>
    </row>
    <row r="204" spans="91:96" ht="12.75">
      <c r="CM204" s="260">
        <v>858</v>
      </c>
      <c r="CN204" s="261" t="s">
        <v>450</v>
      </c>
      <c r="CO204" s="260">
        <v>222900</v>
      </c>
      <c r="CP204" s="260">
        <v>59000</v>
      </c>
      <c r="CQ204" s="260">
        <v>0</v>
      </c>
      <c r="CR204" s="260">
        <v>139000</v>
      </c>
    </row>
    <row r="205" spans="91:96" ht="12.75">
      <c r="CM205" s="260">
        <v>860</v>
      </c>
      <c r="CN205" s="261" t="s">
        <v>451</v>
      </c>
      <c r="CO205" s="260">
        <v>92160</v>
      </c>
      <c r="CP205" s="260">
        <v>16340</v>
      </c>
      <c r="CQ205" s="260">
        <v>65650</v>
      </c>
      <c r="CR205" s="260">
        <v>48870</v>
      </c>
    </row>
    <row r="206" spans="91:96" ht="12.75">
      <c r="CM206" s="260">
        <v>548</v>
      </c>
      <c r="CN206" s="261" t="s">
        <v>131</v>
      </c>
      <c r="CO206" s="260">
        <v>0</v>
      </c>
      <c r="CP206" s="260">
        <v>0</v>
      </c>
      <c r="CQ206" s="260">
        <v>0</v>
      </c>
      <c r="CR206" s="260">
        <v>0</v>
      </c>
    </row>
    <row r="207" spans="91:96" ht="22.5" customHeight="1">
      <c r="CM207" s="260">
        <v>862</v>
      </c>
      <c r="CN207" s="261" t="s">
        <v>132</v>
      </c>
      <c r="CO207" s="260">
        <v>1710000</v>
      </c>
      <c r="CP207" s="260">
        <v>722400</v>
      </c>
      <c r="CQ207" s="260">
        <v>510700</v>
      </c>
      <c r="CR207" s="260">
        <v>1233000</v>
      </c>
    </row>
    <row r="208" spans="91:96" ht="12.75">
      <c r="CM208" s="260">
        <v>704</v>
      </c>
      <c r="CN208" s="261" t="s">
        <v>452</v>
      </c>
      <c r="CO208" s="260">
        <v>602700</v>
      </c>
      <c r="CP208" s="260">
        <v>359400</v>
      </c>
      <c r="CQ208" s="260">
        <v>524700</v>
      </c>
      <c r="CR208" s="260">
        <v>884100</v>
      </c>
    </row>
    <row r="209" spans="91:96" ht="12.75">
      <c r="CM209" s="260">
        <v>887</v>
      </c>
      <c r="CN209" s="261" t="s">
        <v>453</v>
      </c>
      <c r="CO209" s="260">
        <v>88170</v>
      </c>
      <c r="CP209" s="260">
        <v>2100</v>
      </c>
      <c r="CQ209" s="260">
        <v>0</v>
      </c>
      <c r="CR209" s="260">
        <v>2100</v>
      </c>
    </row>
    <row r="210" spans="91:96" ht="12.75">
      <c r="CM210" s="260">
        <v>894</v>
      </c>
      <c r="CN210" s="261" t="s">
        <v>454</v>
      </c>
      <c r="CO210" s="260">
        <v>767700</v>
      </c>
      <c r="CP210" s="260">
        <v>80200</v>
      </c>
      <c r="CQ210" s="260">
        <v>25000</v>
      </c>
      <c r="CR210" s="260">
        <v>105200</v>
      </c>
    </row>
    <row r="211" spans="91:96" ht="12.75">
      <c r="CM211" s="260">
        <v>716</v>
      </c>
      <c r="CN211" s="261" t="s">
        <v>455</v>
      </c>
      <c r="CO211" s="260">
        <v>256700</v>
      </c>
      <c r="CP211" s="260">
        <v>12260</v>
      </c>
      <c r="CQ211" s="260">
        <v>0</v>
      </c>
      <c r="CR211" s="260">
        <v>20000</v>
      </c>
    </row>
  </sheetData>
  <sheetProtection sheet="1" formatCells="0" formatColumns="0" formatRows="0" insertColumns="0" insertRows="0" insertHyperlinks="0"/>
  <mergeCells count="42">
    <mergeCell ref="C59:AI60"/>
    <mergeCell ref="D55:AT55"/>
    <mergeCell ref="D56:AT56"/>
    <mergeCell ref="D57:AT57"/>
    <mergeCell ref="D58:AT58"/>
    <mergeCell ref="D52:AT52"/>
    <mergeCell ref="D53:AT53"/>
    <mergeCell ref="D51:AT51"/>
    <mergeCell ref="D46:AT46"/>
    <mergeCell ref="D42:AT42"/>
    <mergeCell ref="AN32:AS32"/>
    <mergeCell ref="V31:Y31"/>
    <mergeCell ref="D54:AT54"/>
    <mergeCell ref="D50:AT50"/>
    <mergeCell ref="D43:AT43"/>
    <mergeCell ref="D44:AT44"/>
    <mergeCell ref="D45:AT45"/>
    <mergeCell ref="AN30:AS30"/>
    <mergeCell ref="CM5:CR5"/>
    <mergeCell ref="C5:AN5"/>
    <mergeCell ref="D21:AT21"/>
    <mergeCell ref="D22:AT22"/>
    <mergeCell ref="D49:AT49"/>
    <mergeCell ref="D47:AT47"/>
    <mergeCell ref="D48:AT48"/>
    <mergeCell ref="V32:Y32"/>
    <mergeCell ref="D37:AT37"/>
    <mergeCell ref="C4:AT4"/>
    <mergeCell ref="D23:AT23"/>
    <mergeCell ref="D24:AT24"/>
    <mergeCell ref="V27:Y27"/>
    <mergeCell ref="AD27:AH27"/>
    <mergeCell ref="X29:AF29"/>
    <mergeCell ref="D25:AT25"/>
    <mergeCell ref="F6:AD6"/>
    <mergeCell ref="AE31:AH31"/>
    <mergeCell ref="D36:AT36"/>
    <mergeCell ref="D41:AT41"/>
    <mergeCell ref="D40:AT40"/>
    <mergeCell ref="D39:AT39"/>
    <mergeCell ref="D38:AT38"/>
    <mergeCell ref="AE32:AH32"/>
  </mergeCells>
  <conditionalFormatting sqref="AY32 AY35 AY38 AY29">
    <cfRule type="cellIs" priority="148" dxfId="264" operator="greaterThan" stopIfTrue="1">
      <formula>0</formula>
    </cfRule>
  </conditionalFormatting>
  <conditionalFormatting sqref="CK8:CK16 BE8:BE16 BG8:BG16 BI8:BI16 BK8:BK16 BM8:BM16 BO8:BO16 BQ8:BQ16 BS8:BS16 BU8:BU16 BW8:BW16 BY8:BY16 CA8:CA16 CC8:CC16 CE8:CE16 CG8:CG16 BC8:BC16 CI8:CI16">
    <cfRule type="cellIs" priority="149" dxfId="264" operator="equal" stopIfTrue="1">
      <formula>"&gt; 25%"</formula>
    </cfRule>
  </conditionalFormatting>
  <conditionalFormatting sqref="CE26 CK26 CI23 CK23 CG23 CI26 CG26 CC23 CE23 CA26 CC26 BY23 CA23 BW26 BY26 BU23 BW23 BS26 BU26 BQ23 BS23 BO26 BQ26 BM23 BO23 BK26 BM26 BA23 BK23 BC23 BC26 BE26 BE23 BG23 BG26 BI26 BI23 AY23 AY26 BA26">
    <cfRule type="cellIs" priority="150" dxfId="264" operator="equal" stopIfTrue="1">
      <formula>"&lt;&gt;"</formula>
    </cfRule>
  </conditionalFormatting>
  <conditionalFormatting sqref="H10">
    <cfRule type="cellIs" priority="127" dxfId="264" operator="lessThan" stopIfTrue="1">
      <formula>H8-H9</formula>
    </cfRule>
  </conditionalFormatting>
  <conditionalFormatting sqref="H12">
    <cfRule type="cellIs" priority="128" dxfId="264" operator="lessThan" stopIfTrue="1">
      <formula>H10+H11</formula>
    </cfRule>
  </conditionalFormatting>
  <conditionalFormatting sqref="H13">
    <cfRule type="cellIs" priority="129" dxfId="264" operator="lessThan" stopIfTrue="1">
      <formula>H14+H15</formula>
    </cfRule>
  </conditionalFormatting>
  <conditionalFormatting sqref="J10">
    <cfRule type="cellIs" priority="70" dxfId="264" operator="lessThan" stopIfTrue="1">
      <formula>J8-J9</formula>
    </cfRule>
  </conditionalFormatting>
  <conditionalFormatting sqref="J12">
    <cfRule type="cellIs" priority="71" dxfId="264" operator="lessThan" stopIfTrue="1">
      <formula>J10+J11</formula>
    </cfRule>
  </conditionalFormatting>
  <conditionalFormatting sqref="J13">
    <cfRule type="cellIs" priority="72" dxfId="264" operator="lessThan" stopIfTrue="1">
      <formula>J14+J15</formula>
    </cfRule>
  </conditionalFormatting>
  <conditionalFormatting sqref="L10">
    <cfRule type="cellIs" priority="67" dxfId="264" operator="lessThan" stopIfTrue="1">
      <formula>L8-L9</formula>
    </cfRule>
  </conditionalFormatting>
  <conditionalFormatting sqref="L12">
    <cfRule type="cellIs" priority="68" dxfId="264" operator="lessThan" stopIfTrue="1">
      <formula>L10+L11</formula>
    </cfRule>
  </conditionalFormatting>
  <conditionalFormatting sqref="L13">
    <cfRule type="cellIs" priority="69" dxfId="264" operator="lessThan" stopIfTrue="1">
      <formula>L14+L15</formula>
    </cfRule>
  </conditionalFormatting>
  <conditionalFormatting sqref="N10">
    <cfRule type="cellIs" priority="64" dxfId="264" operator="lessThan" stopIfTrue="1">
      <formula>N8-N9</formula>
    </cfRule>
  </conditionalFormatting>
  <conditionalFormatting sqref="N12">
    <cfRule type="cellIs" priority="65" dxfId="264" operator="lessThan" stopIfTrue="1">
      <formula>N10+N11</formula>
    </cfRule>
  </conditionalFormatting>
  <conditionalFormatting sqref="N13">
    <cfRule type="cellIs" priority="66" dxfId="264" operator="lessThan" stopIfTrue="1">
      <formula>N14+N15</formula>
    </cfRule>
  </conditionalFormatting>
  <conditionalFormatting sqref="P10">
    <cfRule type="cellIs" priority="61" dxfId="264" operator="lessThan" stopIfTrue="1">
      <formula>P8-P9</formula>
    </cfRule>
  </conditionalFormatting>
  <conditionalFormatting sqref="P12">
    <cfRule type="cellIs" priority="62" dxfId="264" operator="lessThan" stopIfTrue="1">
      <formula>P10+P11</formula>
    </cfRule>
  </conditionalFormatting>
  <conditionalFormatting sqref="P13">
    <cfRule type="cellIs" priority="63" dxfId="264" operator="lessThan" stopIfTrue="1">
      <formula>P14+P15</formula>
    </cfRule>
  </conditionalFormatting>
  <conditionalFormatting sqref="R10">
    <cfRule type="cellIs" priority="58" dxfId="264" operator="lessThan" stopIfTrue="1">
      <formula>R8-R9</formula>
    </cfRule>
  </conditionalFormatting>
  <conditionalFormatting sqref="R12">
    <cfRule type="cellIs" priority="59" dxfId="264" operator="lessThan" stopIfTrue="1">
      <formula>R10+R11</formula>
    </cfRule>
  </conditionalFormatting>
  <conditionalFormatting sqref="R13">
    <cfRule type="cellIs" priority="60" dxfId="264" operator="lessThan" stopIfTrue="1">
      <formula>R14+R15</formula>
    </cfRule>
  </conditionalFormatting>
  <conditionalFormatting sqref="T10">
    <cfRule type="cellIs" priority="55" dxfId="264" operator="lessThan" stopIfTrue="1">
      <formula>T8-T9</formula>
    </cfRule>
  </conditionalFormatting>
  <conditionalFormatting sqref="T12">
    <cfRule type="cellIs" priority="56" dxfId="264" operator="lessThan" stopIfTrue="1">
      <formula>T10+T11</formula>
    </cfRule>
  </conditionalFormatting>
  <conditionalFormatting sqref="T13">
    <cfRule type="cellIs" priority="57" dxfId="264" operator="lessThan" stopIfTrue="1">
      <formula>T14+T15</formula>
    </cfRule>
  </conditionalFormatting>
  <conditionalFormatting sqref="V10">
    <cfRule type="cellIs" priority="52" dxfId="264" operator="lessThan" stopIfTrue="1">
      <formula>V8-V9</formula>
    </cfRule>
  </conditionalFormatting>
  <conditionalFormatting sqref="V12">
    <cfRule type="cellIs" priority="53" dxfId="264" operator="lessThan" stopIfTrue="1">
      <formula>V10+V11</formula>
    </cfRule>
  </conditionalFormatting>
  <conditionalFormatting sqref="V13">
    <cfRule type="cellIs" priority="54" dxfId="264" operator="lessThan" stopIfTrue="1">
      <formula>V14+V15</formula>
    </cfRule>
  </conditionalFormatting>
  <conditionalFormatting sqref="X10">
    <cfRule type="cellIs" priority="49" dxfId="264" operator="lessThan" stopIfTrue="1">
      <formula>X8-X9</formula>
    </cfRule>
  </conditionalFormatting>
  <conditionalFormatting sqref="X12">
    <cfRule type="cellIs" priority="50" dxfId="264" operator="lessThan" stopIfTrue="1">
      <formula>X10+X11</formula>
    </cfRule>
  </conditionalFormatting>
  <conditionalFormatting sqref="X13">
    <cfRule type="cellIs" priority="51" dxfId="264" operator="lessThan" stopIfTrue="1">
      <formula>X14+X15</formula>
    </cfRule>
  </conditionalFormatting>
  <conditionalFormatting sqref="Z10">
    <cfRule type="cellIs" priority="46" dxfId="264" operator="lessThan" stopIfTrue="1">
      <formula>Z8-Z9</formula>
    </cfRule>
  </conditionalFormatting>
  <conditionalFormatting sqref="Z12">
    <cfRule type="cellIs" priority="47" dxfId="264" operator="lessThan" stopIfTrue="1">
      <formula>Z10+Z11</formula>
    </cfRule>
  </conditionalFormatting>
  <conditionalFormatting sqref="Z13">
    <cfRule type="cellIs" priority="48" dxfId="264" operator="lessThan" stopIfTrue="1">
      <formula>Z14+Z15</formula>
    </cfRule>
  </conditionalFormatting>
  <conditionalFormatting sqref="AB10">
    <cfRule type="cellIs" priority="43" dxfId="264" operator="lessThan" stopIfTrue="1">
      <formula>AB8-AB9</formula>
    </cfRule>
  </conditionalFormatting>
  <conditionalFormatting sqref="AB12">
    <cfRule type="cellIs" priority="44" dxfId="264" operator="lessThan" stopIfTrue="1">
      <formula>AB10+AB11</formula>
    </cfRule>
  </conditionalFormatting>
  <conditionalFormatting sqref="AB13">
    <cfRule type="cellIs" priority="45" dxfId="264" operator="lessThan" stopIfTrue="1">
      <formula>AB14+AB15</formula>
    </cfRule>
  </conditionalFormatting>
  <conditionalFormatting sqref="AJ10">
    <cfRule type="cellIs" priority="25" dxfId="264" operator="lessThan" stopIfTrue="1">
      <formula>AJ8-AJ9</formula>
    </cfRule>
  </conditionalFormatting>
  <conditionalFormatting sqref="AJ12">
    <cfRule type="cellIs" priority="26" dxfId="264" operator="lessThan" stopIfTrue="1">
      <formula>AJ10+AJ11</formula>
    </cfRule>
  </conditionalFormatting>
  <conditionalFormatting sqref="AJ13">
    <cfRule type="cellIs" priority="27" dxfId="264" operator="lessThan" stopIfTrue="1">
      <formula>AJ14+AJ15</formula>
    </cfRule>
  </conditionalFormatting>
  <conditionalFormatting sqref="AL10">
    <cfRule type="cellIs" priority="22" dxfId="264" operator="lessThan" stopIfTrue="1">
      <formula>AL8-AL9</formula>
    </cfRule>
  </conditionalFormatting>
  <conditionalFormatting sqref="AL12">
    <cfRule type="cellIs" priority="23" dxfId="264" operator="lessThan" stopIfTrue="1">
      <formula>AL10+AL11</formula>
    </cfRule>
  </conditionalFormatting>
  <conditionalFormatting sqref="AL13">
    <cfRule type="cellIs" priority="24" dxfId="264" operator="lessThan" stopIfTrue="1">
      <formula>AL14+AL15</formula>
    </cfRule>
  </conditionalFormatting>
  <conditionalFormatting sqref="AN10">
    <cfRule type="cellIs" priority="19" dxfId="264" operator="lessThan" stopIfTrue="1">
      <formula>AN8-AN9</formula>
    </cfRule>
  </conditionalFormatting>
  <conditionalFormatting sqref="AN12">
    <cfRule type="cellIs" priority="20" dxfId="264" operator="lessThan" stopIfTrue="1">
      <formula>AN10+AN11</formula>
    </cfRule>
  </conditionalFormatting>
  <conditionalFormatting sqref="AN13">
    <cfRule type="cellIs" priority="21" dxfId="264" operator="lessThan" stopIfTrue="1">
      <formula>AN14+AN15</formula>
    </cfRule>
  </conditionalFormatting>
  <conditionalFormatting sqref="AP10">
    <cfRule type="cellIs" priority="16" dxfId="264" operator="lessThan" stopIfTrue="1">
      <formula>AP8-AP9</formula>
    </cfRule>
  </conditionalFormatting>
  <conditionalFormatting sqref="AP12">
    <cfRule type="cellIs" priority="17" dxfId="264" operator="lessThan" stopIfTrue="1">
      <formula>AP10+AP11</formula>
    </cfRule>
  </conditionalFormatting>
  <conditionalFormatting sqref="AP13">
    <cfRule type="cellIs" priority="18" dxfId="264" operator="lessThan" stopIfTrue="1">
      <formula>AP14+AP15</formula>
    </cfRule>
  </conditionalFormatting>
  <conditionalFormatting sqref="AR10">
    <cfRule type="cellIs" priority="13" dxfId="264" operator="lessThan" stopIfTrue="1">
      <formula>AR8-AR9</formula>
    </cfRule>
  </conditionalFormatting>
  <conditionalFormatting sqref="AR12">
    <cfRule type="cellIs" priority="14" dxfId="264" operator="lessThan" stopIfTrue="1">
      <formula>AR10+AR11</formula>
    </cfRule>
  </conditionalFormatting>
  <conditionalFormatting sqref="AR13">
    <cfRule type="cellIs" priority="15" dxfId="264" operator="lessThan" stopIfTrue="1">
      <formula>AR14+AR15</formula>
    </cfRule>
  </conditionalFormatting>
  <conditionalFormatting sqref="AF10">
    <cfRule type="cellIs" priority="10" dxfId="264" operator="lessThan" stopIfTrue="1">
      <formula>AF8-AF9</formula>
    </cfRule>
  </conditionalFormatting>
  <conditionalFormatting sqref="AF12">
    <cfRule type="cellIs" priority="11" dxfId="264" operator="lessThan" stopIfTrue="1">
      <formula>AF10+AF11</formula>
    </cfRule>
  </conditionalFormatting>
  <conditionalFormatting sqref="AF13">
    <cfRule type="cellIs" priority="12" dxfId="264" operator="lessThan" stopIfTrue="1">
      <formula>AF14+AF15</formula>
    </cfRule>
  </conditionalFormatting>
  <conditionalFormatting sqref="AH10">
    <cfRule type="cellIs" priority="7" dxfId="264" operator="lessThan" stopIfTrue="1">
      <formula>AH8-AH9</formula>
    </cfRule>
  </conditionalFormatting>
  <conditionalFormatting sqref="AH12">
    <cfRule type="cellIs" priority="8" dxfId="264" operator="lessThan" stopIfTrue="1">
      <formula>AH10+AH11</formula>
    </cfRule>
  </conditionalFormatting>
  <conditionalFormatting sqref="AH13">
    <cfRule type="cellIs" priority="9" dxfId="264" operator="lessThan" stopIfTrue="1">
      <formula>AH14+AH15</formula>
    </cfRule>
  </conditionalFormatting>
  <conditionalFormatting sqref="AD10">
    <cfRule type="cellIs" priority="4" dxfId="264" operator="lessThan" stopIfTrue="1">
      <formula>AD8-AD9</formula>
    </cfRule>
  </conditionalFormatting>
  <conditionalFormatting sqref="AD12">
    <cfRule type="cellIs" priority="5" dxfId="264" operator="lessThan" stopIfTrue="1">
      <formula>AD10+AD11</formula>
    </cfRule>
  </conditionalFormatting>
  <conditionalFormatting sqref="AD13">
    <cfRule type="cellIs" priority="6" dxfId="264" operator="lessThan" stopIfTrue="1">
      <formula>AD14+AD15</formula>
    </cfRule>
  </conditionalFormatting>
  <conditionalFormatting sqref="F10">
    <cfRule type="cellIs" priority="1" dxfId="264" operator="lessThan" stopIfTrue="1">
      <formula>F8-F9</formula>
    </cfRule>
  </conditionalFormatting>
  <conditionalFormatting sqref="F12">
    <cfRule type="cellIs" priority="2" dxfId="264" operator="lessThan" stopIfTrue="1">
      <formula>F10+F11</formula>
    </cfRule>
  </conditionalFormatting>
  <conditionalFormatting sqref="F13">
    <cfRule type="cellIs" priority="3" dxfId="264" operator="lessThan" stopIfTrue="1">
      <formula>F14+F15</formula>
    </cfRule>
  </conditionalFormatting>
  <printOptions horizontalCentered="1"/>
  <pageMargins left="0.56" right="0.4" top="0.65" bottom="1" header="0.43" footer="0.5"/>
  <pageSetup horizontalDpi="600" verticalDpi="600" orientation="landscape" paperSize="9" scale="64" r:id="rId4"/>
  <headerFooter alignWithMargins="0">
    <oddFooter>&amp;C&amp;"Arial,Regular"&amp;8DENU/PNUMA CUESTIONARIO 2013 ESTADISTICAS AMBIENTALES  - Sección del Agua - p.&amp;P</oddFooter>
  </headerFooter>
  <rowBreaks count="1" manualBreakCount="1">
    <brk id="32" min="2" max="45" man="1"/>
  </rowBreaks>
  <colBreaks count="1" manualBreakCount="1">
    <brk id="47"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8"/>
  <dimension ref="A1:FS79"/>
  <sheetViews>
    <sheetView showGridLines="0" zoomScale="85" zoomScaleNormal="85" zoomScaleSheetLayoutView="85" zoomScalePageLayoutView="0" workbookViewId="0" topLeftCell="C1">
      <selection activeCell="T8" sqref="T8"/>
    </sheetView>
  </sheetViews>
  <sheetFormatPr defaultColWidth="9.33203125" defaultRowHeight="12.75"/>
  <cols>
    <col min="1" max="1" width="9" style="235" hidden="1" customWidth="1"/>
    <col min="2" max="2" width="9.5" style="204" hidden="1" customWidth="1"/>
    <col min="3" max="3" width="12.16015625" style="240" customWidth="1"/>
    <col min="4" max="4" width="47.5" style="240" customWidth="1"/>
    <col min="5" max="5" width="9.5" style="240" customWidth="1"/>
    <col min="6" max="6" width="9.16015625" style="240" hidden="1" customWidth="1"/>
    <col min="7" max="7" width="1.83203125" style="244" hidden="1" customWidth="1"/>
    <col min="8" max="8" width="7" style="245" hidden="1" customWidth="1"/>
    <col min="9" max="9" width="1.83203125" style="246" hidden="1" customWidth="1"/>
    <col min="10" max="10" width="7" style="245" hidden="1" customWidth="1"/>
    <col min="11" max="11" width="1.83203125" style="246" hidden="1" customWidth="1"/>
    <col min="12" max="12" width="7" style="245" hidden="1" customWidth="1"/>
    <col min="13" max="13" width="1.83203125" style="246" hidden="1" customWidth="1"/>
    <col min="14" max="14" width="7" style="245" hidden="1" customWidth="1"/>
    <col min="15" max="15" width="1.83203125" style="246" hidden="1" customWidth="1"/>
    <col min="16" max="16" width="7" style="245" hidden="1" customWidth="1"/>
    <col min="17" max="17" width="1.83203125" style="244" hidden="1" customWidth="1"/>
    <col min="18" max="18" width="7" style="245" hidden="1" customWidth="1"/>
    <col min="19" max="19" width="1.83203125" style="244" hidden="1" customWidth="1"/>
    <col min="20" max="20" width="7" style="245" customWidth="1"/>
    <col min="21" max="21" width="1.83203125" style="244" customWidth="1"/>
    <col min="22" max="22" width="7" style="245" customWidth="1"/>
    <col min="23" max="23" width="1.83203125" style="244" customWidth="1"/>
    <col min="24" max="24" width="7" style="245" customWidth="1"/>
    <col min="25" max="25" width="1.83203125" style="244" customWidth="1"/>
    <col min="26" max="26" width="7" style="245" customWidth="1"/>
    <col min="27" max="27" width="1.83203125" style="244" customWidth="1"/>
    <col min="28" max="28" width="7" style="245" customWidth="1"/>
    <col min="29" max="29" width="1.83203125" style="246" customWidth="1"/>
    <col min="30" max="30" width="7" style="245" customWidth="1"/>
    <col min="31" max="31" width="1.83203125" style="244" customWidth="1"/>
    <col min="32" max="32" width="7" style="245" customWidth="1"/>
    <col min="33" max="33" width="1.83203125" style="244" customWidth="1"/>
    <col min="34" max="34" width="7" style="245" customWidth="1"/>
    <col min="35" max="35" width="1.83203125" style="244" customWidth="1"/>
    <col min="36" max="36" width="7" style="244" customWidth="1"/>
    <col min="37" max="37" width="2" style="244" customWidth="1"/>
    <col min="38" max="38" width="7" style="244" customWidth="1"/>
    <col min="39" max="39" width="1.83203125" style="244" customWidth="1"/>
    <col min="40" max="40" width="7" style="245" customWidth="1"/>
    <col min="41" max="41" width="1.83203125" style="240" customWidth="1"/>
    <col min="42" max="42" width="7" style="245" customWidth="1"/>
    <col min="43" max="43" width="1.83203125" style="240" customWidth="1"/>
    <col min="44" max="44" width="3" style="240" customWidth="1"/>
    <col min="45" max="45" width="4.5" style="238" customWidth="1"/>
    <col min="46" max="46" width="7.66015625" style="238" customWidth="1"/>
    <col min="47" max="47" width="41.33203125" style="238" customWidth="1"/>
    <col min="48" max="48" width="9.33203125" style="238" customWidth="1"/>
    <col min="49" max="49" width="9.5" style="238" bestFit="1" customWidth="1"/>
    <col min="50" max="50" width="1.83203125" style="238" customWidth="1"/>
    <col min="51" max="51" width="9.5" style="238" bestFit="1" customWidth="1"/>
    <col min="52" max="52" width="1.83203125" style="238" customWidth="1"/>
    <col min="53" max="53" width="11.5" style="238" bestFit="1" customWidth="1"/>
    <col min="54" max="54" width="1.83203125" style="238" customWidth="1"/>
    <col min="55" max="55" width="9.5" style="238" bestFit="1" customWidth="1"/>
    <col min="56" max="56" width="1.83203125" style="238" customWidth="1"/>
    <col min="57" max="57" width="9.5" style="238" bestFit="1" customWidth="1"/>
    <col min="58" max="58" width="1.83203125" style="238" customWidth="1"/>
    <col min="59" max="59" width="9.5" style="238" bestFit="1" customWidth="1"/>
    <col min="60" max="60" width="1.83203125" style="238" customWidth="1"/>
    <col min="61" max="61" width="9.33203125" style="238" customWidth="1"/>
    <col min="62" max="62" width="1.83203125" style="238" customWidth="1"/>
    <col min="63" max="63" width="9.33203125" style="238" customWidth="1"/>
    <col min="64" max="64" width="1.83203125" style="238" customWidth="1"/>
    <col min="65" max="65" width="9.33203125" style="238" customWidth="1"/>
    <col min="66" max="66" width="1.83203125" style="238" customWidth="1"/>
    <col min="67" max="67" width="9.33203125" style="238" customWidth="1"/>
    <col min="68" max="68" width="1.83203125" style="238" customWidth="1"/>
    <col min="69" max="69" width="9.33203125" style="238" customWidth="1"/>
    <col min="70" max="70" width="1.83203125" style="238" customWidth="1"/>
    <col min="71" max="71" width="9.33203125" style="238" customWidth="1"/>
    <col min="72" max="72" width="1.83203125" style="238" customWidth="1"/>
    <col min="73" max="73" width="9.33203125" style="238" customWidth="1"/>
    <col min="74" max="74" width="1.83203125" style="238" customWidth="1"/>
    <col min="75" max="75" width="9.33203125" style="238" customWidth="1"/>
    <col min="76" max="76" width="1.83203125" style="238" customWidth="1"/>
    <col min="77" max="77" width="9.33203125" style="238" customWidth="1"/>
    <col min="78" max="78" width="1.83203125" style="238" customWidth="1"/>
    <col min="79" max="79" width="9.33203125" style="238" customWidth="1"/>
    <col min="80" max="80" width="1.83203125" style="238" customWidth="1"/>
    <col min="81" max="81" width="9.33203125" style="238" customWidth="1"/>
    <col min="82" max="82" width="1.83203125" style="238" customWidth="1"/>
    <col min="83" max="83" width="9.33203125" style="238" customWidth="1"/>
    <col min="84" max="84" width="1.83203125" style="238" customWidth="1"/>
    <col min="85" max="85" width="9.33203125" style="238" customWidth="1"/>
    <col min="86" max="86" width="1.83203125" style="238" customWidth="1"/>
    <col min="87" max="175" width="9.33203125" style="367" customWidth="1"/>
    <col min="176" max="16384" width="9.33203125" style="240" customWidth="1"/>
  </cols>
  <sheetData>
    <row r="1" spans="2:46" ht="16.5" customHeight="1">
      <c r="B1" s="204">
        <v>0</v>
      </c>
      <c r="C1" s="205" t="s">
        <v>490</v>
      </c>
      <c r="D1" s="205"/>
      <c r="E1" s="362"/>
      <c r="F1" s="362"/>
      <c r="G1" s="363"/>
      <c r="H1" s="364"/>
      <c r="I1" s="365"/>
      <c r="J1" s="364"/>
      <c r="K1" s="365"/>
      <c r="L1" s="364"/>
      <c r="M1" s="365"/>
      <c r="N1" s="364"/>
      <c r="O1" s="365"/>
      <c r="P1" s="364"/>
      <c r="Q1" s="363"/>
      <c r="R1" s="364"/>
      <c r="S1" s="363"/>
      <c r="T1" s="364"/>
      <c r="U1" s="363"/>
      <c r="V1" s="364"/>
      <c r="W1" s="363"/>
      <c r="X1" s="364"/>
      <c r="Y1" s="363"/>
      <c r="Z1" s="364"/>
      <c r="AA1" s="363"/>
      <c r="AB1" s="364"/>
      <c r="AC1" s="365"/>
      <c r="AD1" s="364"/>
      <c r="AE1" s="363"/>
      <c r="AF1" s="364"/>
      <c r="AG1" s="363"/>
      <c r="AH1" s="364"/>
      <c r="AI1" s="363"/>
      <c r="AJ1" s="363"/>
      <c r="AK1" s="363"/>
      <c r="AL1" s="363"/>
      <c r="AM1" s="363"/>
      <c r="AN1" s="364"/>
      <c r="AO1" s="366"/>
      <c r="AP1" s="364"/>
      <c r="AQ1" s="366"/>
      <c r="AR1" s="366"/>
      <c r="AT1" s="215" t="s">
        <v>573</v>
      </c>
    </row>
    <row r="2" spans="5:17" ht="6" customHeight="1">
      <c r="E2" s="368"/>
      <c r="F2" s="368"/>
      <c r="G2" s="369"/>
      <c r="H2" s="370"/>
      <c r="I2" s="371"/>
      <c r="J2" s="370"/>
      <c r="K2" s="371"/>
      <c r="L2" s="370"/>
      <c r="M2" s="371"/>
      <c r="N2" s="370"/>
      <c r="O2" s="371"/>
      <c r="P2" s="370"/>
      <c r="Q2" s="372"/>
    </row>
    <row r="3" spans="1:175" s="390" customFormat="1" ht="17.25" customHeight="1">
      <c r="A3" s="311"/>
      <c r="B3" s="311"/>
      <c r="C3" s="373" t="s">
        <v>630</v>
      </c>
      <c r="D3" s="655"/>
      <c r="E3" s="461"/>
      <c r="F3" s="462"/>
      <c r="G3" s="463"/>
      <c r="H3" s="464"/>
      <c r="I3" s="465"/>
      <c r="J3" s="464"/>
      <c r="K3" s="465"/>
      <c r="L3" s="464"/>
      <c r="M3" s="465"/>
      <c r="N3" s="464"/>
      <c r="O3" s="465"/>
      <c r="P3" s="464"/>
      <c r="Q3" s="463"/>
      <c r="R3" s="464"/>
      <c r="S3" s="466"/>
      <c r="T3" s="109"/>
      <c r="U3" s="466"/>
      <c r="V3" s="54"/>
      <c r="W3" s="373" t="s">
        <v>631</v>
      </c>
      <c r="X3" s="375"/>
      <c r="Y3" s="374"/>
      <c r="Z3" s="375"/>
      <c r="AA3" s="376"/>
      <c r="AB3" s="375"/>
      <c r="AC3" s="463"/>
      <c r="AD3" s="464"/>
      <c r="AE3" s="463"/>
      <c r="AF3" s="464"/>
      <c r="AG3" s="463"/>
      <c r="AH3" s="464"/>
      <c r="AI3" s="467"/>
      <c r="AJ3" s="467"/>
      <c r="AK3" s="467"/>
      <c r="AL3" s="467"/>
      <c r="AM3" s="467"/>
      <c r="AN3" s="468"/>
      <c r="AO3" s="468"/>
      <c r="AP3" s="468"/>
      <c r="AQ3" s="468"/>
      <c r="AR3" s="468"/>
      <c r="AS3" s="379"/>
      <c r="AT3" s="380" t="s">
        <v>544</v>
      </c>
      <c r="AU3" s="381"/>
      <c r="AV3" s="382"/>
      <c r="AW3" s="383"/>
      <c r="AX3" s="382"/>
      <c r="AY3" s="384"/>
      <c r="AZ3" s="384"/>
      <c r="BA3" s="384"/>
      <c r="BB3" s="384"/>
      <c r="BC3" s="385"/>
      <c r="BD3" s="385"/>
      <c r="BE3" s="385"/>
      <c r="BF3" s="385"/>
      <c r="BG3" s="385"/>
      <c r="BH3" s="385"/>
      <c r="BI3" s="386"/>
      <c r="BJ3" s="382"/>
      <c r="BK3" s="382"/>
      <c r="BL3" s="382"/>
      <c r="BM3" s="382"/>
      <c r="BN3" s="382"/>
      <c r="BO3" s="382"/>
      <c r="BP3" s="386"/>
      <c r="BQ3" s="386"/>
      <c r="BR3" s="386"/>
      <c r="BS3" s="382"/>
      <c r="BT3" s="382"/>
      <c r="BU3" s="382"/>
      <c r="BV3" s="382"/>
      <c r="BW3" s="382"/>
      <c r="BX3" s="382"/>
      <c r="BY3" s="382"/>
      <c r="BZ3" s="382"/>
      <c r="CA3" s="382"/>
      <c r="CB3" s="387"/>
      <c r="CC3" s="382"/>
      <c r="CD3" s="382"/>
      <c r="CE3" s="382"/>
      <c r="CF3" s="382"/>
      <c r="CG3" s="382"/>
      <c r="CH3" s="387"/>
      <c r="CI3" s="388"/>
      <c r="CJ3" s="388"/>
      <c r="CK3" s="389"/>
      <c r="CL3" s="389"/>
      <c r="CM3" s="389"/>
      <c r="CN3" s="389"/>
      <c r="CO3" s="389"/>
      <c r="CP3" s="389"/>
      <c r="CQ3" s="389"/>
      <c r="CR3" s="389"/>
      <c r="CS3" s="389"/>
      <c r="CT3" s="389"/>
      <c r="CU3" s="389"/>
      <c r="CV3" s="389"/>
      <c r="CW3" s="389"/>
      <c r="CX3" s="389"/>
      <c r="CY3" s="389"/>
      <c r="CZ3" s="389"/>
      <c r="DA3" s="389"/>
      <c r="DB3" s="389"/>
      <c r="DC3" s="389"/>
      <c r="DD3" s="389"/>
      <c r="DE3" s="389"/>
      <c r="DF3" s="389"/>
      <c r="DG3" s="389"/>
      <c r="DH3" s="389"/>
      <c r="DI3" s="389"/>
      <c r="DJ3" s="389"/>
      <c r="DK3" s="389"/>
      <c r="DL3" s="389"/>
      <c r="DM3" s="389"/>
      <c r="DN3" s="389"/>
      <c r="DO3" s="389"/>
      <c r="DP3" s="389"/>
      <c r="DQ3" s="389"/>
      <c r="DR3" s="389"/>
      <c r="DS3" s="389"/>
      <c r="DT3" s="389"/>
      <c r="DU3" s="389"/>
      <c r="DV3" s="389"/>
      <c r="DW3" s="389"/>
      <c r="DX3" s="389"/>
      <c r="DY3" s="389"/>
      <c r="DZ3" s="389"/>
      <c r="EA3" s="389"/>
      <c r="EB3" s="389"/>
      <c r="EC3" s="389"/>
      <c r="ED3" s="389"/>
      <c r="EE3" s="389"/>
      <c r="EF3" s="389"/>
      <c r="EG3" s="389"/>
      <c r="EH3" s="389"/>
      <c r="EI3" s="389"/>
      <c r="EJ3" s="389"/>
      <c r="EK3" s="389"/>
      <c r="EL3" s="389"/>
      <c r="EM3" s="389"/>
      <c r="EN3" s="389"/>
      <c r="EO3" s="389"/>
      <c r="EP3" s="389"/>
      <c r="EQ3" s="389"/>
      <c r="ER3" s="389"/>
      <c r="ES3" s="389"/>
      <c r="ET3" s="389"/>
      <c r="EU3" s="389"/>
      <c r="EV3" s="389"/>
      <c r="EW3" s="389"/>
      <c r="EX3" s="389"/>
      <c r="EY3" s="389"/>
      <c r="EZ3" s="389"/>
      <c r="FA3" s="389"/>
      <c r="FB3" s="389"/>
      <c r="FC3" s="389"/>
      <c r="FD3" s="389"/>
      <c r="FE3" s="389"/>
      <c r="FF3" s="389"/>
      <c r="FG3" s="389"/>
      <c r="FH3" s="389"/>
      <c r="FI3" s="389"/>
      <c r="FJ3" s="389"/>
      <c r="FK3" s="389"/>
      <c r="FL3" s="389"/>
      <c r="FM3" s="389"/>
      <c r="FN3" s="389"/>
      <c r="FO3" s="389"/>
      <c r="FP3" s="389"/>
      <c r="FQ3" s="389"/>
      <c r="FR3" s="389"/>
      <c r="FS3" s="389"/>
    </row>
    <row r="4" spans="5:47" ht="3" customHeight="1">
      <c r="E4" s="391"/>
      <c r="F4" s="391"/>
      <c r="T4" s="377"/>
      <c r="U4" s="372"/>
      <c r="V4" s="377"/>
      <c r="AE4" s="369"/>
      <c r="AF4" s="370"/>
      <c r="AR4" s="335"/>
      <c r="AT4" s="352"/>
      <c r="AU4" s="352"/>
    </row>
    <row r="5" spans="2:47" ht="17.25" customHeight="1">
      <c r="B5" s="255">
        <v>23</v>
      </c>
      <c r="C5" s="775" t="s">
        <v>90</v>
      </c>
      <c r="D5" s="775"/>
      <c r="E5" s="776"/>
      <c r="F5" s="776"/>
      <c r="G5" s="776"/>
      <c r="H5" s="777"/>
      <c r="I5" s="777"/>
      <c r="J5" s="777"/>
      <c r="K5" s="777"/>
      <c r="L5" s="777"/>
      <c r="M5" s="777"/>
      <c r="N5" s="777"/>
      <c r="O5" s="777"/>
      <c r="P5" s="777"/>
      <c r="Q5" s="776"/>
      <c r="R5" s="777"/>
      <c r="S5" s="776"/>
      <c r="T5" s="777"/>
      <c r="U5" s="776"/>
      <c r="V5" s="777"/>
      <c r="W5" s="776"/>
      <c r="X5" s="777"/>
      <c r="Y5" s="776"/>
      <c r="Z5" s="777"/>
      <c r="AA5" s="776"/>
      <c r="AB5" s="777"/>
      <c r="AC5" s="777"/>
      <c r="AD5" s="777"/>
      <c r="AE5" s="776"/>
      <c r="AF5" s="777"/>
      <c r="AG5" s="776"/>
      <c r="AH5" s="392"/>
      <c r="AI5" s="393"/>
      <c r="AJ5" s="393"/>
      <c r="AK5" s="393"/>
      <c r="AL5" s="393"/>
      <c r="AM5" s="393"/>
      <c r="AN5" s="392"/>
      <c r="AO5" s="338"/>
      <c r="AP5" s="392"/>
      <c r="AQ5" s="338"/>
      <c r="AR5" s="338"/>
      <c r="AT5" s="394" t="s">
        <v>545</v>
      </c>
      <c r="AU5" s="352"/>
    </row>
    <row r="6" spans="5:47" ht="31.5" customHeight="1">
      <c r="E6" s="762" t="s">
        <v>632</v>
      </c>
      <c r="F6" s="763"/>
      <c r="G6" s="763"/>
      <c r="H6" s="763"/>
      <c r="I6" s="763"/>
      <c r="J6" s="763"/>
      <c r="K6" s="763"/>
      <c r="L6" s="763"/>
      <c r="M6" s="763"/>
      <c r="N6" s="763"/>
      <c r="O6" s="763"/>
      <c r="P6" s="763"/>
      <c r="Q6" s="763"/>
      <c r="R6" s="763"/>
      <c r="S6" s="763"/>
      <c r="T6" s="763"/>
      <c r="U6" s="763"/>
      <c r="V6" s="763"/>
      <c r="W6" s="763"/>
      <c r="X6" s="763"/>
      <c r="Y6" s="763"/>
      <c r="Z6" s="763"/>
      <c r="AA6" s="763"/>
      <c r="AB6" s="763"/>
      <c r="AD6" s="395"/>
      <c r="AE6" s="396"/>
      <c r="AF6" s="395"/>
      <c r="AH6" s="395"/>
      <c r="AI6" s="397"/>
      <c r="AJ6" s="397"/>
      <c r="AK6" s="397"/>
      <c r="AL6" s="397"/>
      <c r="AM6" s="397"/>
      <c r="AN6" s="353"/>
      <c r="AP6" s="353"/>
      <c r="AQ6" s="398" t="s">
        <v>505</v>
      </c>
      <c r="AR6" s="353"/>
      <c r="AT6" s="399" t="s">
        <v>538</v>
      </c>
      <c r="AU6" s="352"/>
    </row>
    <row r="7" spans="1:175" s="259" customFormat="1" ht="21.75" customHeight="1">
      <c r="A7" s="254"/>
      <c r="B7" s="255">
        <v>2</v>
      </c>
      <c r="C7" s="257" t="s">
        <v>633</v>
      </c>
      <c r="D7" s="257" t="s">
        <v>634</v>
      </c>
      <c r="E7" s="257" t="s">
        <v>635</v>
      </c>
      <c r="F7" s="256">
        <v>1990</v>
      </c>
      <c r="G7" s="258"/>
      <c r="H7" s="257">
        <v>1995</v>
      </c>
      <c r="I7" s="258"/>
      <c r="J7" s="257">
        <v>1996</v>
      </c>
      <c r="K7" s="258"/>
      <c r="L7" s="257">
        <v>1997</v>
      </c>
      <c r="M7" s="258"/>
      <c r="N7" s="257">
        <v>1998</v>
      </c>
      <c r="O7" s="258"/>
      <c r="P7" s="257">
        <v>1999</v>
      </c>
      <c r="Q7" s="258"/>
      <c r="R7" s="257">
        <v>2000</v>
      </c>
      <c r="S7" s="258"/>
      <c r="T7" s="257">
        <v>2001</v>
      </c>
      <c r="U7" s="258"/>
      <c r="V7" s="257">
        <v>2002</v>
      </c>
      <c r="W7" s="258"/>
      <c r="X7" s="257">
        <v>2003</v>
      </c>
      <c r="Y7" s="258"/>
      <c r="Z7" s="257">
        <v>2004</v>
      </c>
      <c r="AA7" s="258"/>
      <c r="AB7" s="257">
        <v>2005</v>
      </c>
      <c r="AC7" s="258"/>
      <c r="AD7" s="257">
        <v>2006</v>
      </c>
      <c r="AE7" s="258"/>
      <c r="AF7" s="257">
        <v>2007</v>
      </c>
      <c r="AG7" s="258"/>
      <c r="AH7" s="257">
        <v>2008</v>
      </c>
      <c r="AI7" s="258"/>
      <c r="AJ7" s="257">
        <v>2009</v>
      </c>
      <c r="AK7" s="257"/>
      <c r="AL7" s="257">
        <v>2010</v>
      </c>
      <c r="AM7" s="257"/>
      <c r="AN7" s="257">
        <v>2011</v>
      </c>
      <c r="AO7" s="258"/>
      <c r="AP7" s="257">
        <v>2012</v>
      </c>
      <c r="AQ7" s="258"/>
      <c r="AS7" s="254"/>
      <c r="AT7" s="257" t="s">
        <v>241</v>
      </c>
      <c r="AU7" s="257" t="s">
        <v>243</v>
      </c>
      <c r="AV7" s="257" t="s">
        <v>244</v>
      </c>
      <c r="AW7" s="256">
        <v>1990</v>
      </c>
      <c r="AX7" s="258"/>
      <c r="AY7" s="257">
        <v>1995</v>
      </c>
      <c r="AZ7" s="258"/>
      <c r="BA7" s="257">
        <v>1996</v>
      </c>
      <c r="BB7" s="258"/>
      <c r="BC7" s="257">
        <v>1997</v>
      </c>
      <c r="BD7" s="258"/>
      <c r="BE7" s="257">
        <v>1998</v>
      </c>
      <c r="BF7" s="258"/>
      <c r="BG7" s="257">
        <v>1999</v>
      </c>
      <c r="BH7" s="258"/>
      <c r="BI7" s="257">
        <v>2000</v>
      </c>
      <c r="BJ7" s="258"/>
      <c r="BK7" s="257">
        <v>2001</v>
      </c>
      <c r="BL7" s="258"/>
      <c r="BM7" s="257">
        <v>2002</v>
      </c>
      <c r="BN7" s="258"/>
      <c r="BO7" s="257">
        <v>2003</v>
      </c>
      <c r="BP7" s="258"/>
      <c r="BQ7" s="257">
        <v>2004</v>
      </c>
      <c r="BR7" s="258"/>
      <c r="BS7" s="257">
        <v>2005</v>
      </c>
      <c r="BT7" s="258"/>
      <c r="BU7" s="257">
        <v>2006</v>
      </c>
      <c r="BV7" s="258"/>
      <c r="BW7" s="257">
        <v>2007</v>
      </c>
      <c r="BX7" s="258"/>
      <c r="BY7" s="257">
        <v>2008</v>
      </c>
      <c r="BZ7" s="258"/>
      <c r="CA7" s="257">
        <v>2009</v>
      </c>
      <c r="CB7" s="258"/>
      <c r="CC7" s="257">
        <v>2010</v>
      </c>
      <c r="CD7" s="258"/>
      <c r="CE7" s="257">
        <v>2011</v>
      </c>
      <c r="CF7" s="258"/>
      <c r="CG7" s="257">
        <v>2012</v>
      </c>
      <c r="CH7" s="258"/>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400"/>
      <c r="DG7" s="400"/>
      <c r="DH7" s="400"/>
      <c r="DI7" s="400"/>
      <c r="DJ7" s="400"/>
      <c r="DK7" s="400"/>
      <c r="DL7" s="400"/>
      <c r="DM7" s="400"/>
      <c r="DN7" s="400"/>
      <c r="DO7" s="400"/>
      <c r="DP7" s="400"/>
      <c r="DQ7" s="400"/>
      <c r="DR7" s="400"/>
      <c r="DS7" s="400"/>
      <c r="DT7" s="400"/>
      <c r="DU7" s="400"/>
      <c r="DV7" s="400"/>
      <c r="DW7" s="400"/>
      <c r="DX7" s="400"/>
      <c r="DY7" s="400"/>
      <c r="DZ7" s="400"/>
      <c r="EA7" s="400"/>
      <c r="EB7" s="400"/>
      <c r="EC7" s="400"/>
      <c r="ED7" s="400"/>
      <c r="EE7" s="400"/>
      <c r="EF7" s="400"/>
      <c r="EG7" s="400"/>
      <c r="EH7" s="400"/>
      <c r="EI7" s="400"/>
      <c r="EJ7" s="400"/>
      <c r="EK7" s="400"/>
      <c r="EL7" s="400"/>
      <c r="EM7" s="400"/>
      <c r="EN7" s="400"/>
      <c r="EO7" s="400"/>
      <c r="EP7" s="400"/>
      <c r="EQ7" s="400"/>
      <c r="ER7" s="400"/>
      <c r="ES7" s="400"/>
      <c r="ET7" s="400"/>
      <c r="EU7" s="400"/>
      <c r="EV7" s="400"/>
      <c r="EW7" s="400"/>
      <c r="EX7" s="400"/>
      <c r="EY7" s="400"/>
      <c r="EZ7" s="400"/>
      <c r="FA7" s="400"/>
      <c r="FB7" s="400"/>
      <c r="FC7" s="400"/>
      <c r="FD7" s="400"/>
      <c r="FE7" s="400"/>
      <c r="FF7" s="400"/>
      <c r="FG7" s="400"/>
      <c r="FH7" s="400"/>
      <c r="FI7" s="400"/>
      <c r="FJ7" s="400"/>
      <c r="FK7" s="400"/>
      <c r="FL7" s="400"/>
      <c r="FM7" s="400"/>
      <c r="FN7" s="400"/>
      <c r="FO7" s="400"/>
      <c r="FP7" s="400"/>
      <c r="FQ7" s="400"/>
      <c r="FR7" s="400"/>
      <c r="FS7" s="400"/>
    </row>
    <row r="8" spans="1:175" s="403" customFormat="1" ht="15" customHeight="1">
      <c r="A8" s="254"/>
      <c r="B8" s="401">
        <v>24</v>
      </c>
      <c r="C8" s="266">
        <v>1</v>
      </c>
      <c r="D8" s="402" t="s">
        <v>654</v>
      </c>
      <c r="E8" s="266" t="s">
        <v>65</v>
      </c>
      <c r="F8" s="642"/>
      <c r="G8" s="889"/>
      <c r="H8" s="642"/>
      <c r="I8" s="889"/>
      <c r="J8" s="642"/>
      <c r="K8" s="889"/>
      <c r="L8" s="642"/>
      <c r="M8" s="889"/>
      <c r="N8" s="642"/>
      <c r="O8" s="889"/>
      <c r="P8" s="642"/>
      <c r="Q8" s="889"/>
      <c r="R8" s="642"/>
      <c r="S8" s="889"/>
      <c r="T8" s="642"/>
      <c r="U8" s="889"/>
      <c r="V8" s="642"/>
      <c r="W8" s="889"/>
      <c r="X8" s="642"/>
      <c r="Y8" s="889"/>
      <c r="Z8" s="642"/>
      <c r="AA8" s="889"/>
      <c r="AB8" s="642"/>
      <c r="AC8" s="889"/>
      <c r="AD8" s="642"/>
      <c r="AE8" s="889"/>
      <c r="AF8" s="642"/>
      <c r="AG8" s="889"/>
      <c r="AH8" s="642"/>
      <c r="AI8" s="889"/>
      <c r="AJ8" s="642"/>
      <c r="AK8" s="889"/>
      <c r="AL8" s="642"/>
      <c r="AM8" s="889"/>
      <c r="AN8" s="642"/>
      <c r="AO8" s="889"/>
      <c r="AP8" s="642"/>
      <c r="AQ8" s="889"/>
      <c r="AS8" s="404"/>
      <c r="AT8" s="98">
        <v>1</v>
      </c>
      <c r="AU8" s="324" t="s">
        <v>584</v>
      </c>
      <c r="AV8" s="98" t="s">
        <v>246</v>
      </c>
      <c r="AW8" s="79" t="s">
        <v>574</v>
      </c>
      <c r="AX8" s="272"/>
      <c r="AY8" s="79" t="str">
        <f>IF(OR(ISBLANK(F8),ISBLANK(H8)),"N/A",IF(ABS((H8-F8)/F8)&gt;1,"&gt; 100%","ok"))</f>
        <v>N/A</v>
      </c>
      <c r="AZ8" s="272"/>
      <c r="BA8" s="79" t="str">
        <f>IF(OR(ISBLANK(H8),ISBLANK(J8)),"N/A",IF(ABS((J8-H8)/H8)&gt;0.25,"&gt; 25%","ok"))</f>
        <v>N/A</v>
      </c>
      <c r="BB8" s="79"/>
      <c r="BC8" s="79" t="str">
        <f>IF(OR(ISBLANK(J8),ISBLANK(L8)),"N/A",IF(ABS((L8-J8)/J8)&gt;0.25,"&gt; 25%","ok"))</f>
        <v>N/A</v>
      </c>
      <c r="BD8" s="79"/>
      <c r="BE8" s="79" t="str">
        <f>IF(OR(ISBLANK(L8),ISBLANK(N8)),"N/A",IF(ABS((N8-L8)/L8)&gt;0.25,"&gt; 25%","ok"))</f>
        <v>N/A</v>
      </c>
      <c r="BF8" s="79"/>
      <c r="BG8" s="79" t="str">
        <f>IF(OR(ISBLANK(N8),ISBLANK(P8)),"N/A",IF(ABS((P8-N8)/N8)&gt;0.25,"&gt; 25%","ok"))</f>
        <v>N/A</v>
      </c>
      <c r="BH8" s="79"/>
      <c r="BI8" s="79" t="str">
        <f>IF(OR(ISBLANK(P8),ISBLANK(R8)),"N/A",IF(ABS((R8-P8)/P8)&gt;0.25,"&gt; 25%","ok"))</f>
        <v>N/A</v>
      </c>
      <c r="BJ8" s="79"/>
      <c r="BK8" s="79" t="str">
        <f>IF(OR(ISBLANK(R8),ISBLANK(T8)),"N/A",IF(ABS((T8-R8)/R8)&gt;0.25,"&gt; 25%","ok"))</f>
        <v>N/A</v>
      </c>
      <c r="BL8" s="79"/>
      <c r="BM8" s="79" t="str">
        <f>IF(OR(ISBLANK(T8),ISBLANK(V8)),"N/A",IF(ABS((V8-T8)/T8)&gt;0.25,"&gt; 25%","ok"))</f>
        <v>N/A</v>
      </c>
      <c r="BN8" s="79"/>
      <c r="BO8" s="79" t="str">
        <f>IF(OR(ISBLANK(V8),ISBLANK(X8)),"N/A",IF(ABS((X8-V8)/V8)&gt;0.25,"&gt; 25%","ok"))</f>
        <v>N/A</v>
      </c>
      <c r="BP8" s="79"/>
      <c r="BQ8" s="79" t="str">
        <f>IF(OR(ISBLANK(X8),ISBLANK(Z8)),"N/A",IF(ABS((Z8-X8)/X8)&gt;0.25,"&gt; 25%","ok"))</f>
        <v>N/A</v>
      </c>
      <c r="BR8" s="79"/>
      <c r="BS8" s="79" t="str">
        <f>IF(OR(ISBLANK(Z8),ISBLANK(AB8)),"N/A",IF(ABS((AB8-Z8)/Z8)&gt;0.25,"&gt; 25%","ok"))</f>
        <v>N/A</v>
      </c>
      <c r="BT8" s="79"/>
      <c r="BU8" s="79" t="str">
        <f>IF(OR(ISBLANK(AB8),ISBLANK(AD8)),"N/A",IF(ABS((AD8-AB8)/AB8)&gt;0.25,"&gt; 25%","ok"))</f>
        <v>N/A</v>
      </c>
      <c r="BV8" s="79"/>
      <c r="BW8" s="79" t="str">
        <f>IF(OR(ISBLANK(AD8),ISBLANK(AF8)),"N/A",IF(ABS((AF8-AD8)/AD8)&gt;0.25,"&gt; 25%","ok"))</f>
        <v>N/A</v>
      </c>
      <c r="BX8" s="79"/>
      <c r="BY8" s="79" t="str">
        <f>IF(OR(ISBLANK(AF8),ISBLANK(AH8)),"N/A",IF(ABS((AH8-AF8)/AF8)&gt;0.25,"&gt; 25%","ok"))</f>
        <v>N/A</v>
      </c>
      <c r="BZ8" s="79"/>
      <c r="CA8" s="79" t="str">
        <f>IF(OR(ISBLANK(AH8),ISBLANK(AJ8)),"N/A",IF(ABS((AJ8-AH8)/AH8)&gt;0.25,"&gt; 25%","ok"))</f>
        <v>N/A</v>
      </c>
      <c r="CB8" s="79"/>
      <c r="CC8" s="79" t="str">
        <f>IF(OR(ISBLANK(AJ8),ISBLANK(AL8)),"N/A",IF(ABS((AL8-AJ8)/AJ8)&gt;0.25,"&gt; 25%","ok"))</f>
        <v>N/A</v>
      </c>
      <c r="CD8" s="79"/>
      <c r="CE8" s="79" t="str">
        <f>IF(OR(ISBLANK(AL8),ISBLANK(AN8)),"N/A",IF(ABS((AN8-AL8)/AL8)&gt;0.25,"&gt; 25%","ok"))</f>
        <v>N/A</v>
      </c>
      <c r="CF8" s="79"/>
      <c r="CG8" s="79" t="str">
        <f>IF(OR(ISBLANK(AN8),ISBLANK(AP8)),"N/A",IF(ABS((AP8-AN8)/AN8)&gt;0.25,"&gt; 25%","ok"))</f>
        <v>N/A</v>
      </c>
      <c r="CH8" s="79"/>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400"/>
      <c r="DG8" s="400"/>
      <c r="DH8" s="400"/>
      <c r="DI8" s="400"/>
      <c r="DJ8" s="400"/>
      <c r="DK8" s="400"/>
      <c r="DL8" s="400"/>
      <c r="DM8" s="400"/>
      <c r="DN8" s="400"/>
      <c r="DO8" s="400"/>
      <c r="DP8" s="400"/>
      <c r="DQ8" s="400"/>
      <c r="DR8" s="400"/>
      <c r="DS8" s="400"/>
      <c r="DT8" s="400"/>
      <c r="DU8" s="400"/>
      <c r="DV8" s="400"/>
      <c r="DW8" s="400"/>
      <c r="DX8" s="400"/>
      <c r="DY8" s="400"/>
      <c r="DZ8" s="400"/>
      <c r="EA8" s="400"/>
      <c r="EB8" s="400"/>
      <c r="EC8" s="400"/>
      <c r="ED8" s="400"/>
      <c r="EE8" s="400"/>
      <c r="EF8" s="400"/>
      <c r="EG8" s="400"/>
      <c r="EH8" s="400"/>
      <c r="EI8" s="400"/>
      <c r="EJ8" s="400"/>
      <c r="EK8" s="400"/>
      <c r="EL8" s="400"/>
      <c r="EM8" s="400"/>
      <c r="EN8" s="400"/>
      <c r="EO8" s="400"/>
      <c r="EP8" s="400"/>
      <c r="EQ8" s="400"/>
      <c r="ER8" s="400"/>
      <c r="ES8" s="400"/>
      <c r="ET8" s="400"/>
      <c r="EU8" s="400"/>
      <c r="EV8" s="400"/>
      <c r="EW8" s="400"/>
      <c r="EX8" s="400"/>
      <c r="EY8" s="400"/>
      <c r="EZ8" s="400"/>
      <c r="FA8" s="400"/>
      <c r="FB8" s="400"/>
      <c r="FC8" s="400"/>
      <c r="FD8" s="400"/>
      <c r="FE8" s="400"/>
      <c r="FF8" s="400"/>
      <c r="FG8" s="400"/>
      <c r="FH8" s="400"/>
      <c r="FI8" s="400"/>
      <c r="FJ8" s="400"/>
      <c r="FK8" s="400"/>
      <c r="FL8" s="400"/>
      <c r="FM8" s="400"/>
      <c r="FN8" s="400"/>
      <c r="FO8" s="400"/>
      <c r="FP8" s="400"/>
      <c r="FQ8" s="400"/>
      <c r="FR8" s="400"/>
      <c r="FS8" s="400"/>
    </row>
    <row r="9" spans="1:175" s="403" customFormat="1" ht="15" customHeight="1">
      <c r="A9" s="254"/>
      <c r="B9" s="401">
        <v>25</v>
      </c>
      <c r="C9" s="405">
        <v>2</v>
      </c>
      <c r="D9" s="402" t="s">
        <v>656</v>
      </c>
      <c r="E9" s="266" t="s">
        <v>65</v>
      </c>
      <c r="F9" s="642"/>
      <c r="G9" s="889"/>
      <c r="H9" s="642"/>
      <c r="I9" s="889"/>
      <c r="J9" s="642"/>
      <c r="K9" s="889"/>
      <c r="L9" s="642"/>
      <c r="M9" s="889"/>
      <c r="N9" s="642"/>
      <c r="O9" s="889"/>
      <c r="P9" s="642"/>
      <c r="Q9" s="889"/>
      <c r="R9" s="642"/>
      <c r="S9" s="889"/>
      <c r="T9" s="642"/>
      <c r="U9" s="889"/>
      <c r="V9" s="642"/>
      <c r="W9" s="889"/>
      <c r="X9" s="642"/>
      <c r="Y9" s="889"/>
      <c r="Z9" s="642"/>
      <c r="AA9" s="889"/>
      <c r="AB9" s="642"/>
      <c r="AC9" s="889"/>
      <c r="AD9" s="642"/>
      <c r="AE9" s="889"/>
      <c r="AF9" s="642"/>
      <c r="AG9" s="889"/>
      <c r="AH9" s="642"/>
      <c r="AI9" s="889"/>
      <c r="AJ9" s="642"/>
      <c r="AK9" s="889"/>
      <c r="AL9" s="642"/>
      <c r="AM9" s="889"/>
      <c r="AN9" s="642"/>
      <c r="AO9" s="889"/>
      <c r="AP9" s="642"/>
      <c r="AQ9" s="889"/>
      <c r="AS9" s="406"/>
      <c r="AT9" s="81">
        <v>2</v>
      </c>
      <c r="AU9" s="324" t="s">
        <v>585</v>
      </c>
      <c r="AV9" s="81" t="s">
        <v>246</v>
      </c>
      <c r="AW9" s="79" t="s">
        <v>574</v>
      </c>
      <c r="AX9" s="272"/>
      <c r="AY9" s="79" t="str">
        <f>IF(OR(ISBLANK(F9),ISBLANK(H9)),"N/A",IF(ABS((H9-F9)/F9)&gt;1,"&gt; 100%","ok"))</f>
        <v>N/A</v>
      </c>
      <c r="AZ9" s="272"/>
      <c r="BA9" s="79" t="str">
        <f>IF(OR(ISBLANK(H9),ISBLANK(J9)),"N/A",IF(ABS((J9-H9)/H9)&gt;0.25,"&gt; 25%","ok"))</f>
        <v>N/A</v>
      </c>
      <c r="BB9" s="79"/>
      <c r="BC9" s="79" t="str">
        <f>IF(OR(ISBLANK(J9),ISBLANK(L9)),"N/A",IF(ABS((L9-J9)/J9)&gt;0.25,"&gt; 25%","ok"))</f>
        <v>N/A</v>
      </c>
      <c r="BD9" s="79"/>
      <c r="BE9" s="79" t="str">
        <f>IF(OR(ISBLANK(L9),ISBLANK(N9)),"N/A",IF(ABS((N9-L9)/L9)&gt;0.25,"&gt; 25%","ok"))</f>
        <v>N/A</v>
      </c>
      <c r="BF9" s="79"/>
      <c r="BG9" s="79" t="str">
        <f>IF(OR(ISBLANK(N9),ISBLANK(P9)),"N/A",IF(ABS((P9-N9)/N9)&gt;0.25,"&gt; 25%","ok"))</f>
        <v>N/A</v>
      </c>
      <c r="BH9" s="79"/>
      <c r="BI9" s="79" t="str">
        <f>IF(OR(ISBLANK(P9),ISBLANK(R9)),"N/A",IF(ABS((R9-P9)/P9)&gt;0.25,"&gt; 25%","ok"))</f>
        <v>N/A</v>
      </c>
      <c r="BJ9" s="79"/>
      <c r="BK9" s="79" t="str">
        <f>IF(OR(ISBLANK(R9),ISBLANK(T9)),"N/A",IF(ABS((T9-R9)/R9)&gt;0.25,"&gt; 25%","ok"))</f>
        <v>N/A</v>
      </c>
      <c r="BL9" s="79"/>
      <c r="BM9" s="79" t="str">
        <f>IF(OR(ISBLANK(T9),ISBLANK(V9)),"N/A",IF(ABS((V9-T9)/T9)&gt;0.25,"&gt; 25%","ok"))</f>
        <v>N/A</v>
      </c>
      <c r="BN9" s="79"/>
      <c r="BO9" s="79" t="str">
        <f>IF(OR(ISBLANK(V9),ISBLANK(X9)),"N/A",IF(ABS((X9-V9)/V9)&gt;0.25,"&gt; 25%","ok"))</f>
        <v>N/A</v>
      </c>
      <c r="BP9" s="79"/>
      <c r="BQ9" s="79" t="str">
        <f>IF(OR(ISBLANK(X9),ISBLANK(Z9)),"N/A",IF(ABS((Z9-X9)/X9)&gt;0.25,"&gt; 25%","ok"))</f>
        <v>N/A</v>
      </c>
      <c r="BR9" s="79"/>
      <c r="BS9" s="79" t="str">
        <f>IF(OR(ISBLANK(Z9),ISBLANK(AB9)),"N/A",IF(ABS((AB9-Z9)/Z9)&gt;0.25,"&gt; 25%","ok"))</f>
        <v>N/A</v>
      </c>
      <c r="BT9" s="79"/>
      <c r="BU9" s="79" t="str">
        <f>IF(OR(ISBLANK(AB9),ISBLANK(AD9)),"N/A",IF(ABS((AD9-AB9)/AB9)&gt;0.25,"&gt; 25%","ok"))</f>
        <v>N/A</v>
      </c>
      <c r="BV9" s="79"/>
      <c r="BW9" s="79" t="str">
        <f>IF(OR(ISBLANK(AD9),ISBLANK(AF9)),"N/A",IF(ABS((AF9-AD9)/AD9)&gt;0.25,"&gt; 25%","ok"))</f>
        <v>N/A</v>
      </c>
      <c r="BX9" s="79"/>
      <c r="BY9" s="79" t="str">
        <f>IF(OR(ISBLANK(AF9),ISBLANK(AH9)),"N/A",IF(ABS((AH9-AF9)/AF9)&gt;0.25,"&gt; 25%","ok"))</f>
        <v>N/A</v>
      </c>
      <c r="BZ9" s="79"/>
      <c r="CA9" s="79" t="str">
        <f aca="true" t="shared" si="0" ref="CA9:CA28">IF(OR(ISBLANK(AH9),ISBLANK(AJ9)),"N/A",IF(ABS((AJ9-AH9)/AH9)&gt;0.25,"&gt; 25%","ok"))</f>
        <v>N/A</v>
      </c>
      <c r="CB9" s="79"/>
      <c r="CC9" s="79" t="str">
        <f>IF(OR(ISBLANK(AJ9),ISBLANK(AL9)),"N/A",IF(ABS((AL9-AJ9)/AJ9)&gt;0.25,"&gt; 25%","ok"))</f>
        <v>N/A</v>
      </c>
      <c r="CD9" s="79"/>
      <c r="CE9" s="79" t="str">
        <f>IF(OR(ISBLANK(AL9),ISBLANK(AN9)),"N/A",IF(ABS((AN9-AL9)/AL9)&gt;0.25,"&gt; 25%","ok"))</f>
        <v>N/A</v>
      </c>
      <c r="CF9" s="79"/>
      <c r="CG9" s="79" t="str">
        <f aca="true" t="shared" si="1" ref="CG9:CG28">IF(OR(ISBLANK(AN9),ISBLANK(AP9)),"N/A",IF(ABS((AP9-AN9)/AN9)&gt;0.25,"&gt; 25%","ok"))</f>
        <v>N/A</v>
      </c>
      <c r="CH9" s="79"/>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400"/>
      <c r="DG9" s="400"/>
      <c r="DH9" s="400"/>
      <c r="DI9" s="400"/>
      <c r="DJ9" s="400"/>
      <c r="DK9" s="400"/>
      <c r="DL9" s="400"/>
      <c r="DM9" s="400"/>
      <c r="DN9" s="400"/>
      <c r="DO9" s="400"/>
      <c r="DP9" s="400"/>
      <c r="DQ9" s="400"/>
      <c r="DR9" s="400"/>
      <c r="DS9" s="400"/>
      <c r="DT9" s="400"/>
      <c r="DU9" s="400"/>
      <c r="DV9" s="400"/>
      <c r="DW9" s="400"/>
      <c r="DX9" s="400"/>
      <c r="DY9" s="400"/>
      <c r="DZ9" s="400"/>
      <c r="EA9" s="400"/>
      <c r="EB9" s="400"/>
      <c r="EC9" s="400"/>
      <c r="ED9" s="400"/>
      <c r="EE9" s="400"/>
      <c r="EF9" s="400"/>
      <c r="EG9" s="400"/>
      <c r="EH9" s="400"/>
      <c r="EI9" s="400"/>
      <c r="EJ9" s="400"/>
      <c r="EK9" s="400"/>
      <c r="EL9" s="400"/>
      <c r="EM9" s="400"/>
      <c r="EN9" s="400"/>
      <c r="EO9" s="400"/>
      <c r="EP9" s="400"/>
      <c r="EQ9" s="400"/>
      <c r="ER9" s="400"/>
      <c r="ES9" s="400"/>
      <c r="ET9" s="400"/>
      <c r="EU9" s="400"/>
      <c r="EV9" s="400"/>
      <c r="EW9" s="400"/>
      <c r="EX9" s="400"/>
      <c r="EY9" s="400"/>
      <c r="EZ9" s="400"/>
      <c r="FA9" s="400"/>
      <c r="FB9" s="400"/>
      <c r="FC9" s="400"/>
      <c r="FD9" s="400"/>
      <c r="FE9" s="400"/>
      <c r="FF9" s="400"/>
      <c r="FG9" s="400"/>
      <c r="FH9" s="400"/>
      <c r="FI9" s="400"/>
      <c r="FJ9" s="400"/>
      <c r="FK9" s="400"/>
      <c r="FL9" s="400"/>
      <c r="FM9" s="400"/>
      <c r="FN9" s="400"/>
      <c r="FO9" s="400"/>
      <c r="FP9" s="400"/>
      <c r="FQ9" s="400"/>
      <c r="FR9" s="400"/>
      <c r="FS9" s="400"/>
    </row>
    <row r="10" spans="1:175" s="411" customFormat="1" ht="15" customHeight="1">
      <c r="A10" s="407" t="s">
        <v>560</v>
      </c>
      <c r="B10" s="408">
        <v>5001</v>
      </c>
      <c r="C10" s="409">
        <v>3</v>
      </c>
      <c r="D10" s="410" t="s">
        <v>506</v>
      </c>
      <c r="E10" s="266" t="s">
        <v>65</v>
      </c>
      <c r="F10" s="635"/>
      <c r="G10" s="885"/>
      <c r="H10" s="635"/>
      <c r="I10" s="885"/>
      <c r="J10" s="635"/>
      <c r="K10" s="885"/>
      <c r="L10" s="635"/>
      <c r="M10" s="885"/>
      <c r="N10" s="635"/>
      <c r="O10" s="885"/>
      <c r="P10" s="635"/>
      <c r="Q10" s="885"/>
      <c r="R10" s="635"/>
      <c r="S10" s="885"/>
      <c r="T10" s="635"/>
      <c r="U10" s="885"/>
      <c r="V10" s="635"/>
      <c r="W10" s="885"/>
      <c r="X10" s="635"/>
      <c r="Y10" s="885"/>
      <c r="Z10" s="635"/>
      <c r="AA10" s="885"/>
      <c r="AB10" s="635"/>
      <c r="AC10" s="885"/>
      <c r="AD10" s="635"/>
      <c r="AE10" s="885"/>
      <c r="AF10" s="635"/>
      <c r="AG10" s="885"/>
      <c r="AH10" s="635"/>
      <c r="AI10" s="885"/>
      <c r="AJ10" s="635"/>
      <c r="AK10" s="885"/>
      <c r="AL10" s="635"/>
      <c r="AM10" s="885"/>
      <c r="AN10" s="635"/>
      <c r="AO10" s="885"/>
      <c r="AP10" s="635"/>
      <c r="AQ10" s="885"/>
      <c r="AS10" s="412"/>
      <c r="AT10" s="413">
        <v>3</v>
      </c>
      <c r="AU10" s="414" t="s">
        <v>586</v>
      </c>
      <c r="AV10" s="81" t="s">
        <v>246</v>
      </c>
      <c r="AW10" s="107" t="s">
        <v>574</v>
      </c>
      <c r="AX10" s="415"/>
      <c r="AY10" s="79" t="str">
        <f aca="true" t="shared" si="2" ref="AY10:AY26">IF(OR(ISBLANK(F10),ISBLANK(H10)),"N/A",IF(ABS((H10-F10)/F10)&gt;1,"&gt; 100%","ok"))</f>
        <v>N/A</v>
      </c>
      <c r="AZ10" s="272"/>
      <c r="BA10" s="79" t="str">
        <f aca="true" t="shared" si="3" ref="BA10:BA28">IF(OR(ISBLANK(H10),ISBLANK(J10)),"N/A",IF(ABS((J10-H10)/H10)&gt;0.25,"&gt; 25%","ok"))</f>
        <v>N/A</v>
      </c>
      <c r="BB10" s="79"/>
      <c r="BC10" s="79" t="str">
        <f aca="true" t="shared" si="4" ref="BC10:BC26">IF(OR(ISBLANK(J10),ISBLANK(L10)),"N/A",IF(ABS((L10-J10)/J10)&gt;0.25,"&gt; 25%","ok"))</f>
        <v>N/A</v>
      </c>
      <c r="BD10" s="79"/>
      <c r="BE10" s="79" t="str">
        <f aca="true" t="shared" si="5" ref="BE10:BE28">IF(OR(ISBLANK(L10),ISBLANK(N10)),"N/A",IF(ABS((N10-L10)/L10)&gt;0.25,"&gt; 25%","ok"))</f>
        <v>N/A</v>
      </c>
      <c r="BF10" s="79"/>
      <c r="BG10" s="79" t="str">
        <f aca="true" t="shared" si="6" ref="BG10:BG28">IF(OR(ISBLANK(N10),ISBLANK(P10)),"N/A",IF(ABS((P10-N10)/N10)&gt;0.25,"&gt; 25%","ok"))</f>
        <v>N/A</v>
      </c>
      <c r="BH10" s="79"/>
      <c r="BI10" s="79" t="str">
        <f aca="true" t="shared" si="7" ref="BI10:BI28">IF(OR(ISBLANK(P10),ISBLANK(R10)),"N/A",IF(ABS((R10-P10)/P10)&gt;0.25,"&gt; 25%","ok"))</f>
        <v>N/A</v>
      </c>
      <c r="BJ10" s="79"/>
      <c r="BK10" s="79" t="str">
        <f aca="true" t="shared" si="8" ref="BK10:BK28">IF(OR(ISBLANK(R10),ISBLANK(T10)),"N/A",IF(ABS((T10-R10)/R10)&gt;0.25,"&gt; 25%","ok"))</f>
        <v>N/A</v>
      </c>
      <c r="BL10" s="79"/>
      <c r="BM10" s="79" t="str">
        <f aca="true" t="shared" si="9" ref="BM10:BM28">IF(OR(ISBLANK(T10),ISBLANK(V10)),"N/A",IF(ABS((V10-T10)/T10)&gt;0.25,"&gt; 25%","ok"))</f>
        <v>N/A</v>
      </c>
      <c r="BN10" s="79"/>
      <c r="BO10" s="79" t="str">
        <f aca="true" t="shared" si="10" ref="BO10:BO28">IF(OR(ISBLANK(V10),ISBLANK(X10)),"N/A",IF(ABS((X10-V10)/V10)&gt;0.25,"&gt; 25%","ok"))</f>
        <v>N/A</v>
      </c>
      <c r="BP10" s="79"/>
      <c r="BQ10" s="79" t="str">
        <f aca="true" t="shared" si="11" ref="BQ10:BQ28">IF(OR(ISBLANK(X10),ISBLANK(Z10)),"N/A",IF(ABS((Z10-X10)/X10)&gt;0.25,"&gt; 25%","ok"))</f>
        <v>N/A</v>
      </c>
      <c r="BR10" s="79"/>
      <c r="BS10" s="79" t="str">
        <f aca="true" t="shared" si="12" ref="BS10:BS28">IF(OR(ISBLANK(Z10),ISBLANK(AB10)),"N/A",IF(ABS((AB10-Z10)/Z10)&gt;0.25,"&gt; 25%","ok"))</f>
        <v>N/A</v>
      </c>
      <c r="BT10" s="79"/>
      <c r="BU10" s="79" t="str">
        <f aca="true" t="shared" si="13" ref="BU10:BU28">IF(OR(ISBLANK(AB10),ISBLANK(AD10)),"N/A",IF(ABS((AD10-AB10)/AB10)&gt;0.25,"&gt; 25%","ok"))</f>
        <v>N/A</v>
      </c>
      <c r="BV10" s="79"/>
      <c r="BW10" s="79" t="str">
        <f aca="true" t="shared" si="14" ref="BW10:BW28">IF(OR(ISBLANK(AD10),ISBLANK(AF10)),"N/A",IF(ABS((AF10-AD10)/AD10)&gt;0.25,"&gt; 25%","ok"))</f>
        <v>N/A</v>
      </c>
      <c r="BX10" s="79"/>
      <c r="BY10" s="79" t="str">
        <f aca="true" t="shared" si="15" ref="BY10:BY28">IF(OR(ISBLANK(AF10),ISBLANK(AH10)),"N/A",IF(ABS((AH10-AF10)/AF10)&gt;0.25,"&gt; 25%","ok"))</f>
        <v>N/A</v>
      </c>
      <c r="BZ10" s="79"/>
      <c r="CA10" s="79" t="str">
        <f t="shared" si="0"/>
        <v>N/A</v>
      </c>
      <c r="CB10" s="79"/>
      <c r="CC10" s="79" t="str">
        <f aca="true" t="shared" si="16" ref="CC10:CC28">IF(OR(ISBLANK(AJ10),ISBLANK(AL10)),"N/A",IF(ABS((AL10-AJ10)/AJ10)&gt;0.25,"&gt; 25%","ok"))</f>
        <v>N/A</v>
      </c>
      <c r="CD10" s="79"/>
      <c r="CE10" s="79" t="str">
        <f aca="true" t="shared" si="17" ref="CE10:CE28">IF(OR(ISBLANK(AL10),ISBLANK(AN10)),"N/A",IF(ABS((AN10-AL10)/AL10)&gt;0.25,"&gt; 25%","ok"))</f>
        <v>N/A</v>
      </c>
      <c r="CF10" s="79"/>
      <c r="CG10" s="79" t="str">
        <f t="shared" si="1"/>
        <v>N/A</v>
      </c>
      <c r="CH10" s="107"/>
      <c r="CI10" s="416"/>
      <c r="CJ10" s="416"/>
      <c r="CK10" s="416"/>
      <c r="CL10" s="416"/>
      <c r="CM10" s="416"/>
      <c r="CN10" s="416"/>
      <c r="CO10" s="416"/>
      <c r="CP10" s="416"/>
      <c r="CQ10" s="416"/>
      <c r="CR10" s="416"/>
      <c r="CS10" s="416"/>
      <c r="CT10" s="416"/>
      <c r="CU10" s="416"/>
      <c r="CV10" s="416"/>
      <c r="CW10" s="416"/>
      <c r="CX10" s="416"/>
      <c r="CY10" s="416"/>
      <c r="CZ10" s="416"/>
      <c r="DA10" s="416"/>
      <c r="DB10" s="416"/>
      <c r="DC10" s="416"/>
      <c r="DD10" s="416"/>
      <c r="DE10" s="416"/>
      <c r="DF10" s="416"/>
      <c r="DG10" s="416"/>
      <c r="DH10" s="416"/>
      <c r="DI10" s="416"/>
      <c r="DJ10" s="416"/>
      <c r="DK10" s="416"/>
      <c r="DL10" s="416"/>
      <c r="DM10" s="416"/>
      <c r="DN10" s="416"/>
      <c r="DO10" s="416"/>
      <c r="DP10" s="416"/>
      <c r="DQ10" s="416"/>
      <c r="DR10" s="416"/>
      <c r="DS10" s="416"/>
      <c r="DT10" s="416"/>
      <c r="DU10" s="416"/>
      <c r="DV10" s="416"/>
      <c r="DW10" s="416"/>
      <c r="DX10" s="416"/>
      <c r="DY10" s="416"/>
      <c r="DZ10" s="416"/>
      <c r="EA10" s="416"/>
      <c r="EB10" s="416"/>
      <c r="EC10" s="416"/>
      <c r="ED10" s="416"/>
      <c r="EE10" s="416"/>
      <c r="EF10" s="416"/>
      <c r="EG10" s="416"/>
      <c r="EH10" s="416"/>
      <c r="EI10" s="416"/>
      <c r="EJ10" s="416"/>
      <c r="EK10" s="416"/>
      <c r="EL10" s="416"/>
      <c r="EM10" s="416"/>
      <c r="EN10" s="416"/>
      <c r="EO10" s="416"/>
      <c r="EP10" s="416"/>
      <c r="EQ10" s="416"/>
      <c r="ER10" s="416"/>
      <c r="ES10" s="416"/>
      <c r="ET10" s="416"/>
      <c r="EU10" s="416"/>
      <c r="EV10" s="416"/>
      <c r="EW10" s="416"/>
      <c r="EX10" s="416"/>
      <c r="EY10" s="416"/>
      <c r="EZ10" s="416"/>
      <c r="FA10" s="416"/>
      <c r="FB10" s="416"/>
      <c r="FC10" s="416"/>
      <c r="FD10" s="416"/>
      <c r="FE10" s="416"/>
      <c r="FF10" s="416"/>
      <c r="FG10" s="416"/>
      <c r="FH10" s="416"/>
      <c r="FI10" s="416"/>
      <c r="FJ10" s="416"/>
      <c r="FK10" s="416"/>
      <c r="FL10" s="416"/>
      <c r="FM10" s="416"/>
      <c r="FN10" s="416"/>
      <c r="FO10" s="416"/>
      <c r="FP10" s="416"/>
      <c r="FQ10" s="416"/>
      <c r="FR10" s="416"/>
      <c r="FS10" s="416"/>
    </row>
    <row r="11" spans="1:175" s="418" customFormat="1" ht="15" customHeight="1">
      <c r="A11" s="235"/>
      <c r="B11" s="401">
        <v>5002</v>
      </c>
      <c r="C11" s="405"/>
      <c r="D11" s="417" t="s">
        <v>137</v>
      </c>
      <c r="E11" s="405"/>
      <c r="F11" s="642"/>
      <c r="G11" s="889"/>
      <c r="H11" s="642"/>
      <c r="I11" s="889"/>
      <c r="J11" s="642"/>
      <c r="K11" s="889"/>
      <c r="L11" s="642"/>
      <c r="M11" s="889"/>
      <c r="N11" s="642"/>
      <c r="O11" s="889"/>
      <c r="P11" s="642"/>
      <c r="Q11" s="889"/>
      <c r="R11" s="642"/>
      <c r="S11" s="889"/>
      <c r="T11" s="642"/>
      <c r="U11" s="889"/>
      <c r="V11" s="642"/>
      <c r="W11" s="889"/>
      <c r="X11" s="642"/>
      <c r="Y11" s="889"/>
      <c r="Z11" s="642"/>
      <c r="AA11" s="889"/>
      <c r="AB11" s="642"/>
      <c r="AC11" s="889"/>
      <c r="AD11" s="642"/>
      <c r="AE11" s="889"/>
      <c r="AF11" s="642"/>
      <c r="AG11" s="889"/>
      <c r="AH11" s="642"/>
      <c r="AI11" s="889"/>
      <c r="AJ11" s="642"/>
      <c r="AK11" s="889"/>
      <c r="AL11" s="642"/>
      <c r="AM11" s="889"/>
      <c r="AN11" s="642"/>
      <c r="AO11" s="889"/>
      <c r="AP11" s="642"/>
      <c r="AQ11" s="889"/>
      <c r="AS11" s="238"/>
      <c r="AT11" s="81"/>
      <c r="AU11" s="419" t="s">
        <v>403</v>
      </c>
      <c r="AV11" s="81"/>
      <c r="AW11" s="79"/>
      <c r="AX11" s="272"/>
      <c r="AY11" s="79"/>
      <c r="AZ11" s="272"/>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367"/>
      <c r="CJ11" s="367"/>
      <c r="CK11" s="367"/>
      <c r="CL11" s="367"/>
      <c r="CM11" s="367"/>
      <c r="CN11" s="367"/>
      <c r="CO11" s="367"/>
      <c r="CP11" s="367"/>
      <c r="CQ11" s="367"/>
      <c r="CR11" s="367"/>
      <c r="CS11" s="367"/>
      <c r="CT11" s="367"/>
      <c r="CU11" s="367"/>
      <c r="CV11" s="367"/>
      <c r="CW11" s="367"/>
      <c r="CX11" s="367"/>
      <c r="CY11" s="367"/>
      <c r="CZ11" s="367"/>
      <c r="DA11" s="367"/>
      <c r="DB11" s="367"/>
      <c r="DC11" s="367"/>
      <c r="DD11" s="367"/>
      <c r="DE11" s="367"/>
      <c r="DF11" s="367"/>
      <c r="DG11" s="367"/>
      <c r="DH11" s="367"/>
      <c r="DI11" s="367"/>
      <c r="DJ11" s="367"/>
      <c r="DK11" s="367"/>
      <c r="DL11" s="367"/>
      <c r="DM11" s="367"/>
      <c r="DN11" s="367"/>
      <c r="DO11" s="367"/>
      <c r="DP11" s="367"/>
      <c r="DQ11" s="367"/>
      <c r="DR11" s="367"/>
      <c r="DS11" s="367"/>
      <c r="DT11" s="367"/>
      <c r="DU11" s="367"/>
      <c r="DV11" s="367"/>
      <c r="DW11" s="367"/>
      <c r="DX11" s="367"/>
      <c r="DY11" s="367"/>
      <c r="DZ11" s="367"/>
      <c r="EA11" s="367"/>
      <c r="EB11" s="367"/>
      <c r="EC11" s="367"/>
      <c r="ED11" s="367"/>
      <c r="EE11" s="367"/>
      <c r="EF11" s="367"/>
      <c r="EG11" s="367"/>
      <c r="EH11" s="367"/>
      <c r="EI11" s="367"/>
      <c r="EJ11" s="367"/>
      <c r="EK11" s="367"/>
      <c r="EL11" s="367"/>
      <c r="EM11" s="367"/>
      <c r="EN11" s="367"/>
      <c r="EO11" s="367"/>
      <c r="EP11" s="367"/>
      <c r="EQ11" s="367"/>
      <c r="ER11" s="367"/>
      <c r="ES11" s="367"/>
      <c r="ET11" s="367"/>
      <c r="EU11" s="367"/>
      <c r="EV11" s="367"/>
      <c r="EW11" s="367"/>
      <c r="EX11" s="367"/>
      <c r="EY11" s="367"/>
      <c r="EZ11" s="367"/>
      <c r="FA11" s="367"/>
      <c r="FB11" s="367"/>
      <c r="FC11" s="367"/>
      <c r="FD11" s="367"/>
      <c r="FE11" s="367"/>
      <c r="FF11" s="367"/>
      <c r="FG11" s="367"/>
      <c r="FH11" s="367"/>
      <c r="FI11" s="367"/>
      <c r="FJ11" s="367"/>
      <c r="FK11" s="367"/>
      <c r="FL11" s="367"/>
      <c r="FM11" s="367"/>
      <c r="FN11" s="367"/>
      <c r="FO11" s="367"/>
      <c r="FP11" s="367"/>
      <c r="FQ11" s="367"/>
      <c r="FR11" s="367"/>
      <c r="FS11" s="367"/>
    </row>
    <row r="12" spans="1:175" s="418" customFormat="1" ht="15" customHeight="1">
      <c r="A12" s="235"/>
      <c r="B12" s="401">
        <v>255</v>
      </c>
      <c r="C12" s="405">
        <v>4</v>
      </c>
      <c r="D12" s="420" t="s">
        <v>641</v>
      </c>
      <c r="E12" s="266" t="s">
        <v>65</v>
      </c>
      <c r="F12" s="642"/>
      <c r="G12" s="889"/>
      <c r="H12" s="642"/>
      <c r="I12" s="889"/>
      <c r="J12" s="642"/>
      <c r="K12" s="889"/>
      <c r="L12" s="642"/>
      <c r="M12" s="889"/>
      <c r="N12" s="642"/>
      <c r="O12" s="889"/>
      <c r="P12" s="642"/>
      <c r="Q12" s="889"/>
      <c r="R12" s="642"/>
      <c r="S12" s="889"/>
      <c r="T12" s="642"/>
      <c r="U12" s="889"/>
      <c r="V12" s="642"/>
      <c r="W12" s="889"/>
      <c r="X12" s="642"/>
      <c r="Y12" s="889"/>
      <c r="Z12" s="642"/>
      <c r="AA12" s="889"/>
      <c r="AB12" s="642"/>
      <c r="AC12" s="889"/>
      <c r="AD12" s="642"/>
      <c r="AE12" s="889"/>
      <c r="AF12" s="642"/>
      <c r="AG12" s="889"/>
      <c r="AH12" s="642"/>
      <c r="AI12" s="889"/>
      <c r="AJ12" s="642"/>
      <c r="AK12" s="889"/>
      <c r="AL12" s="642"/>
      <c r="AM12" s="889"/>
      <c r="AN12" s="642"/>
      <c r="AO12" s="889"/>
      <c r="AP12" s="642"/>
      <c r="AQ12" s="889"/>
      <c r="AS12" s="238"/>
      <c r="AT12" s="81">
        <v>4</v>
      </c>
      <c r="AU12" s="421" t="s">
        <v>591</v>
      </c>
      <c r="AV12" s="81" t="s">
        <v>246</v>
      </c>
      <c r="AW12" s="79" t="s">
        <v>574</v>
      </c>
      <c r="AX12" s="272"/>
      <c r="AY12" s="79" t="str">
        <f t="shared" si="2"/>
        <v>N/A</v>
      </c>
      <c r="AZ12" s="272"/>
      <c r="BA12" s="79" t="str">
        <f t="shared" si="3"/>
        <v>N/A</v>
      </c>
      <c r="BB12" s="79"/>
      <c r="BC12" s="79" t="str">
        <f t="shared" si="4"/>
        <v>N/A</v>
      </c>
      <c r="BD12" s="79"/>
      <c r="BE12" s="79" t="str">
        <f t="shared" si="5"/>
        <v>N/A</v>
      </c>
      <c r="BF12" s="79"/>
      <c r="BG12" s="79" t="str">
        <f t="shared" si="6"/>
        <v>N/A</v>
      </c>
      <c r="BH12" s="79"/>
      <c r="BI12" s="79" t="str">
        <f t="shared" si="7"/>
        <v>N/A</v>
      </c>
      <c r="BJ12" s="79"/>
      <c r="BK12" s="79" t="str">
        <f t="shared" si="8"/>
        <v>N/A</v>
      </c>
      <c r="BL12" s="79"/>
      <c r="BM12" s="79" t="str">
        <f t="shared" si="9"/>
        <v>N/A</v>
      </c>
      <c r="BN12" s="79"/>
      <c r="BO12" s="79" t="str">
        <f t="shared" si="10"/>
        <v>N/A</v>
      </c>
      <c r="BP12" s="79"/>
      <c r="BQ12" s="79" t="str">
        <f t="shared" si="11"/>
        <v>N/A</v>
      </c>
      <c r="BR12" s="79"/>
      <c r="BS12" s="79" t="str">
        <f t="shared" si="12"/>
        <v>N/A</v>
      </c>
      <c r="BT12" s="79"/>
      <c r="BU12" s="79" t="str">
        <f t="shared" si="13"/>
        <v>N/A</v>
      </c>
      <c r="BV12" s="79"/>
      <c r="BW12" s="79" t="str">
        <f t="shared" si="14"/>
        <v>N/A</v>
      </c>
      <c r="BX12" s="79"/>
      <c r="BY12" s="79" t="str">
        <f t="shared" si="15"/>
        <v>N/A</v>
      </c>
      <c r="BZ12" s="79"/>
      <c r="CA12" s="79" t="str">
        <f t="shared" si="0"/>
        <v>N/A</v>
      </c>
      <c r="CB12" s="79"/>
      <c r="CC12" s="79" t="str">
        <f t="shared" si="16"/>
        <v>N/A</v>
      </c>
      <c r="CD12" s="79"/>
      <c r="CE12" s="79" t="str">
        <f t="shared" si="17"/>
        <v>N/A</v>
      </c>
      <c r="CF12" s="79"/>
      <c r="CG12" s="79" t="str">
        <f t="shared" si="1"/>
        <v>N/A</v>
      </c>
      <c r="CH12" s="79"/>
      <c r="CI12" s="367"/>
      <c r="CJ12" s="367"/>
      <c r="CK12" s="367"/>
      <c r="CL12" s="367"/>
      <c r="CM12" s="367"/>
      <c r="CN12" s="367"/>
      <c r="CO12" s="367"/>
      <c r="CP12" s="367"/>
      <c r="CQ12" s="367"/>
      <c r="CR12" s="367"/>
      <c r="CS12" s="367"/>
      <c r="CT12" s="367"/>
      <c r="CU12" s="367"/>
      <c r="CV12" s="367"/>
      <c r="CW12" s="367"/>
      <c r="CX12" s="367"/>
      <c r="CY12" s="367"/>
      <c r="CZ12" s="367"/>
      <c r="DA12" s="367"/>
      <c r="DB12" s="367"/>
      <c r="DC12" s="367"/>
      <c r="DD12" s="367"/>
      <c r="DE12" s="367"/>
      <c r="DF12" s="367"/>
      <c r="DG12" s="367"/>
      <c r="DH12" s="367"/>
      <c r="DI12" s="367"/>
      <c r="DJ12" s="367"/>
      <c r="DK12" s="367"/>
      <c r="DL12" s="367"/>
      <c r="DM12" s="367"/>
      <c r="DN12" s="367"/>
      <c r="DO12" s="367"/>
      <c r="DP12" s="367"/>
      <c r="DQ12" s="367"/>
      <c r="DR12" s="367"/>
      <c r="DS12" s="367"/>
      <c r="DT12" s="367"/>
      <c r="DU12" s="367"/>
      <c r="DV12" s="367"/>
      <c r="DW12" s="367"/>
      <c r="DX12" s="367"/>
      <c r="DY12" s="367"/>
      <c r="DZ12" s="367"/>
      <c r="EA12" s="367"/>
      <c r="EB12" s="367"/>
      <c r="EC12" s="367"/>
      <c r="ED12" s="367"/>
      <c r="EE12" s="367"/>
      <c r="EF12" s="367"/>
      <c r="EG12" s="367"/>
      <c r="EH12" s="367"/>
      <c r="EI12" s="367"/>
      <c r="EJ12" s="367"/>
      <c r="EK12" s="367"/>
      <c r="EL12" s="367"/>
      <c r="EM12" s="367"/>
      <c r="EN12" s="367"/>
      <c r="EO12" s="367"/>
      <c r="EP12" s="367"/>
      <c r="EQ12" s="367"/>
      <c r="ER12" s="367"/>
      <c r="ES12" s="367"/>
      <c r="ET12" s="367"/>
      <c r="EU12" s="367"/>
      <c r="EV12" s="367"/>
      <c r="EW12" s="367"/>
      <c r="EX12" s="367"/>
      <c r="EY12" s="367"/>
      <c r="EZ12" s="367"/>
      <c r="FA12" s="367"/>
      <c r="FB12" s="367"/>
      <c r="FC12" s="367"/>
      <c r="FD12" s="367"/>
      <c r="FE12" s="367"/>
      <c r="FF12" s="367"/>
      <c r="FG12" s="367"/>
      <c r="FH12" s="367"/>
      <c r="FI12" s="367"/>
      <c r="FJ12" s="367"/>
      <c r="FK12" s="367"/>
      <c r="FL12" s="367"/>
      <c r="FM12" s="367"/>
      <c r="FN12" s="367"/>
      <c r="FO12" s="367"/>
      <c r="FP12" s="367"/>
      <c r="FQ12" s="367"/>
      <c r="FR12" s="367"/>
      <c r="FS12" s="367"/>
    </row>
    <row r="13" spans="1:175" s="418" customFormat="1" ht="15" customHeight="1">
      <c r="A13" s="235"/>
      <c r="B13" s="401">
        <v>256</v>
      </c>
      <c r="C13" s="405">
        <v>5</v>
      </c>
      <c r="D13" s="420" t="s">
        <v>642</v>
      </c>
      <c r="E13" s="266" t="s">
        <v>65</v>
      </c>
      <c r="F13" s="642"/>
      <c r="G13" s="889"/>
      <c r="H13" s="642"/>
      <c r="I13" s="889"/>
      <c r="J13" s="642"/>
      <c r="K13" s="889"/>
      <c r="L13" s="642"/>
      <c r="M13" s="889"/>
      <c r="N13" s="642"/>
      <c r="O13" s="889"/>
      <c r="P13" s="642"/>
      <c r="Q13" s="889"/>
      <c r="R13" s="642"/>
      <c r="S13" s="889"/>
      <c r="T13" s="642"/>
      <c r="U13" s="889"/>
      <c r="V13" s="642"/>
      <c r="W13" s="889"/>
      <c r="X13" s="642"/>
      <c r="Y13" s="889"/>
      <c r="Z13" s="642"/>
      <c r="AA13" s="889"/>
      <c r="AB13" s="642"/>
      <c r="AC13" s="889"/>
      <c r="AD13" s="642"/>
      <c r="AE13" s="889"/>
      <c r="AF13" s="642"/>
      <c r="AG13" s="889"/>
      <c r="AH13" s="642"/>
      <c r="AI13" s="889"/>
      <c r="AJ13" s="642"/>
      <c r="AK13" s="889"/>
      <c r="AL13" s="642"/>
      <c r="AM13" s="889"/>
      <c r="AN13" s="642"/>
      <c r="AO13" s="889"/>
      <c r="AP13" s="642"/>
      <c r="AQ13" s="889"/>
      <c r="AS13" s="238"/>
      <c r="AT13" s="81">
        <v>5</v>
      </c>
      <c r="AU13" s="421" t="s">
        <v>334</v>
      </c>
      <c r="AV13" s="81" t="s">
        <v>246</v>
      </c>
      <c r="AW13" s="79" t="s">
        <v>574</v>
      </c>
      <c r="AX13" s="272"/>
      <c r="AY13" s="79" t="str">
        <f t="shared" si="2"/>
        <v>N/A</v>
      </c>
      <c r="AZ13" s="272"/>
      <c r="BA13" s="79" t="str">
        <f t="shared" si="3"/>
        <v>N/A</v>
      </c>
      <c r="BB13" s="79"/>
      <c r="BC13" s="79" t="str">
        <f t="shared" si="4"/>
        <v>N/A</v>
      </c>
      <c r="BD13" s="79"/>
      <c r="BE13" s="79" t="str">
        <f t="shared" si="5"/>
        <v>N/A</v>
      </c>
      <c r="BF13" s="79"/>
      <c r="BG13" s="79" t="str">
        <f t="shared" si="6"/>
        <v>N/A</v>
      </c>
      <c r="BH13" s="79"/>
      <c r="BI13" s="79" t="str">
        <f t="shared" si="7"/>
        <v>N/A</v>
      </c>
      <c r="BJ13" s="79"/>
      <c r="BK13" s="79" t="str">
        <f t="shared" si="8"/>
        <v>N/A</v>
      </c>
      <c r="BL13" s="79"/>
      <c r="BM13" s="79" t="str">
        <f t="shared" si="9"/>
        <v>N/A</v>
      </c>
      <c r="BN13" s="79"/>
      <c r="BO13" s="79" t="str">
        <f t="shared" si="10"/>
        <v>N/A</v>
      </c>
      <c r="BP13" s="79"/>
      <c r="BQ13" s="79" t="str">
        <f t="shared" si="11"/>
        <v>N/A</v>
      </c>
      <c r="BR13" s="79"/>
      <c r="BS13" s="79" t="str">
        <f t="shared" si="12"/>
        <v>N/A</v>
      </c>
      <c r="BT13" s="79"/>
      <c r="BU13" s="79" t="str">
        <f t="shared" si="13"/>
        <v>N/A</v>
      </c>
      <c r="BV13" s="79"/>
      <c r="BW13" s="79" t="str">
        <f t="shared" si="14"/>
        <v>N/A</v>
      </c>
      <c r="BX13" s="79"/>
      <c r="BY13" s="79" t="str">
        <f t="shared" si="15"/>
        <v>N/A</v>
      </c>
      <c r="BZ13" s="79"/>
      <c r="CA13" s="79" t="str">
        <f t="shared" si="0"/>
        <v>N/A</v>
      </c>
      <c r="CB13" s="79"/>
      <c r="CC13" s="79" t="str">
        <f t="shared" si="16"/>
        <v>N/A</v>
      </c>
      <c r="CD13" s="79"/>
      <c r="CE13" s="79" t="str">
        <f t="shared" si="17"/>
        <v>N/A</v>
      </c>
      <c r="CF13" s="79"/>
      <c r="CG13" s="79" t="str">
        <f t="shared" si="1"/>
        <v>N/A</v>
      </c>
      <c r="CH13" s="79"/>
      <c r="CI13" s="367"/>
      <c r="CJ13" s="367"/>
      <c r="CK13" s="367"/>
      <c r="CL13" s="367"/>
      <c r="CM13" s="367"/>
      <c r="CN13" s="367"/>
      <c r="CO13" s="367"/>
      <c r="CP13" s="367"/>
      <c r="CQ13" s="367"/>
      <c r="CR13" s="367"/>
      <c r="CS13" s="367"/>
      <c r="CT13" s="367"/>
      <c r="CU13" s="367"/>
      <c r="CV13" s="367"/>
      <c r="CW13" s="367"/>
      <c r="CX13" s="367"/>
      <c r="CY13" s="367"/>
      <c r="CZ13" s="367"/>
      <c r="DA13" s="367"/>
      <c r="DB13" s="367"/>
      <c r="DC13" s="367"/>
      <c r="DD13" s="367"/>
      <c r="DE13" s="367"/>
      <c r="DF13" s="367"/>
      <c r="DG13" s="367"/>
      <c r="DH13" s="367"/>
      <c r="DI13" s="367"/>
      <c r="DJ13" s="367"/>
      <c r="DK13" s="367"/>
      <c r="DL13" s="367"/>
      <c r="DM13" s="367"/>
      <c r="DN13" s="367"/>
      <c r="DO13" s="367"/>
      <c r="DP13" s="367"/>
      <c r="DQ13" s="367"/>
      <c r="DR13" s="367"/>
      <c r="DS13" s="367"/>
      <c r="DT13" s="367"/>
      <c r="DU13" s="367"/>
      <c r="DV13" s="367"/>
      <c r="DW13" s="367"/>
      <c r="DX13" s="367"/>
      <c r="DY13" s="367"/>
      <c r="DZ13" s="367"/>
      <c r="EA13" s="367"/>
      <c r="EB13" s="367"/>
      <c r="EC13" s="367"/>
      <c r="ED13" s="367"/>
      <c r="EE13" s="367"/>
      <c r="EF13" s="367"/>
      <c r="EG13" s="367"/>
      <c r="EH13" s="367"/>
      <c r="EI13" s="367"/>
      <c r="EJ13" s="367"/>
      <c r="EK13" s="367"/>
      <c r="EL13" s="367"/>
      <c r="EM13" s="367"/>
      <c r="EN13" s="367"/>
      <c r="EO13" s="367"/>
      <c r="EP13" s="367"/>
      <c r="EQ13" s="367"/>
      <c r="ER13" s="367"/>
      <c r="ES13" s="367"/>
      <c r="ET13" s="367"/>
      <c r="EU13" s="367"/>
      <c r="EV13" s="367"/>
      <c r="EW13" s="367"/>
      <c r="EX13" s="367"/>
      <c r="EY13" s="367"/>
      <c r="EZ13" s="367"/>
      <c r="FA13" s="367"/>
      <c r="FB13" s="367"/>
      <c r="FC13" s="367"/>
      <c r="FD13" s="367"/>
      <c r="FE13" s="367"/>
      <c r="FF13" s="367"/>
      <c r="FG13" s="367"/>
      <c r="FH13" s="367"/>
      <c r="FI13" s="367"/>
      <c r="FJ13" s="367"/>
      <c r="FK13" s="367"/>
      <c r="FL13" s="367"/>
      <c r="FM13" s="367"/>
      <c r="FN13" s="367"/>
      <c r="FO13" s="367"/>
      <c r="FP13" s="367"/>
      <c r="FQ13" s="367"/>
      <c r="FR13" s="367"/>
      <c r="FS13" s="367"/>
    </row>
    <row r="14" spans="1:175" s="418" customFormat="1" ht="15" customHeight="1">
      <c r="A14" s="235"/>
      <c r="B14" s="401">
        <v>257</v>
      </c>
      <c r="C14" s="405">
        <v>6</v>
      </c>
      <c r="D14" s="420" t="s">
        <v>138</v>
      </c>
      <c r="E14" s="266" t="s">
        <v>65</v>
      </c>
      <c r="F14" s="642"/>
      <c r="G14" s="889"/>
      <c r="H14" s="642"/>
      <c r="I14" s="889"/>
      <c r="J14" s="642"/>
      <c r="K14" s="889"/>
      <c r="L14" s="642"/>
      <c r="M14" s="889"/>
      <c r="N14" s="642"/>
      <c r="O14" s="889"/>
      <c r="P14" s="642"/>
      <c r="Q14" s="889"/>
      <c r="R14" s="642"/>
      <c r="S14" s="889"/>
      <c r="T14" s="642"/>
      <c r="U14" s="889"/>
      <c r="V14" s="642"/>
      <c r="W14" s="889"/>
      <c r="X14" s="642"/>
      <c r="Y14" s="889"/>
      <c r="Z14" s="642"/>
      <c r="AA14" s="889"/>
      <c r="AB14" s="642"/>
      <c r="AC14" s="889"/>
      <c r="AD14" s="642"/>
      <c r="AE14" s="889"/>
      <c r="AF14" s="642"/>
      <c r="AG14" s="889"/>
      <c r="AH14" s="642"/>
      <c r="AI14" s="889"/>
      <c r="AJ14" s="642"/>
      <c r="AK14" s="889"/>
      <c r="AL14" s="642"/>
      <c r="AM14" s="889"/>
      <c r="AN14" s="642"/>
      <c r="AO14" s="889"/>
      <c r="AP14" s="642"/>
      <c r="AQ14" s="889"/>
      <c r="AS14" s="238"/>
      <c r="AT14" s="81">
        <v>6</v>
      </c>
      <c r="AU14" s="421" t="s">
        <v>583</v>
      </c>
      <c r="AV14" s="81" t="s">
        <v>246</v>
      </c>
      <c r="AW14" s="79" t="s">
        <v>574</v>
      </c>
      <c r="AX14" s="272"/>
      <c r="AY14" s="79" t="str">
        <f t="shared" si="2"/>
        <v>N/A</v>
      </c>
      <c r="AZ14" s="272"/>
      <c r="BA14" s="79" t="str">
        <f t="shared" si="3"/>
        <v>N/A</v>
      </c>
      <c r="BB14" s="79"/>
      <c r="BC14" s="79" t="str">
        <f t="shared" si="4"/>
        <v>N/A</v>
      </c>
      <c r="BD14" s="79"/>
      <c r="BE14" s="79" t="str">
        <f t="shared" si="5"/>
        <v>N/A</v>
      </c>
      <c r="BF14" s="79"/>
      <c r="BG14" s="79" t="str">
        <f t="shared" si="6"/>
        <v>N/A</v>
      </c>
      <c r="BH14" s="79"/>
      <c r="BI14" s="79" t="str">
        <f t="shared" si="7"/>
        <v>N/A</v>
      </c>
      <c r="BJ14" s="79"/>
      <c r="BK14" s="79" t="str">
        <f t="shared" si="8"/>
        <v>N/A</v>
      </c>
      <c r="BL14" s="79"/>
      <c r="BM14" s="79" t="str">
        <f t="shared" si="9"/>
        <v>N/A</v>
      </c>
      <c r="BN14" s="79"/>
      <c r="BO14" s="79" t="str">
        <f t="shared" si="10"/>
        <v>N/A</v>
      </c>
      <c r="BP14" s="79"/>
      <c r="BQ14" s="79" t="str">
        <f t="shared" si="11"/>
        <v>N/A</v>
      </c>
      <c r="BR14" s="79"/>
      <c r="BS14" s="79" t="str">
        <f t="shared" si="12"/>
        <v>N/A</v>
      </c>
      <c r="BT14" s="79"/>
      <c r="BU14" s="79" t="str">
        <f t="shared" si="13"/>
        <v>N/A</v>
      </c>
      <c r="BV14" s="79"/>
      <c r="BW14" s="79" t="str">
        <f t="shared" si="14"/>
        <v>N/A</v>
      </c>
      <c r="BX14" s="79"/>
      <c r="BY14" s="79" t="str">
        <f t="shared" si="15"/>
        <v>N/A</v>
      </c>
      <c r="BZ14" s="79"/>
      <c r="CA14" s="79" t="str">
        <f t="shared" si="0"/>
        <v>N/A</v>
      </c>
      <c r="CB14" s="79"/>
      <c r="CC14" s="79" t="str">
        <f t="shared" si="16"/>
        <v>N/A</v>
      </c>
      <c r="CD14" s="79"/>
      <c r="CE14" s="79" t="str">
        <f t="shared" si="17"/>
        <v>N/A</v>
      </c>
      <c r="CF14" s="79"/>
      <c r="CG14" s="79" t="str">
        <f t="shared" si="1"/>
        <v>N/A</v>
      </c>
      <c r="CH14" s="79"/>
      <c r="CI14" s="367"/>
      <c r="CJ14" s="367"/>
      <c r="CK14" s="367"/>
      <c r="CL14" s="367"/>
      <c r="CM14" s="367"/>
      <c r="CN14" s="367"/>
      <c r="CO14" s="367"/>
      <c r="CP14" s="367"/>
      <c r="CQ14" s="367"/>
      <c r="CR14" s="367"/>
      <c r="CS14" s="367"/>
      <c r="CT14" s="367"/>
      <c r="CU14" s="367"/>
      <c r="CV14" s="367"/>
      <c r="CW14" s="367"/>
      <c r="CX14" s="367"/>
      <c r="CY14" s="367"/>
      <c r="CZ14" s="367"/>
      <c r="DA14" s="367"/>
      <c r="DB14" s="367"/>
      <c r="DC14" s="367"/>
      <c r="DD14" s="367"/>
      <c r="DE14" s="367"/>
      <c r="DF14" s="367"/>
      <c r="DG14" s="367"/>
      <c r="DH14" s="367"/>
      <c r="DI14" s="367"/>
      <c r="DJ14" s="367"/>
      <c r="DK14" s="367"/>
      <c r="DL14" s="367"/>
      <c r="DM14" s="367"/>
      <c r="DN14" s="367"/>
      <c r="DO14" s="367"/>
      <c r="DP14" s="367"/>
      <c r="DQ14" s="367"/>
      <c r="DR14" s="367"/>
      <c r="DS14" s="367"/>
      <c r="DT14" s="367"/>
      <c r="DU14" s="367"/>
      <c r="DV14" s="367"/>
      <c r="DW14" s="367"/>
      <c r="DX14" s="367"/>
      <c r="DY14" s="367"/>
      <c r="DZ14" s="367"/>
      <c r="EA14" s="367"/>
      <c r="EB14" s="367"/>
      <c r="EC14" s="367"/>
      <c r="ED14" s="367"/>
      <c r="EE14" s="367"/>
      <c r="EF14" s="367"/>
      <c r="EG14" s="367"/>
      <c r="EH14" s="367"/>
      <c r="EI14" s="367"/>
      <c r="EJ14" s="367"/>
      <c r="EK14" s="367"/>
      <c r="EL14" s="367"/>
      <c r="EM14" s="367"/>
      <c r="EN14" s="367"/>
      <c r="EO14" s="367"/>
      <c r="EP14" s="367"/>
      <c r="EQ14" s="367"/>
      <c r="ER14" s="367"/>
      <c r="ES14" s="367"/>
      <c r="ET14" s="367"/>
      <c r="EU14" s="367"/>
      <c r="EV14" s="367"/>
      <c r="EW14" s="367"/>
      <c r="EX14" s="367"/>
      <c r="EY14" s="367"/>
      <c r="EZ14" s="367"/>
      <c r="FA14" s="367"/>
      <c r="FB14" s="367"/>
      <c r="FC14" s="367"/>
      <c r="FD14" s="367"/>
      <c r="FE14" s="367"/>
      <c r="FF14" s="367"/>
      <c r="FG14" s="367"/>
      <c r="FH14" s="367"/>
      <c r="FI14" s="367"/>
      <c r="FJ14" s="367"/>
      <c r="FK14" s="367"/>
      <c r="FL14" s="367"/>
      <c r="FM14" s="367"/>
      <c r="FN14" s="367"/>
      <c r="FO14" s="367"/>
      <c r="FP14" s="367"/>
      <c r="FQ14" s="367"/>
      <c r="FR14" s="367"/>
      <c r="FS14" s="367"/>
    </row>
    <row r="15" spans="1:175" s="418" customFormat="1" ht="15" customHeight="1">
      <c r="A15" s="235"/>
      <c r="B15" s="401">
        <v>258</v>
      </c>
      <c r="C15" s="405">
        <v>7</v>
      </c>
      <c r="D15" s="420" t="s">
        <v>644</v>
      </c>
      <c r="E15" s="266" t="s">
        <v>65</v>
      </c>
      <c r="F15" s="642"/>
      <c r="G15" s="889"/>
      <c r="H15" s="642"/>
      <c r="I15" s="889"/>
      <c r="J15" s="642"/>
      <c r="K15" s="889"/>
      <c r="L15" s="642"/>
      <c r="M15" s="889"/>
      <c r="N15" s="642"/>
      <c r="O15" s="889"/>
      <c r="P15" s="642"/>
      <c r="Q15" s="889"/>
      <c r="R15" s="642"/>
      <c r="S15" s="889"/>
      <c r="T15" s="642"/>
      <c r="U15" s="889"/>
      <c r="V15" s="642"/>
      <c r="W15" s="889"/>
      <c r="X15" s="642"/>
      <c r="Y15" s="889"/>
      <c r="Z15" s="642"/>
      <c r="AA15" s="889"/>
      <c r="AB15" s="642"/>
      <c r="AC15" s="889"/>
      <c r="AD15" s="642"/>
      <c r="AE15" s="889"/>
      <c r="AF15" s="642"/>
      <c r="AG15" s="889"/>
      <c r="AH15" s="642"/>
      <c r="AI15" s="889"/>
      <c r="AJ15" s="642"/>
      <c r="AK15" s="889"/>
      <c r="AL15" s="642"/>
      <c r="AM15" s="889"/>
      <c r="AN15" s="642"/>
      <c r="AO15" s="889"/>
      <c r="AP15" s="642"/>
      <c r="AQ15" s="889"/>
      <c r="AS15" s="238"/>
      <c r="AT15" s="81">
        <v>7</v>
      </c>
      <c r="AU15" s="421" t="s">
        <v>462</v>
      </c>
      <c r="AV15" s="81" t="s">
        <v>246</v>
      </c>
      <c r="AW15" s="79" t="s">
        <v>574</v>
      </c>
      <c r="AX15" s="272"/>
      <c r="AY15" s="79" t="str">
        <f t="shared" si="2"/>
        <v>N/A</v>
      </c>
      <c r="AZ15" s="272"/>
      <c r="BA15" s="79" t="str">
        <f t="shared" si="3"/>
        <v>N/A</v>
      </c>
      <c r="BB15" s="79"/>
      <c r="BC15" s="79" t="str">
        <f t="shared" si="4"/>
        <v>N/A</v>
      </c>
      <c r="BD15" s="79"/>
      <c r="BE15" s="79" t="str">
        <f t="shared" si="5"/>
        <v>N/A</v>
      </c>
      <c r="BF15" s="79"/>
      <c r="BG15" s="79" t="str">
        <f t="shared" si="6"/>
        <v>N/A</v>
      </c>
      <c r="BH15" s="79"/>
      <c r="BI15" s="79" t="str">
        <f t="shared" si="7"/>
        <v>N/A</v>
      </c>
      <c r="BJ15" s="79"/>
      <c r="BK15" s="79" t="str">
        <f t="shared" si="8"/>
        <v>N/A</v>
      </c>
      <c r="BL15" s="79"/>
      <c r="BM15" s="79" t="str">
        <f t="shared" si="9"/>
        <v>N/A</v>
      </c>
      <c r="BN15" s="79"/>
      <c r="BO15" s="79" t="str">
        <f t="shared" si="10"/>
        <v>N/A</v>
      </c>
      <c r="BP15" s="79"/>
      <c r="BQ15" s="79" t="str">
        <f t="shared" si="11"/>
        <v>N/A</v>
      </c>
      <c r="BR15" s="79"/>
      <c r="BS15" s="79" t="str">
        <f t="shared" si="12"/>
        <v>N/A</v>
      </c>
      <c r="BT15" s="79"/>
      <c r="BU15" s="79" t="str">
        <f t="shared" si="13"/>
        <v>N/A</v>
      </c>
      <c r="BV15" s="79"/>
      <c r="BW15" s="79" t="str">
        <f t="shared" si="14"/>
        <v>N/A</v>
      </c>
      <c r="BX15" s="79"/>
      <c r="BY15" s="79" t="str">
        <f t="shared" si="15"/>
        <v>N/A</v>
      </c>
      <c r="BZ15" s="79"/>
      <c r="CA15" s="79" t="str">
        <f t="shared" si="0"/>
        <v>N/A</v>
      </c>
      <c r="CB15" s="79"/>
      <c r="CC15" s="79" t="str">
        <f t="shared" si="16"/>
        <v>N/A</v>
      </c>
      <c r="CD15" s="79"/>
      <c r="CE15" s="79" t="str">
        <f t="shared" si="17"/>
        <v>N/A</v>
      </c>
      <c r="CF15" s="79"/>
      <c r="CG15" s="79" t="str">
        <f t="shared" si="1"/>
        <v>N/A</v>
      </c>
      <c r="CH15" s="79"/>
      <c r="CI15" s="367"/>
      <c r="CJ15" s="367"/>
      <c r="CK15" s="367"/>
      <c r="CL15" s="367"/>
      <c r="CM15" s="367"/>
      <c r="CN15" s="367"/>
      <c r="CO15" s="367"/>
      <c r="CP15" s="367"/>
      <c r="CQ15" s="367"/>
      <c r="CR15" s="367"/>
      <c r="CS15" s="367"/>
      <c r="CT15" s="367"/>
      <c r="CU15" s="367"/>
      <c r="CV15" s="367"/>
      <c r="CW15" s="367"/>
      <c r="CX15" s="367"/>
      <c r="CY15" s="367"/>
      <c r="CZ15" s="367"/>
      <c r="DA15" s="367"/>
      <c r="DB15" s="367"/>
      <c r="DC15" s="367"/>
      <c r="DD15" s="367"/>
      <c r="DE15" s="367"/>
      <c r="DF15" s="367"/>
      <c r="DG15" s="367"/>
      <c r="DH15" s="367"/>
      <c r="DI15" s="367"/>
      <c r="DJ15" s="367"/>
      <c r="DK15" s="367"/>
      <c r="DL15" s="367"/>
      <c r="DM15" s="367"/>
      <c r="DN15" s="367"/>
      <c r="DO15" s="367"/>
      <c r="DP15" s="367"/>
      <c r="DQ15" s="367"/>
      <c r="DR15" s="367"/>
      <c r="DS15" s="367"/>
      <c r="DT15" s="367"/>
      <c r="DU15" s="367"/>
      <c r="DV15" s="367"/>
      <c r="DW15" s="367"/>
      <c r="DX15" s="367"/>
      <c r="DY15" s="367"/>
      <c r="DZ15" s="367"/>
      <c r="EA15" s="367"/>
      <c r="EB15" s="367"/>
      <c r="EC15" s="367"/>
      <c r="ED15" s="367"/>
      <c r="EE15" s="367"/>
      <c r="EF15" s="367"/>
      <c r="EG15" s="367"/>
      <c r="EH15" s="367"/>
      <c r="EI15" s="367"/>
      <c r="EJ15" s="367"/>
      <c r="EK15" s="367"/>
      <c r="EL15" s="367"/>
      <c r="EM15" s="367"/>
      <c r="EN15" s="367"/>
      <c r="EO15" s="367"/>
      <c r="EP15" s="367"/>
      <c r="EQ15" s="367"/>
      <c r="ER15" s="367"/>
      <c r="ES15" s="367"/>
      <c r="ET15" s="367"/>
      <c r="EU15" s="367"/>
      <c r="EV15" s="367"/>
      <c r="EW15" s="367"/>
      <c r="EX15" s="367"/>
      <c r="EY15" s="367"/>
      <c r="EZ15" s="367"/>
      <c r="FA15" s="367"/>
      <c r="FB15" s="367"/>
      <c r="FC15" s="367"/>
      <c r="FD15" s="367"/>
      <c r="FE15" s="367"/>
      <c r="FF15" s="367"/>
      <c r="FG15" s="367"/>
      <c r="FH15" s="367"/>
      <c r="FI15" s="367"/>
      <c r="FJ15" s="367"/>
      <c r="FK15" s="367"/>
      <c r="FL15" s="367"/>
      <c r="FM15" s="367"/>
      <c r="FN15" s="367"/>
      <c r="FO15" s="367"/>
      <c r="FP15" s="367"/>
      <c r="FQ15" s="367"/>
      <c r="FR15" s="367"/>
      <c r="FS15" s="367"/>
    </row>
    <row r="16" spans="1:175" s="418" customFormat="1" ht="15" customHeight="1">
      <c r="A16" s="235"/>
      <c r="B16" s="401">
        <v>259</v>
      </c>
      <c r="C16" s="405">
        <v>8</v>
      </c>
      <c r="D16" s="422" t="s">
        <v>643</v>
      </c>
      <c r="E16" s="266" t="s">
        <v>65</v>
      </c>
      <c r="F16" s="642"/>
      <c r="G16" s="889"/>
      <c r="H16" s="642"/>
      <c r="I16" s="889"/>
      <c r="J16" s="642"/>
      <c r="K16" s="889"/>
      <c r="L16" s="642"/>
      <c r="M16" s="889"/>
      <c r="N16" s="642"/>
      <c r="O16" s="889"/>
      <c r="P16" s="642"/>
      <c r="Q16" s="889"/>
      <c r="R16" s="642"/>
      <c r="S16" s="889"/>
      <c r="T16" s="642"/>
      <c r="U16" s="889"/>
      <c r="V16" s="642"/>
      <c r="W16" s="889"/>
      <c r="X16" s="642"/>
      <c r="Y16" s="889"/>
      <c r="Z16" s="642"/>
      <c r="AA16" s="889"/>
      <c r="AB16" s="642"/>
      <c r="AC16" s="889"/>
      <c r="AD16" s="642"/>
      <c r="AE16" s="889"/>
      <c r="AF16" s="642"/>
      <c r="AG16" s="889"/>
      <c r="AH16" s="642"/>
      <c r="AI16" s="889"/>
      <c r="AJ16" s="642"/>
      <c r="AK16" s="889"/>
      <c r="AL16" s="642"/>
      <c r="AM16" s="889"/>
      <c r="AN16" s="642"/>
      <c r="AO16" s="889"/>
      <c r="AP16" s="642"/>
      <c r="AQ16" s="889"/>
      <c r="AS16" s="238"/>
      <c r="AT16" s="81">
        <v>8</v>
      </c>
      <c r="AU16" s="423" t="s">
        <v>597</v>
      </c>
      <c r="AV16" s="81" t="s">
        <v>246</v>
      </c>
      <c r="AW16" s="79" t="s">
        <v>574</v>
      </c>
      <c r="AX16" s="272"/>
      <c r="AY16" s="79" t="str">
        <f t="shared" si="2"/>
        <v>N/A</v>
      </c>
      <c r="AZ16" s="272"/>
      <c r="BA16" s="79" t="str">
        <f t="shared" si="3"/>
        <v>N/A</v>
      </c>
      <c r="BB16" s="79"/>
      <c r="BC16" s="79" t="str">
        <f t="shared" si="4"/>
        <v>N/A</v>
      </c>
      <c r="BD16" s="79"/>
      <c r="BE16" s="79" t="str">
        <f t="shared" si="5"/>
        <v>N/A</v>
      </c>
      <c r="BF16" s="79"/>
      <c r="BG16" s="79" t="str">
        <f t="shared" si="6"/>
        <v>N/A</v>
      </c>
      <c r="BH16" s="79"/>
      <c r="BI16" s="79" t="str">
        <f t="shared" si="7"/>
        <v>N/A</v>
      </c>
      <c r="BJ16" s="79"/>
      <c r="BK16" s="79" t="str">
        <f t="shared" si="8"/>
        <v>N/A</v>
      </c>
      <c r="BL16" s="79"/>
      <c r="BM16" s="79" t="str">
        <f t="shared" si="9"/>
        <v>N/A</v>
      </c>
      <c r="BN16" s="79"/>
      <c r="BO16" s="79" t="str">
        <f t="shared" si="10"/>
        <v>N/A</v>
      </c>
      <c r="BP16" s="79"/>
      <c r="BQ16" s="79" t="str">
        <f t="shared" si="11"/>
        <v>N/A</v>
      </c>
      <c r="BR16" s="79"/>
      <c r="BS16" s="79" t="str">
        <f t="shared" si="12"/>
        <v>N/A</v>
      </c>
      <c r="BT16" s="79"/>
      <c r="BU16" s="79" t="str">
        <f t="shared" si="13"/>
        <v>N/A</v>
      </c>
      <c r="BV16" s="79"/>
      <c r="BW16" s="79" t="str">
        <f t="shared" si="14"/>
        <v>N/A</v>
      </c>
      <c r="BX16" s="79"/>
      <c r="BY16" s="79" t="str">
        <f t="shared" si="15"/>
        <v>N/A</v>
      </c>
      <c r="BZ16" s="79"/>
      <c r="CA16" s="79" t="str">
        <f t="shared" si="0"/>
        <v>N/A</v>
      </c>
      <c r="CB16" s="79"/>
      <c r="CC16" s="79" t="str">
        <f t="shared" si="16"/>
        <v>N/A</v>
      </c>
      <c r="CD16" s="79"/>
      <c r="CE16" s="79" t="str">
        <f t="shared" si="17"/>
        <v>N/A</v>
      </c>
      <c r="CF16" s="79"/>
      <c r="CG16" s="79" t="str">
        <f t="shared" si="1"/>
        <v>N/A</v>
      </c>
      <c r="CH16" s="79"/>
      <c r="CI16" s="367"/>
      <c r="CJ16" s="367"/>
      <c r="CK16" s="367"/>
      <c r="CL16" s="367"/>
      <c r="CM16" s="367"/>
      <c r="CN16" s="367"/>
      <c r="CO16" s="367"/>
      <c r="CP16" s="367"/>
      <c r="CQ16" s="367"/>
      <c r="CR16" s="367"/>
      <c r="CS16" s="367"/>
      <c r="CT16" s="367"/>
      <c r="CU16" s="367"/>
      <c r="CV16" s="367"/>
      <c r="CW16" s="367"/>
      <c r="CX16" s="367"/>
      <c r="CY16" s="367"/>
      <c r="CZ16" s="367"/>
      <c r="DA16" s="367"/>
      <c r="DB16" s="367"/>
      <c r="DC16" s="367"/>
      <c r="DD16" s="367"/>
      <c r="DE16" s="367"/>
      <c r="DF16" s="367"/>
      <c r="DG16" s="367"/>
      <c r="DH16" s="367"/>
      <c r="DI16" s="367"/>
      <c r="DJ16" s="367"/>
      <c r="DK16" s="367"/>
      <c r="DL16" s="367"/>
      <c r="DM16" s="367"/>
      <c r="DN16" s="367"/>
      <c r="DO16" s="367"/>
      <c r="DP16" s="367"/>
      <c r="DQ16" s="367"/>
      <c r="DR16" s="367"/>
      <c r="DS16" s="367"/>
      <c r="DT16" s="367"/>
      <c r="DU16" s="367"/>
      <c r="DV16" s="367"/>
      <c r="DW16" s="367"/>
      <c r="DX16" s="367"/>
      <c r="DY16" s="367"/>
      <c r="DZ16" s="367"/>
      <c r="EA16" s="367"/>
      <c r="EB16" s="367"/>
      <c r="EC16" s="367"/>
      <c r="ED16" s="367"/>
      <c r="EE16" s="367"/>
      <c r="EF16" s="367"/>
      <c r="EG16" s="367"/>
      <c r="EH16" s="367"/>
      <c r="EI16" s="367"/>
      <c r="EJ16" s="367"/>
      <c r="EK16" s="367"/>
      <c r="EL16" s="367"/>
      <c r="EM16" s="367"/>
      <c r="EN16" s="367"/>
      <c r="EO16" s="367"/>
      <c r="EP16" s="367"/>
      <c r="EQ16" s="367"/>
      <c r="ER16" s="367"/>
      <c r="ES16" s="367"/>
      <c r="ET16" s="367"/>
      <c r="EU16" s="367"/>
      <c r="EV16" s="367"/>
      <c r="EW16" s="367"/>
      <c r="EX16" s="367"/>
      <c r="EY16" s="367"/>
      <c r="EZ16" s="367"/>
      <c r="FA16" s="367"/>
      <c r="FB16" s="367"/>
      <c r="FC16" s="367"/>
      <c r="FD16" s="367"/>
      <c r="FE16" s="367"/>
      <c r="FF16" s="367"/>
      <c r="FG16" s="367"/>
      <c r="FH16" s="367"/>
      <c r="FI16" s="367"/>
      <c r="FJ16" s="367"/>
      <c r="FK16" s="367"/>
      <c r="FL16" s="367"/>
      <c r="FM16" s="367"/>
      <c r="FN16" s="367"/>
      <c r="FO16" s="367"/>
      <c r="FP16" s="367"/>
      <c r="FQ16" s="367"/>
      <c r="FR16" s="367"/>
      <c r="FS16" s="367"/>
    </row>
    <row r="17" spans="1:175" s="418" customFormat="1" ht="15" customHeight="1">
      <c r="A17" s="235"/>
      <c r="B17" s="401">
        <v>260</v>
      </c>
      <c r="C17" s="405">
        <v>9</v>
      </c>
      <c r="D17" s="420" t="s">
        <v>645</v>
      </c>
      <c r="E17" s="266" t="s">
        <v>65</v>
      </c>
      <c r="F17" s="642"/>
      <c r="G17" s="889"/>
      <c r="H17" s="642"/>
      <c r="I17" s="889"/>
      <c r="J17" s="642"/>
      <c r="K17" s="889"/>
      <c r="L17" s="642"/>
      <c r="M17" s="889"/>
      <c r="N17" s="642"/>
      <c r="O17" s="889"/>
      <c r="P17" s="642"/>
      <c r="Q17" s="889"/>
      <c r="R17" s="642"/>
      <c r="S17" s="889"/>
      <c r="T17" s="642"/>
      <c r="U17" s="889"/>
      <c r="V17" s="642"/>
      <c r="W17" s="889"/>
      <c r="X17" s="642"/>
      <c r="Y17" s="889"/>
      <c r="Z17" s="642"/>
      <c r="AA17" s="889"/>
      <c r="AB17" s="642"/>
      <c r="AC17" s="889"/>
      <c r="AD17" s="642"/>
      <c r="AE17" s="889"/>
      <c r="AF17" s="642"/>
      <c r="AG17" s="889"/>
      <c r="AH17" s="642"/>
      <c r="AI17" s="889"/>
      <c r="AJ17" s="642"/>
      <c r="AK17" s="889"/>
      <c r="AL17" s="642"/>
      <c r="AM17" s="889"/>
      <c r="AN17" s="642"/>
      <c r="AO17" s="889"/>
      <c r="AP17" s="642"/>
      <c r="AQ17" s="889"/>
      <c r="AS17" s="238"/>
      <c r="AT17" s="81">
        <v>9</v>
      </c>
      <c r="AU17" s="421" t="s">
        <v>252</v>
      </c>
      <c r="AV17" s="81" t="s">
        <v>246</v>
      </c>
      <c r="AW17" s="107" t="s">
        <v>574</v>
      </c>
      <c r="AX17" s="272"/>
      <c r="AY17" s="79" t="str">
        <f t="shared" si="2"/>
        <v>N/A</v>
      </c>
      <c r="AZ17" s="272"/>
      <c r="BA17" s="79" t="str">
        <f t="shared" si="3"/>
        <v>N/A</v>
      </c>
      <c r="BB17" s="79"/>
      <c r="BC17" s="79" t="str">
        <f t="shared" si="4"/>
        <v>N/A</v>
      </c>
      <c r="BD17" s="79"/>
      <c r="BE17" s="79" t="str">
        <f t="shared" si="5"/>
        <v>N/A</v>
      </c>
      <c r="BF17" s="79"/>
      <c r="BG17" s="79" t="str">
        <f t="shared" si="6"/>
        <v>N/A</v>
      </c>
      <c r="BH17" s="79"/>
      <c r="BI17" s="79" t="str">
        <f t="shared" si="7"/>
        <v>N/A</v>
      </c>
      <c r="BJ17" s="79"/>
      <c r="BK17" s="79" t="str">
        <f t="shared" si="8"/>
        <v>N/A</v>
      </c>
      <c r="BL17" s="79"/>
      <c r="BM17" s="79" t="str">
        <f t="shared" si="9"/>
        <v>N/A</v>
      </c>
      <c r="BN17" s="79"/>
      <c r="BO17" s="79" t="str">
        <f t="shared" si="10"/>
        <v>N/A</v>
      </c>
      <c r="BP17" s="79"/>
      <c r="BQ17" s="79" t="str">
        <f t="shared" si="11"/>
        <v>N/A</v>
      </c>
      <c r="BR17" s="79"/>
      <c r="BS17" s="79" t="str">
        <f t="shared" si="12"/>
        <v>N/A</v>
      </c>
      <c r="BT17" s="79"/>
      <c r="BU17" s="79" t="str">
        <f t="shared" si="13"/>
        <v>N/A</v>
      </c>
      <c r="BV17" s="79"/>
      <c r="BW17" s="79" t="str">
        <f t="shared" si="14"/>
        <v>N/A</v>
      </c>
      <c r="BX17" s="79"/>
      <c r="BY17" s="79" t="str">
        <f t="shared" si="15"/>
        <v>N/A</v>
      </c>
      <c r="BZ17" s="79"/>
      <c r="CA17" s="79" t="str">
        <f t="shared" si="0"/>
        <v>N/A</v>
      </c>
      <c r="CB17" s="79"/>
      <c r="CC17" s="79" t="str">
        <f t="shared" si="16"/>
        <v>N/A</v>
      </c>
      <c r="CD17" s="79"/>
      <c r="CE17" s="79" t="str">
        <f t="shared" si="17"/>
        <v>N/A</v>
      </c>
      <c r="CF17" s="79"/>
      <c r="CG17" s="79" t="str">
        <f t="shared" si="1"/>
        <v>N/A</v>
      </c>
      <c r="CH17" s="79"/>
      <c r="CI17" s="367"/>
      <c r="CJ17" s="367"/>
      <c r="CK17" s="367"/>
      <c r="CL17" s="367"/>
      <c r="CM17" s="367"/>
      <c r="CN17" s="367"/>
      <c r="CO17" s="367"/>
      <c r="CP17" s="367"/>
      <c r="CQ17" s="367"/>
      <c r="CR17" s="367"/>
      <c r="CS17" s="367"/>
      <c r="CT17" s="367"/>
      <c r="CU17" s="367"/>
      <c r="CV17" s="367"/>
      <c r="CW17" s="367"/>
      <c r="CX17" s="367"/>
      <c r="CY17" s="367"/>
      <c r="CZ17" s="367"/>
      <c r="DA17" s="367"/>
      <c r="DB17" s="367"/>
      <c r="DC17" s="367"/>
      <c r="DD17" s="367"/>
      <c r="DE17" s="367"/>
      <c r="DF17" s="367"/>
      <c r="DG17" s="367"/>
      <c r="DH17" s="367"/>
      <c r="DI17" s="367"/>
      <c r="DJ17" s="367"/>
      <c r="DK17" s="367"/>
      <c r="DL17" s="367"/>
      <c r="DM17" s="367"/>
      <c r="DN17" s="367"/>
      <c r="DO17" s="367"/>
      <c r="DP17" s="367"/>
      <c r="DQ17" s="367"/>
      <c r="DR17" s="367"/>
      <c r="DS17" s="367"/>
      <c r="DT17" s="367"/>
      <c r="DU17" s="367"/>
      <c r="DV17" s="367"/>
      <c r="DW17" s="367"/>
      <c r="DX17" s="367"/>
      <c r="DY17" s="367"/>
      <c r="DZ17" s="367"/>
      <c r="EA17" s="367"/>
      <c r="EB17" s="367"/>
      <c r="EC17" s="367"/>
      <c r="ED17" s="367"/>
      <c r="EE17" s="367"/>
      <c r="EF17" s="367"/>
      <c r="EG17" s="367"/>
      <c r="EH17" s="367"/>
      <c r="EI17" s="367"/>
      <c r="EJ17" s="367"/>
      <c r="EK17" s="367"/>
      <c r="EL17" s="367"/>
      <c r="EM17" s="367"/>
      <c r="EN17" s="367"/>
      <c r="EO17" s="367"/>
      <c r="EP17" s="367"/>
      <c r="EQ17" s="367"/>
      <c r="ER17" s="367"/>
      <c r="ES17" s="367"/>
      <c r="ET17" s="367"/>
      <c r="EU17" s="367"/>
      <c r="EV17" s="367"/>
      <c r="EW17" s="367"/>
      <c r="EX17" s="367"/>
      <c r="EY17" s="367"/>
      <c r="EZ17" s="367"/>
      <c r="FA17" s="367"/>
      <c r="FB17" s="367"/>
      <c r="FC17" s="367"/>
      <c r="FD17" s="367"/>
      <c r="FE17" s="367"/>
      <c r="FF17" s="367"/>
      <c r="FG17" s="367"/>
      <c r="FH17" s="367"/>
      <c r="FI17" s="367"/>
      <c r="FJ17" s="367"/>
      <c r="FK17" s="367"/>
      <c r="FL17" s="367"/>
      <c r="FM17" s="367"/>
      <c r="FN17" s="367"/>
      <c r="FO17" s="367"/>
      <c r="FP17" s="367"/>
      <c r="FQ17" s="367"/>
      <c r="FR17" s="367"/>
      <c r="FS17" s="367"/>
    </row>
    <row r="18" spans="1:175" s="418" customFormat="1" ht="15" customHeight="1">
      <c r="A18" s="235"/>
      <c r="B18" s="401">
        <v>69</v>
      </c>
      <c r="C18" s="405">
        <v>10</v>
      </c>
      <c r="D18" s="402" t="s">
        <v>670</v>
      </c>
      <c r="E18" s="266" t="s">
        <v>65</v>
      </c>
      <c r="F18" s="642"/>
      <c r="G18" s="889"/>
      <c r="H18" s="642"/>
      <c r="I18" s="889"/>
      <c r="J18" s="642"/>
      <c r="K18" s="889"/>
      <c r="L18" s="642"/>
      <c r="M18" s="889"/>
      <c r="N18" s="642"/>
      <c r="O18" s="889"/>
      <c r="P18" s="642"/>
      <c r="Q18" s="889"/>
      <c r="R18" s="642"/>
      <c r="S18" s="889"/>
      <c r="T18" s="642"/>
      <c r="U18" s="889"/>
      <c r="V18" s="642"/>
      <c r="W18" s="889"/>
      <c r="X18" s="642"/>
      <c r="Y18" s="889"/>
      <c r="Z18" s="642"/>
      <c r="AA18" s="889"/>
      <c r="AB18" s="642"/>
      <c r="AC18" s="889"/>
      <c r="AD18" s="642"/>
      <c r="AE18" s="889"/>
      <c r="AF18" s="642"/>
      <c r="AG18" s="889"/>
      <c r="AH18" s="642"/>
      <c r="AI18" s="889"/>
      <c r="AJ18" s="642"/>
      <c r="AK18" s="889"/>
      <c r="AL18" s="642"/>
      <c r="AM18" s="889"/>
      <c r="AN18" s="642"/>
      <c r="AO18" s="889"/>
      <c r="AP18" s="642"/>
      <c r="AQ18" s="889"/>
      <c r="AS18" s="238"/>
      <c r="AT18" s="81">
        <v>10</v>
      </c>
      <c r="AU18" s="324" t="s">
        <v>240</v>
      </c>
      <c r="AV18" s="81" t="s">
        <v>246</v>
      </c>
      <c r="AW18" s="79" t="s">
        <v>574</v>
      </c>
      <c r="AX18" s="272"/>
      <c r="AY18" s="79" t="str">
        <f t="shared" si="2"/>
        <v>N/A</v>
      </c>
      <c r="AZ18" s="272"/>
      <c r="BA18" s="79" t="str">
        <f t="shared" si="3"/>
        <v>N/A</v>
      </c>
      <c r="BB18" s="79"/>
      <c r="BC18" s="79" t="str">
        <f t="shared" si="4"/>
        <v>N/A</v>
      </c>
      <c r="BD18" s="79"/>
      <c r="BE18" s="79" t="str">
        <f t="shared" si="5"/>
        <v>N/A</v>
      </c>
      <c r="BF18" s="79"/>
      <c r="BG18" s="79" t="str">
        <f t="shared" si="6"/>
        <v>N/A</v>
      </c>
      <c r="BH18" s="79"/>
      <c r="BI18" s="79" t="str">
        <f t="shared" si="7"/>
        <v>N/A</v>
      </c>
      <c r="BJ18" s="79"/>
      <c r="BK18" s="79" t="str">
        <f t="shared" si="8"/>
        <v>N/A</v>
      </c>
      <c r="BL18" s="79"/>
      <c r="BM18" s="79" t="str">
        <f t="shared" si="9"/>
        <v>N/A</v>
      </c>
      <c r="BN18" s="79"/>
      <c r="BO18" s="79" t="str">
        <f t="shared" si="10"/>
        <v>N/A</v>
      </c>
      <c r="BP18" s="79"/>
      <c r="BQ18" s="79" t="str">
        <f t="shared" si="11"/>
        <v>N/A</v>
      </c>
      <c r="BR18" s="79"/>
      <c r="BS18" s="79" t="str">
        <f t="shared" si="12"/>
        <v>N/A</v>
      </c>
      <c r="BT18" s="79"/>
      <c r="BU18" s="79" t="str">
        <f t="shared" si="13"/>
        <v>N/A</v>
      </c>
      <c r="BV18" s="79"/>
      <c r="BW18" s="79" t="str">
        <f t="shared" si="14"/>
        <v>N/A</v>
      </c>
      <c r="BX18" s="79"/>
      <c r="BY18" s="79" t="str">
        <f t="shared" si="15"/>
        <v>N/A</v>
      </c>
      <c r="BZ18" s="79"/>
      <c r="CA18" s="79" t="str">
        <f t="shared" si="0"/>
        <v>N/A</v>
      </c>
      <c r="CB18" s="79"/>
      <c r="CC18" s="79" t="str">
        <f t="shared" si="16"/>
        <v>N/A</v>
      </c>
      <c r="CD18" s="79"/>
      <c r="CE18" s="79" t="str">
        <f t="shared" si="17"/>
        <v>N/A</v>
      </c>
      <c r="CF18" s="79"/>
      <c r="CG18" s="79" t="str">
        <f t="shared" si="1"/>
        <v>N/A</v>
      </c>
      <c r="CH18" s="79"/>
      <c r="CI18" s="367"/>
      <c r="CJ18" s="367"/>
      <c r="CK18" s="367"/>
      <c r="CL18" s="367"/>
      <c r="CM18" s="367"/>
      <c r="CN18" s="367"/>
      <c r="CO18" s="367"/>
      <c r="CP18" s="367"/>
      <c r="CQ18" s="367"/>
      <c r="CR18" s="367"/>
      <c r="CS18" s="367"/>
      <c r="CT18" s="367"/>
      <c r="CU18" s="367"/>
      <c r="CV18" s="367"/>
      <c r="CW18" s="367"/>
      <c r="CX18" s="367"/>
      <c r="CY18" s="367"/>
      <c r="CZ18" s="367"/>
      <c r="DA18" s="367"/>
      <c r="DB18" s="367"/>
      <c r="DC18" s="367"/>
      <c r="DD18" s="367"/>
      <c r="DE18" s="367"/>
      <c r="DF18" s="367"/>
      <c r="DG18" s="367"/>
      <c r="DH18" s="367"/>
      <c r="DI18" s="367"/>
      <c r="DJ18" s="367"/>
      <c r="DK18" s="367"/>
      <c r="DL18" s="367"/>
      <c r="DM18" s="367"/>
      <c r="DN18" s="367"/>
      <c r="DO18" s="367"/>
      <c r="DP18" s="367"/>
      <c r="DQ18" s="367"/>
      <c r="DR18" s="367"/>
      <c r="DS18" s="367"/>
      <c r="DT18" s="367"/>
      <c r="DU18" s="367"/>
      <c r="DV18" s="367"/>
      <c r="DW18" s="367"/>
      <c r="DX18" s="367"/>
      <c r="DY18" s="367"/>
      <c r="DZ18" s="367"/>
      <c r="EA18" s="367"/>
      <c r="EB18" s="367"/>
      <c r="EC18" s="367"/>
      <c r="ED18" s="367"/>
      <c r="EE18" s="367"/>
      <c r="EF18" s="367"/>
      <c r="EG18" s="367"/>
      <c r="EH18" s="367"/>
      <c r="EI18" s="367"/>
      <c r="EJ18" s="367"/>
      <c r="EK18" s="367"/>
      <c r="EL18" s="367"/>
      <c r="EM18" s="367"/>
      <c r="EN18" s="367"/>
      <c r="EO18" s="367"/>
      <c r="EP18" s="367"/>
      <c r="EQ18" s="367"/>
      <c r="ER18" s="367"/>
      <c r="ES18" s="367"/>
      <c r="ET18" s="367"/>
      <c r="EU18" s="367"/>
      <c r="EV18" s="367"/>
      <c r="EW18" s="367"/>
      <c r="EX18" s="367"/>
      <c r="EY18" s="367"/>
      <c r="EZ18" s="367"/>
      <c r="FA18" s="367"/>
      <c r="FB18" s="367"/>
      <c r="FC18" s="367"/>
      <c r="FD18" s="367"/>
      <c r="FE18" s="367"/>
      <c r="FF18" s="367"/>
      <c r="FG18" s="367"/>
      <c r="FH18" s="367"/>
      <c r="FI18" s="367"/>
      <c r="FJ18" s="367"/>
      <c r="FK18" s="367"/>
      <c r="FL18" s="367"/>
      <c r="FM18" s="367"/>
      <c r="FN18" s="367"/>
      <c r="FO18" s="367"/>
      <c r="FP18" s="367"/>
      <c r="FQ18" s="367"/>
      <c r="FR18" s="367"/>
      <c r="FS18" s="367"/>
    </row>
    <row r="19" spans="1:175" s="418" customFormat="1" ht="15" customHeight="1">
      <c r="A19" s="235"/>
      <c r="B19" s="401">
        <v>78</v>
      </c>
      <c r="C19" s="405">
        <v>11</v>
      </c>
      <c r="D19" s="402" t="s">
        <v>672</v>
      </c>
      <c r="E19" s="266" t="s">
        <v>65</v>
      </c>
      <c r="F19" s="642"/>
      <c r="G19" s="889"/>
      <c r="H19" s="642"/>
      <c r="I19" s="889"/>
      <c r="J19" s="642"/>
      <c r="K19" s="889"/>
      <c r="L19" s="642"/>
      <c r="M19" s="889"/>
      <c r="N19" s="642"/>
      <c r="O19" s="889"/>
      <c r="P19" s="642"/>
      <c r="Q19" s="889"/>
      <c r="R19" s="642"/>
      <c r="S19" s="889"/>
      <c r="T19" s="642"/>
      <c r="U19" s="889"/>
      <c r="V19" s="642"/>
      <c r="W19" s="889"/>
      <c r="X19" s="642"/>
      <c r="Y19" s="889"/>
      <c r="Z19" s="642"/>
      <c r="AA19" s="889"/>
      <c r="AB19" s="642"/>
      <c r="AC19" s="889"/>
      <c r="AD19" s="642"/>
      <c r="AE19" s="889"/>
      <c r="AF19" s="642"/>
      <c r="AG19" s="889"/>
      <c r="AH19" s="642"/>
      <c r="AI19" s="889"/>
      <c r="AJ19" s="642"/>
      <c r="AK19" s="889"/>
      <c r="AL19" s="642"/>
      <c r="AM19" s="889"/>
      <c r="AN19" s="642"/>
      <c r="AO19" s="889"/>
      <c r="AP19" s="642"/>
      <c r="AQ19" s="889"/>
      <c r="AS19" s="238"/>
      <c r="AT19" s="81">
        <v>11</v>
      </c>
      <c r="AU19" s="324" t="s">
        <v>467</v>
      </c>
      <c r="AV19" s="81" t="s">
        <v>246</v>
      </c>
      <c r="AW19" s="79" t="s">
        <v>574</v>
      </c>
      <c r="AX19" s="272"/>
      <c r="AY19" s="79" t="str">
        <f t="shared" si="2"/>
        <v>N/A</v>
      </c>
      <c r="AZ19" s="272"/>
      <c r="BA19" s="79" t="str">
        <f t="shared" si="3"/>
        <v>N/A</v>
      </c>
      <c r="BB19" s="79"/>
      <c r="BC19" s="79" t="str">
        <f t="shared" si="4"/>
        <v>N/A</v>
      </c>
      <c r="BD19" s="79"/>
      <c r="BE19" s="79" t="str">
        <f t="shared" si="5"/>
        <v>N/A</v>
      </c>
      <c r="BF19" s="79"/>
      <c r="BG19" s="79" t="str">
        <f t="shared" si="6"/>
        <v>N/A</v>
      </c>
      <c r="BH19" s="79"/>
      <c r="BI19" s="79" t="str">
        <f t="shared" si="7"/>
        <v>N/A</v>
      </c>
      <c r="BJ19" s="79"/>
      <c r="BK19" s="79" t="str">
        <f t="shared" si="8"/>
        <v>N/A</v>
      </c>
      <c r="BL19" s="79"/>
      <c r="BM19" s="79" t="str">
        <f t="shared" si="9"/>
        <v>N/A</v>
      </c>
      <c r="BN19" s="79"/>
      <c r="BO19" s="79" t="str">
        <f t="shared" si="10"/>
        <v>N/A</v>
      </c>
      <c r="BP19" s="79"/>
      <c r="BQ19" s="79" t="str">
        <f t="shared" si="11"/>
        <v>N/A</v>
      </c>
      <c r="BR19" s="79"/>
      <c r="BS19" s="79" t="str">
        <f t="shared" si="12"/>
        <v>N/A</v>
      </c>
      <c r="BT19" s="79"/>
      <c r="BU19" s="79" t="str">
        <f t="shared" si="13"/>
        <v>N/A</v>
      </c>
      <c r="BV19" s="79"/>
      <c r="BW19" s="79" t="str">
        <f t="shared" si="14"/>
        <v>N/A</v>
      </c>
      <c r="BX19" s="79"/>
      <c r="BY19" s="79" t="str">
        <f t="shared" si="15"/>
        <v>N/A</v>
      </c>
      <c r="BZ19" s="79"/>
      <c r="CA19" s="79" t="str">
        <f t="shared" si="0"/>
        <v>N/A</v>
      </c>
      <c r="CB19" s="79"/>
      <c r="CC19" s="79" t="str">
        <f t="shared" si="16"/>
        <v>N/A</v>
      </c>
      <c r="CD19" s="79"/>
      <c r="CE19" s="79" t="str">
        <f t="shared" si="17"/>
        <v>N/A</v>
      </c>
      <c r="CF19" s="79"/>
      <c r="CG19" s="79" t="str">
        <f t="shared" si="1"/>
        <v>N/A</v>
      </c>
      <c r="CH19" s="79"/>
      <c r="CI19" s="367"/>
      <c r="CJ19" s="367"/>
      <c r="CK19" s="367"/>
      <c r="CL19" s="367"/>
      <c r="CM19" s="367"/>
      <c r="CN19" s="367"/>
      <c r="CO19" s="367"/>
      <c r="CP19" s="367"/>
      <c r="CQ19" s="367"/>
      <c r="CR19" s="367"/>
      <c r="CS19" s="367"/>
      <c r="CT19" s="367"/>
      <c r="CU19" s="367"/>
      <c r="CV19" s="367"/>
      <c r="CW19" s="367"/>
      <c r="CX19" s="367"/>
      <c r="CY19" s="367"/>
      <c r="CZ19" s="367"/>
      <c r="DA19" s="367"/>
      <c r="DB19" s="367"/>
      <c r="DC19" s="367"/>
      <c r="DD19" s="367"/>
      <c r="DE19" s="367"/>
      <c r="DF19" s="367"/>
      <c r="DG19" s="367"/>
      <c r="DH19" s="367"/>
      <c r="DI19" s="367"/>
      <c r="DJ19" s="367"/>
      <c r="DK19" s="367"/>
      <c r="DL19" s="367"/>
      <c r="DM19" s="367"/>
      <c r="DN19" s="367"/>
      <c r="DO19" s="367"/>
      <c r="DP19" s="367"/>
      <c r="DQ19" s="367"/>
      <c r="DR19" s="367"/>
      <c r="DS19" s="367"/>
      <c r="DT19" s="367"/>
      <c r="DU19" s="367"/>
      <c r="DV19" s="367"/>
      <c r="DW19" s="367"/>
      <c r="DX19" s="367"/>
      <c r="DY19" s="367"/>
      <c r="DZ19" s="367"/>
      <c r="EA19" s="367"/>
      <c r="EB19" s="367"/>
      <c r="EC19" s="367"/>
      <c r="ED19" s="367"/>
      <c r="EE19" s="367"/>
      <c r="EF19" s="367"/>
      <c r="EG19" s="367"/>
      <c r="EH19" s="367"/>
      <c r="EI19" s="367"/>
      <c r="EJ19" s="367"/>
      <c r="EK19" s="367"/>
      <c r="EL19" s="367"/>
      <c r="EM19" s="367"/>
      <c r="EN19" s="367"/>
      <c r="EO19" s="367"/>
      <c r="EP19" s="367"/>
      <c r="EQ19" s="367"/>
      <c r="ER19" s="367"/>
      <c r="ES19" s="367"/>
      <c r="ET19" s="367"/>
      <c r="EU19" s="367"/>
      <c r="EV19" s="367"/>
      <c r="EW19" s="367"/>
      <c r="EX19" s="367"/>
      <c r="EY19" s="367"/>
      <c r="EZ19" s="367"/>
      <c r="FA19" s="367"/>
      <c r="FB19" s="367"/>
      <c r="FC19" s="367"/>
      <c r="FD19" s="367"/>
      <c r="FE19" s="367"/>
      <c r="FF19" s="367"/>
      <c r="FG19" s="367"/>
      <c r="FH19" s="367"/>
      <c r="FI19" s="367"/>
      <c r="FJ19" s="367"/>
      <c r="FK19" s="367"/>
      <c r="FL19" s="367"/>
      <c r="FM19" s="367"/>
      <c r="FN19" s="367"/>
      <c r="FO19" s="367"/>
      <c r="FP19" s="367"/>
      <c r="FQ19" s="367"/>
      <c r="FR19" s="367"/>
      <c r="FS19" s="367"/>
    </row>
    <row r="20" spans="1:175" s="418" customFormat="1" ht="15" customHeight="1">
      <c r="A20" s="235"/>
      <c r="B20" s="401">
        <v>2434</v>
      </c>
      <c r="C20" s="405">
        <v>12</v>
      </c>
      <c r="D20" s="402" t="s">
        <v>1</v>
      </c>
      <c r="E20" s="266" t="s">
        <v>65</v>
      </c>
      <c r="F20" s="642"/>
      <c r="G20" s="889"/>
      <c r="H20" s="642"/>
      <c r="I20" s="889"/>
      <c r="J20" s="642"/>
      <c r="K20" s="889"/>
      <c r="L20" s="642"/>
      <c r="M20" s="889"/>
      <c r="N20" s="642"/>
      <c r="O20" s="889"/>
      <c r="P20" s="642"/>
      <c r="Q20" s="889"/>
      <c r="R20" s="642"/>
      <c r="S20" s="889"/>
      <c r="T20" s="642"/>
      <c r="U20" s="889"/>
      <c r="V20" s="642"/>
      <c r="W20" s="889"/>
      <c r="X20" s="642"/>
      <c r="Y20" s="889"/>
      <c r="Z20" s="642"/>
      <c r="AA20" s="889"/>
      <c r="AB20" s="642"/>
      <c r="AC20" s="889"/>
      <c r="AD20" s="642"/>
      <c r="AE20" s="889"/>
      <c r="AF20" s="642"/>
      <c r="AG20" s="889"/>
      <c r="AH20" s="642"/>
      <c r="AI20" s="889"/>
      <c r="AJ20" s="642"/>
      <c r="AK20" s="889"/>
      <c r="AL20" s="642"/>
      <c r="AM20" s="889"/>
      <c r="AN20" s="642"/>
      <c r="AO20" s="889"/>
      <c r="AP20" s="642"/>
      <c r="AQ20" s="889"/>
      <c r="AS20" s="238"/>
      <c r="AT20" s="81">
        <v>12</v>
      </c>
      <c r="AU20" s="324" t="s">
        <v>466</v>
      </c>
      <c r="AV20" s="81" t="s">
        <v>246</v>
      </c>
      <c r="AW20" s="79" t="s">
        <v>574</v>
      </c>
      <c r="AX20" s="272"/>
      <c r="AY20" s="79" t="str">
        <f t="shared" si="2"/>
        <v>N/A</v>
      </c>
      <c r="AZ20" s="272"/>
      <c r="BA20" s="79" t="str">
        <f t="shared" si="3"/>
        <v>N/A</v>
      </c>
      <c r="BB20" s="79"/>
      <c r="BC20" s="79" t="str">
        <f t="shared" si="4"/>
        <v>N/A</v>
      </c>
      <c r="BD20" s="79"/>
      <c r="BE20" s="79" t="str">
        <f t="shared" si="5"/>
        <v>N/A</v>
      </c>
      <c r="BF20" s="79"/>
      <c r="BG20" s="79" t="str">
        <f t="shared" si="6"/>
        <v>N/A</v>
      </c>
      <c r="BH20" s="79"/>
      <c r="BI20" s="79" t="str">
        <f t="shared" si="7"/>
        <v>N/A</v>
      </c>
      <c r="BJ20" s="79"/>
      <c r="BK20" s="79" t="str">
        <f t="shared" si="8"/>
        <v>N/A</v>
      </c>
      <c r="BL20" s="79"/>
      <c r="BM20" s="79" t="str">
        <f t="shared" si="9"/>
        <v>N/A</v>
      </c>
      <c r="BN20" s="79"/>
      <c r="BO20" s="79" t="str">
        <f t="shared" si="10"/>
        <v>N/A</v>
      </c>
      <c r="BP20" s="79"/>
      <c r="BQ20" s="79" t="str">
        <f t="shared" si="11"/>
        <v>N/A</v>
      </c>
      <c r="BR20" s="79"/>
      <c r="BS20" s="79" t="str">
        <f t="shared" si="12"/>
        <v>N/A</v>
      </c>
      <c r="BT20" s="79"/>
      <c r="BU20" s="79" t="str">
        <f t="shared" si="13"/>
        <v>N/A</v>
      </c>
      <c r="BV20" s="79"/>
      <c r="BW20" s="79" t="str">
        <f t="shared" si="14"/>
        <v>N/A</v>
      </c>
      <c r="BX20" s="79"/>
      <c r="BY20" s="79" t="str">
        <f t="shared" si="15"/>
        <v>N/A</v>
      </c>
      <c r="BZ20" s="79"/>
      <c r="CA20" s="79" t="str">
        <f t="shared" si="0"/>
        <v>N/A</v>
      </c>
      <c r="CB20" s="79"/>
      <c r="CC20" s="79" t="str">
        <f t="shared" si="16"/>
        <v>N/A</v>
      </c>
      <c r="CD20" s="79"/>
      <c r="CE20" s="79" t="str">
        <f t="shared" si="17"/>
        <v>N/A</v>
      </c>
      <c r="CF20" s="79"/>
      <c r="CG20" s="79" t="str">
        <f t="shared" si="1"/>
        <v>N/A</v>
      </c>
      <c r="CH20" s="79"/>
      <c r="CI20" s="367"/>
      <c r="CJ20" s="367"/>
      <c r="CK20" s="367"/>
      <c r="CL20" s="367"/>
      <c r="CM20" s="367"/>
      <c r="CN20" s="367"/>
      <c r="CO20" s="367"/>
      <c r="CP20" s="367"/>
      <c r="CQ20" s="367"/>
      <c r="CR20" s="367"/>
      <c r="CS20" s="367"/>
      <c r="CT20" s="367"/>
      <c r="CU20" s="367"/>
      <c r="CV20" s="367"/>
      <c r="CW20" s="367"/>
      <c r="CX20" s="367"/>
      <c r="CY20" s="367"/>
      <c r="CZ20" s="367"/>
      <c r="DA20" s="367"/>
      <c r="DB20" s="367"/>
      <c r="DC20" s="367"/>
      <c r="DD20" s="367"/>
      <c r="DE20" s="367"/>
      <c r="DF20" s="367"/>
      <c r="DG20" s="367"/>
      <c r="DH20" s="367"/>
      <c r="DI20" s="367"/>
      <c r="DJ20" s="367"/>
      <c r="DK20" s="367"/>
      <c r="DL20" s="367"/>
      <c r="DM20" s="367"/>
      <c r="DN20" s="367"/>
      <c r="DO20" s="367"/>
      <c r="DP20" s="367"/>
      <c r="DQ20" s="367"/>
      <c r="DR20" s="367"/>
      <c r="DS20" s="367"/>
      <c r="DT20" s="367"/>
      <c r="DU20" s="367"/>
      <c r="DV20" s="367"/>
      <c r="DW20" s="367"/>
      <c r="DX20" s="367"/>
      <c r="DY20" s="367"/>
      <c r="DZ20" s="367"/>
      <c r="EA20" s="367"/>
      <c r="EB20" s="367"/>
      <c r="EC20" s="367"/>
      <c r="ED20" s="367"/>
      <c r="EE20" s="367"/>
      <c r="EF20" s="367"/>
      <c r="EG20" s="367"/>
      <c r="EH20" s="367"/>
      <c r="EI20" s="367"/>
      <c r="EJ20" s="367"/>
      <c r="EK20" s="367"/>
      <c r="EL20" s="367"/>
      <c r="EM20" s="367"/>
      <c r="EN20" s="367"/>
      <c r="EO20" s="367"/>
      <c r="EP20" s="367"/>
      <c r="EQ20" s="367"/>
      <c r="ER20" s="367"/>
      <c r="ES20" s="367"/>
      <c r="ET20" s="367"/>
      <c r="EU20" s="367"/>
      <c r="EV20" s="367"/>
      <c r="EW20" s="367"/>
      <c r="EX20" s="367"/>
      <c r="EY20" s="367"/>
      <c r="EZ20" s="367"/>
      <c r="FA20" s="367"/>
      <c r="FB20" s="367"/>
      <c r="FC20" s="367"/>
      <c r="FD20" s="367"/>
      <c r="FE20" s="367"/>
      <c r="FF20" s="367"/>
      <c r="FG20" s="367"/>
      <c r="FH20" s="367"/>
      <c r="FI20" s="367"/>
      <c r="FJ20" s="367"/>
      <c r="FK20" s="367"/>
      <c r="FL20" s="367"/>
      <c r="FM20" s="367"/>
      <c r="FN20" s="367"/>
      <c r="FO20" s="367"/>
      <c r="FP20" s="367"/>
      <c r="FQ20" s="367"/>
      <c r="FR20" s="367"/>
      <c r="FS20" s="367"/>
    </row>
    <row r="21" spans="1:175" s="418" customFormat="1" ht="15" customHeight="1">
      <c r="A21" s="235"/>
      <c r="B21" s="401">
        <v>2435</v>
      </c>
      <c r="C21" s="405">
        <v>13</v>
      </c>
      <c r="D21" s="402" t="s">
        <v>3</v>
      </c>
      <c r="E21" s="266" t="s">
        <v>65</v>
      </c>
      <c r="F21" s="642"/>
      <c r="G21" s="889"/>
      <c r="H21" s="642"/>
      <c r="I21" s="889"/>
      <c r="J21" s="642"/>
      <c r="K21" s="889"/>
      <c r="L21" s="642"/>
      <c r="M21" s="889"/>
      <c r="N21" s="642"/>
      <c r="O21" s="889"/>
      <c r="P21" s="642"/>
      <c r="Q21" s="889"/>
      <c r="R21" s="642"/>
      <c r="S21" s="889"/>
      <c r="T21" s="642"/>
      <c r="U21" s="889"/>
      <c r="V21" s="642"/>
      <c r="W21" s="889"/>
      <c r="X21" s="642"/>
      <c r="Y21" s="889"/>
      <c r="Z21" s="642"/>
      <c r="AA21" s="889"/>
      <c r="AB21" s="642"/>
      <c r="AC21" s="889"/>
      <c r="AD21" s="642"/>
      <c r="AE21" s="889"/>
      <c r="AF21" s="642"/>
      <c r="AG21" s="889"/>
      <c r="AH21" s="642"/>
      <c r="AI21" s="889"/>
      <c r="AJ21" s="642"/>
      <c r="AK21" s="889"/>
      <c r="AL21" s="642"/>
      <c r="AM21" s="889"/>
      <c r="AN21" s="642"/>
      <c r="AO21" s="889"/>
      <c r="AP21" s="642"/>
      <c r="AQ21" s="889"/>
      <c r="AS21" s="238"/>
      <c r="AT21" s="81">
        <v>13</v>
      </c>
      <c r="AU21" s="324" t="s">
        <v>576</v>
      </c>
      <c r="AV21" s="81" t="s">
        <v>246</v>
      </c>
      <c r="AW21" s="79" t="s">
        <v>574</v>
      </c>
      <c r="AX21" s="272"/>
      <c r="AY21" s="79" t="str">
        <f t="shared" si="2"/>
        <v>N/A</v>
      </c>
      <c r="AZ21" s="272"/>
      <c r="BA21" s="79" t="str">
        <f t="shared" si="3"/>
        <v>N/A</v>
      </c>
      <c r="BB21" s="79"/>
      <c r="BC21" s="79" t="str">
        <f t="shared" si="4"/>
        <v>N/A</v>
      </c>
      <c r="BD21" s="79"/>
      <c r="BE21" s="79" t="str">
        <f t="shared" si="5"/>
        <v>N/A</v>
      </c>
      <c r="BF21" s="79"/>
      <c r="BG21" s="79" t="str">
        <f t="shared" si="6"/>
        <v>N/A</v>
      </c>
      <c r="BH21" s="79"/>
      <c r="BI21" s="79" t="str">
        <f t="shared" si="7"/>
        <v>N/A</v>
      </c>
      <c r="BJ21" s="79"/>
      <c r="BK21" s="79" t="str">
        <f t="shared" si="8"/>
        <v>N/A</v>
      </c>
      <c r="BL21" s="79"/>
      <c r="BM21" s="79" t="str">
        <f t="shared" si="9"/>
        <v>N/A</v>
      </c>
      <c r="BN21" s="79"/>
      <c r="BO21" s="79" t="str">
        <f t="shared" si="10"/>
        <v>N/A</v>
      </c>
      <c r="BP21" s="79"/>
      <c r="BQ21" s="79" t="str">
        <f t="shared" si="11"/>
        <v>N/A</v>
      </c>
      <c r="BR21" s="79"/>
      <c r="BS21" s="79" t="str">
        <f t="shared" si="12"/>
        <v>N/A</v>
      </c>
      <c r="BT21" s="79"/>
      <c r="BU21" s="79" t="str">
        <f t="shared" si="13"/>
        <v>N/A</v>
      </c>
      <c r="BV21" s="79"/>
      <c r="BW21" s="79" t="str">
        <f t="shared" si="14"/>
        <v>N/A</v>
      </c>
      <c r="BX21" s="79"/>
      <c r="BY21" s="79" t="str">
        <f t="shared" si="15"/>
        <v>N/A</v>
      </c>
      <c r="BZ21" s="79"/>
      <c r="CA21" s="79" t="str">
        <f t="shared" si="0"/>
        <v>N/A</v>
      </c>
      <c r="CB21" s="79"/>
      <c r="CC21" s="79" t="str">
        <f t="shared" si="16"/>
        <v>N/A</v>
      </c>
      <c r="CD21" s="79"/>
      <c r="CE21" s="79" t="str">
        <f t="shared" si="17"/>
        <v>N/A</v>
      </c>
      <c r="CF21" s="79"/>
      <c r="CG21" s="79" t="str">
        <f t="shared" si="1"/>
        <v>N/A</v>
      </c>
      <c r="CH21" s="79"/>
      <c r="CI21" s="367"/>
      <c r="CJ21" s="367"/>
      <c r="CK21" s="367"/>
      <c r="CL21" s="367"/>
      <c r="CM21" s="367"/>
      <c r="CN21" s="367"/>
      <c r="CO21" s="367"/>
      <c r="CP21" s="367"/>
      <c r="CQ21" s="367"/>
      <c r="CR21" s="367"/>
      <c r="CS21" s="367"/>
      <c r="CT21" s="367"/>
      <c r="CU21" s="367"/>
      <c r="CV21" s="367"/>
      <c r="CW21" s="367"/>
      <c r="CX21" s="367"/>
      <c r="CY21" s="367"/>
      <c r="CZ21" s="367"/>
      <c r="DA21" s="367"/>
      <c r="DB21" s="367"/>
      <c r="DC21" s="367"/>
      <c r="DD21" s="367"/>
      <c r="DE21" s="367"/>
      <c r="DF21" s="367"/>
      <c r="DG21" s="367"/>
      <c r="DH21" s="367"/>
      <c r="DI21" s="367"/>
      <c r="DJ21" s="367"/>
      <c r="DK21" s="367"/>
      <c r="DL21" s="367"/>
      <c r="DM21" s="367"/>
      <c r="DN21" s="367"/>
      <c r="DO21" s="367"/>
      <c r="DP21" s="367"/>
      <c r="DQ21" s="367"/>
      <c r="DR21" s="367"/>
      <c r="DS21" s="367"/>
      <c r="DT21" s="367"/>
      <c r="DU21" s="367"/>
      <c r="DV21" s="367"/>
      <c r="DW21" s="367"/>
      <c r="DX21" s="367"/>
      <c r="DY21" s="367"/>
      <c r="DZ21" s="367"/>
      <c r="EA21" s="367"/>
      <c r="EB21" s="367"/>
      <c r="EC21" s="367"/>
      <c r="ED21" s="367"/>
      <c r="EE21" s="367"/>
      <c r="EF21" s="367"/>
      <c r="EG21" s="367"/>
      <c r="EH21" s="367"/>
      <c r="EI21" s="367"/>
      <c r="EJ21" s="367"/>
      <c r="EK21" s="367"/>
      <c r="EL21" s="367"/>
      <c r="EM21" s="367"/>
      <c r="EN21" s="367"/>
      <c r="EO21" s="367"/>
      <c r="EP21" s="367"/>
      <c r="EQ21" s="367"/>
      <c r="ER21" s="367"/>
      <c r="ES21" s="367"/>
      <c r="ET21" s="367"/>
      <c r="EU21" s="367"/>
      <c r="EV21" s="367"/>
      <c r="EW21" s="367"/>
      <c r="EX21" s="367"/>
      <c r="EY21" s="367"/>
      <c r="EZ21" s="367"/>
      <c r="FA21" s="367"/>
      <c r="FB21" s="367"/>
      <c r="FC21" s="367"/>
      <c r="FD21" s="367"/>
      <c r="FE21" s="367"/>
      <c r="FF21" s="367"/>
      <c r="FG21" s="367"/>
      <c r="FH21" s="367"/>
      <c r="FI21" s="367"/>
      <c r="FJ21" s="367"/>
      <c r="FK21" s="367"/>
      <c r="FL21" s="367"/>
      <c r="FM21" s="367"/>
      <c r="FN21" s="367"/>
      <c r="FO21" s="367"/>
      <c r="FP21" s="367"/>
      <c r="FQ21" s="367"/>
      <c r="FR21" s="367"/>
      <c r="FS21" s="367"/>
    </row>
    <row r="22" spans="1:175" s="425" customFormat="1" ht="27" customHeight="1">
      <c r="A22" s="424" t="s">
        <v>560</v>
      </c>
      <c r="B22" s="408">
        <v>79</v>
      </c>
      <c r="C22" s="409">
        <v>14</v>
      </c>
      <c r="D22" s="410" t="s">
        <v>57</v>
      </c>
      <c r="E22" s="266" t="s">
        <v>65</v>
      </c>
      <c r="F22" s="642"/>
      <c r="G22" s="889"/>
      <c r="H22" s="642"/>
      <c r="I22" s="889"/>
      <c r="J22" s="642"/>
      <c r="K22" s="889"/>
      <c r="L22" s="642"/>
      <c r="M22" s="889"/>
      <c r="N22" s="642"/>
      <c r="O22" s="889"/>
      <c r="P22" s="642"/>
      <c r="Q22" s="889"/>
      <c r="R22" s="642"/>
      <c r="S22" s="889"/>
      <c r="T22" s="642"/>
      <c r="U22" s="889"/>
      <c r="V22" s="642"/>
      <c r="W22" s="889"/>
      <c r="X22" s="642"/>
      <c r="Y22" s="889"/>
      <c r="Z22" s="642"/>
      <c r="AA22" s="889"/>
      <c r="AB22" s="642"/>
      <c r="AC22" s="889"/>
      <c r="AD22" s="642"/>
      <c r="AE22" s="889"/>
      <c r="AF22" s="642"/>
      <c r="AG22" s="889"/>
      <c r="AH22" s="642"/>
      <c r="AI22" s="889"/>
      <c r="AJ22" s="642"/>
      <c r="AK22" s="889"/>
      <c r="AL22" s="642"/>
      <c r="AM22" s="889"/>
      <c r="AN22" s="642"/>
      <c r="AO22" s="889"/>
      <c r="AP22" s="642"/>
      <c r="AQ22" s="889"/>
      <c r="AS22" s="426"/>
      <c r="AT22" s="413">
        <v>14</v>
      </c>
      <c r="AU22" s="414" t="s">
        <v>405</v>
      </c>
      <c r="AV22" s="81" t="s">
        <v>246</v>
      </c>
      <c r="AW22" s="79" t="s">
        <v>574</v>
      </c>
      <c r="AX22" s="415"/>
      <c r="AY22" s="79" t="str">
        <f t="shared" si="2"/>
        <v>N/A</v>
      </c>
      <c r="AZ22" s="415"/>
      <c r="BA22" s="79" t="str">
        <f t="shared" si="3"/>
        <v>N/A</v>
      </c>
      <c r="BB22" s="107"/>
      <c r="BC22" s="79" t="str">
        <f t="shared" si="4"/>
        <v>N/A</v>
      </c>
      <c r="BD22" s="107"/>
      <c r="BE22" s="79" t="str">
        <f t="shared" si="5"/>
        <v>N/A</v>
      </c>
      <c r="BF22" s="107"/>
      <c r="BG22" s="79" t="str">
        <f t="shared" si="6"/>
        <v>N/A</v>
      </c>
      <c r="BH22" s="107"/>
      <c r="BI22" s="79" t="str">
        <f t="shared" si="7"/>
        <v>N/A</v>
      </c>
      <c r="BJ22" s="107"/>
      <c r="BK22" s="79" t="str">
        <f t="shared" si="8"/>
        <v>N/A</v>
      </c>
      <c r="BL22" s="107"/>
      <c r="BM22" s="79" t="str">
        <f t="shared" si="9"/>
        <v>N/A</v>
      </c>
      <c r="BN22" s="107"/>
      <c r="BO22" s="79" t="str">
        <f t="shared" si="10"/>
        <v>N/A</v>
      </c>
      <c r="BP22" s="107"/>
      <c r="BQ22" s="79" t="str">
        <f t="shared" si="11"/>
        <v>N/A</v>
      </c>
      <c r="BR22" s="107"/>
      <c r="BS22" s="79" t="str">
        <f t="shared" si="12"/>
        <v>N/A</v>
      </c>
      <c r="BT22" s="107"/>
      <c r="BU22" s="79" t="str">
        <f t="shared" si="13"/>
        <v>N/A</v>
      </c>
      <c r="BV22" s="107"/>
      <c r="BW22" s="79" t="str">
        <f t="shared" si="14"/>
        <v>N/A</v>
      </c>
      <c r="BX22" s="107"/>
      <c r="BY22" s="79" t="str">
        <f t="shared" si="15"/>
        <v>N/A</v>
      </c>
      <c r="BZ22" s="107"/>
      <c r="CA22" s="79" t="str">
        <f t="shared" si="0"/>
        <v>N/A</v>
      </c>
      <c r="CB22" s="107"/>
      <c r="CC22" s="79" t="str">
        <f t="shared" si="16"/>
        <v>N/A</v>
      </c>
      <c r="CD22" s="107"/>
      <c r="CE22" s="79" t="str">
        <f t="shared" si="17"/>
        <v>N/A</v>
      </c>
      <c r="CF22" s="107"/>
      <c r="CG22" s="79" t="str">
        <f t="shared" si="1"/>
        <v>N/A</v>
      </c>
      <c r="CH22" s="107"/>
      <c r="CI22" s="427"/>
      <c r="CJ22" s="427"/>
      <c r="CK22" s="427"/>
      <c r="CL22" s="427"/>
      <c r="CM22" s="427"/>
      <c r="CN22" s="427"/>
      <c r="CO22" s="427"/>
      <c r="CP22" s="427"/>
      <c r="CQ22" s="427"/>
      <c r="CR22" s="427"/>
      <c r="CS22" s="427"/>
      <c r="CT22" s="427"/>
      <c r="CU22" s="427"/>
      <c r="CV22" s="427"/>
      <c r="CW22" s="427"/>
      <c r="CX22" s="427"/>
      <c r="CY22" s="427"/>
      <c r="CZ22" s="427"/>
      <c r="DA22" s="427"/>
      <c r="DB22" s="427"/>
      <c r="DC22" s="427"/>
      <c r="DD22" s="427"/>
      <c r="DE22" s="427"/>
      <c r="DF22" s="427"/>
      <c r="DG22" s="427"/>
      <c r="DH22" s="427"/>
      <c r="DI22" s="427"/>
      <c r="DJ22" s="427"/>
      <c r="DK22" s="427"/>
      <c r="DL22" s="427"/>
      <c r="DM22" s="427"/>
      <c r="DN22" s="427"/>
      <c r="DO22" s="427"/>
      <c r="DP22" s="427"/>
      <c r="DQ22" s="427"/>
      <c r="DR22" s="427"/>
      <c r="DS22" s="427"/>
      <c r="DT22" s="427"/>
      <c r="DU22" s="427"/>
      <c r="DV22" s="427"/>
      <c r="DW22" s="427"/>
      <c r="DX22" s="427"/>
      <c r="DY22" s="427"/>
      <c r="DZ22" s="427"/>
      <c r="EA22" s="427"/>
      <c r="EB22" s="427"/>
      <c r="EC22" s="427"/>
      <c r="ED22" s="427"/>
      <c r="EE22" s="427"/>
      <c r="EF22" s="427"/>
      <c r="EG22" s="427"/>
      <c r="EH22" s="427"/>
      <c r="EI22" s="427"/>
      <c r="EJ22" s="427"/>
      <c r="EK22" s="427"/>
      <c r="EL22" s="427"/>
      <c r="EM22" s="427"/>
      <c r="EN22" s="427"/>
      <c r="EO22" s="427"/>
      <c r="EP22" s="427"/>
      <c r="EQ22" s="427"/>
      <c r="ER22" s="427"/>
      <c r="ES22" s="427"/>
      <c r="ET22" s="427"/>
      <c r="EU22" s="427"/>
      <c r="EV22" s="427"/>
      <c r="EW22" s="427"/>
      <c r="EX22" s="427"/>
      <c r="EY22" s="427"/>
      <c r="EZ22" s="427"/>
      <c r="FA22" s="427"/>
      <c r="FB22" s="427"/>
      <c r="FC22" s="427"/>
      <c r="FD22" s="427"/>
      <c r="FE22" s="427"/>
      <c r="FF22" s="427"/>
      <c r="FG22" s="427"/>
      <c r="FH22" s="427"/>
      <c r="FI22" s="427"/>
      <c r="FJ22" s="427"/>
      <c r="FK22" s="427"/>
      <c r="FL22" s="427"/>
      <c r="FM22" s="427"/>
      <c r="FN22" s="427"/>
      <c r="FO22" s="427"/>
      <c r="FP22" s="427"/>
      <c r="FQ22" s="427"/>
      <c r="FR22" s="427"/>
      <c r="FS22" s="427"/>
    </row>
    <row r="23" spans="1:175" s="425" customFormat="1" ht="15" customHeight="1">
      <c r="A23" s="428"/>
      <c r="B23" s="408">
        <v>34</v>
      </c>
      <c r="C23" s="409">
        <v>15</v>
      </c>
      <c r="D23" s="410" t="s">
        <v>6</v>
      </c>
      <c r="E23" s="266" t="s">
        <v>65</v>
      </c>
      <c r="F23" s="642"/>
      <c r="G23" s="889"/>
      <c r="H23" s="642"/>
      <c r="I23" s="889"/>
      <c r="J23" s="642"/>
      <c r="K23" s="889"/>
      <c r="L23" s="642"/>
      <c r="M23" s="889"/>
      <c r="N23" s="642"/>
      <c r="O23" s="889"/>
      <c r="P23" s="642"/>
      <c r="Q23" s="889"/>
      <c r="R23" s="642"/>
      <c r="S23" s="889"/>
      <c r="T23" s="642"/>
      <c r="U23" s="889"/>
      <c r="V23" s="642"/>
      <c r="W23" s="889"/>
      <c r="X23" s="642"/>
      <c r="Y23" s="889"/>
      <c r="Z23" s="642"/>
      <c r="AA23" s="889"/>
      <c r="AB23" s="642"/>
      <c r="AC23" s="889"/>
      <c r="AD23" s="642"/>
      <c r="AE23" s="889"/>
      <c r="AF23" s="642"/>
      <c r="AG23" s="889"/>
      <c r="AH23" s="642"/>
      <c r="AI23" s="889"/>
      <c r="AJ23" s="642"/>
      <c r="AK23" s="889"/>
      <c r="AL23" s="642"/>
      <c r="AM23" s="889"/>
      <c r="AN23" s="642"/>
      <c r="AO23" s="889"/>
      <c r="AP23" s="642"/>
      <c r="AQ23" s="889"/>
      <c r="AS23" s="426"/>
      <c r="AT23" s="413">
        <v>15</v>
      </c>
      <c r="AU23" s="414" t="s">
        <v>476</v>
      </c>
      <c r="AV23" s="81" t="s">
        <v>246</v>
      </c>
      <c r="AW23" s="79" t="s">
        <v>574</v>
      </c>
      <c r="AX23" s="415"/>
      <c r="AY23" s="79" t="str">
        <f t="shared" si="2"/>
        <v>N/A</v>
      </c>
      <c r="AZ23" s="415"/>
      <c r="BA23" s="79" t="str">
        <f t="shared" si="3"/>
        <v>N/A</v>
      </c>
      <c r="BB23" s="107"/>
      <c r="BC23" s="79" t="str">
        <f t="shared" si="4"/>
        <v>N/A</v>
      </c>
      <c r="BD23" s="107"/>
      <c r="BE23" s="79" t="str">
        <f t="shared" si="5"/>
        <v>N/A</v>
      </c>
      <c r="BF23" s="107"/>
      <c r="BG23" s="79" t="str">
        <f t="shared" si="6"/>
        <v>N/A</v>
      </c>
      <c r="BH23" s="107"/>
      <c r="BI23" s="79" t="str">
        <f t="shared" si="7"/>
        <v>N/A</v>
      </c>
      <c r="BJ23" s="107"/>
      <c r="BK23" s="79" t="str">
        <f t="shared" si="8"/>
        <v>N/A</v>
      </c>
      <c r="BL23" s="107"/>
      <c r="BM23" s="79" t="str">
        <f t="shared" si="9"/>
        <v>N/A</v>
      </c>
      <c r="BN23" s="107"/>
      <c r="BO23" s="79" t="str">
        <f t="shared" si="10"/>
        <v>N/A</v>
      </c>
      <c r="BP23" s="107"/>
      <c r="BQ23" s="79" t="str">
        <f t="shared" si="11"/>
        <v>N/A</v>
      </c>
      <c r="BR23" s="107"/>
      <c r="BS23" s="79" t="str">
        <f t="shared" si="12"/>
        <v>N/A</v>
      </c>
      <c r="BT23" s="107"/>
      <c r="BU23" s="79" t="str">
        <f t="shared" si="13"/>
        <v>N/A</v>
      </c>
      <c r="BV23" s="107"/>
      <c r="BW23" s="79" t="str">
        <f t="shared" si="14"/>
        <v>N/A</v>
      </c>
      <c r="BX23" s="107"/>
      <c r="BY23" s="79" t="str">
        <f t="shared" si="15"/>
        <v>N/A</v>
      </c>
      <c r="BZ23" s="107"/>
      <c r="CA23" s="79" t="str">
        <f t="shared" si="0"/>
        <v>N/A</v>
      </c>
      <c r="CB23" s="107"/>
      <c r="CC23" s="79" t="str">
        <f t="shared" si="16"/>
        <v>N/A</v>
      </c>
      <c r="CD23" s="107"/>
      <c r="CE23" s="79" t="str">
        <f t="shared" si="17"/>
        <v>N/A</v>
      </c>
      <c r="CF23" s="107"/>
      <c r="CG23" s="79" t="str">
        <f t="shared" si="1"/>
        <v>N/A</v>
      </c>
      <c r="CH23" s="107"/>
      <c r="CI23" s="427"/>
      <c r="CJ23" s="427"/>
      <c r="CK23" s="427"/>
      <c r="CL23" s="427"/>
      <c r="CM23" s="427"/>
      <c r="CN23" s="427"/>
      <c r="CO23" s="427"/>
      <c r="CP23" s="427"/>
      <c r="CQ23" s="427"/>
      <c r="CR23" s="427"/>
      <c r="CS23" s="427"/>
      <c r="CT23" s="427"/>
      <c r="CU23" s="427"/>
      <c r="CV23" s="427"/>
      <c r="CW23" s="427"/>
      <c r="CX23" s="427"/>
      <c r="CY23" s="427"/>
      <c r="CZ23" s="427"/>
      <c r="DA23" s="427"/>
      <c r="DB23" s="427"/>
      <c r="DC23" s="427"/>
      <c r="DD23" s="427"/>
      <c r="DE23" s="427"/>
      <c r="DF23" s="427"/>
      <c r="DG23" s="427"/>
      <c r="DH23" s="427"/>
      <c r="DI23" s="427"/>
      <c r="DJ23" s="427"/>
      <c r="DK23" s="427"/>
      <c r="DL23" s="427"/>
      <c r="DM23" s="427"/>
      <c r="DN23" s="427"/>
      <c r="DO23" s="427"/>
      <c r="DP23" s="427"/>
      <c r="DQ23" s="427"/>
      <c r="DR23" s="427"/>
      <c r="DS23" s="427"/>
      <c r="DT23" s="427"/>
      <c r="DU23" s="427"/>
      <c r="DV23" s="427"/>
      <c r="DW23" s="427"/>
      <c r="DX23" s="427"/>
      <c r="DY23" s="427"/>
      <c r="DZ23" s="427"/>
      <c r="EA23" s="427"/>
      <c r="EB23" s="427"/>
      <c r="EC23" s="427"/>
      <c r="ED23" s="427"/>
      <c r="EE23" s="427"/>
      <c r="EF23" s="427"/>
      <c r="EG23" s="427"/>
      <c r="EH23" s="427"/>
      <c r="EI23" s="427"/>
      <c r="EJ23" s="427"/>
      <c r="EK23" s="427"/>
      <c r="EL23" s="427"/>
      <c r="EM23" s="427"/>
      <c r="EN23" s="427"/>
      <c r="EO23" s="427"/>
      <c r="EP23" s="427"/>
      <c r="EQ23" s="427"/>
      <c r="ER23" s="427"/>
      <c r="ES23" s="427"/>
      <c r="ET23" s="427"/>
      <c r="EU23" s="427"/>
      <c r="EV23" s="427"/>
      <c r="EW23" s="427"/>
      <c r="EX23" s="427"/>
      <c r="EY23" s="427"/>
      <c r="EZ23" s="427"/>
      <c r="FA23" s="427"/>
      <c r="FB23" s="427"/>
      <c r="FC23" s="427"/>
      <c r="FD23" s="427"/>
      <c r="FE23" s="427"/>
      <c r="FF23" s="427"/>
      <c r="FG23" s="427"/>
      <c r="FH23" s="427"/>
      <c r="FI23" s="427"/>
      <c r="FJ23" s="427"/>
      <c r="FK23" s="427"/>
      <c r="FL23" s="427"/>
      <c r="FM23" s="427"/>
      <c r="FN23" s="427"/>
      <c r="FO23" s="427"/>
      <c r="FP23" s="427"/>
      <c r="FQ23" s="427"/>
      <c r="FR23" s="427"/>
      <c r="FS23" s="427"/>
    </row>
    <row r="24" spans="1:175" s="425" customFormat="1" ht="15" customHeight="1">
      <c r="A24" s="428" t="s">
        <v>560</v>
      </c>
      <c r="B24" s="408">
        <v>35</v>
      </c>
      <c r="C24" s="409">
        <v>16</v>
      </c>
      <c r="D24" s="410" t="s">
        <v>58</v>
      </c>
      <c r="E24" s="266" t="s">
        <v>65</v>
      </c>
      <c r="F24" s="642"/>
      <c r="G24" s="889"/>
      <c r="H24" s="642"/>
      <c r="I24" s="889"/>
      <c r="J24" s="642"/>
      <c r="K24" s="889"/>
      <c r="L24" s="642"/>
      <c r="M24" s="889"/>
      <c r="N24" s="642"/>
      <c r="O24" s="889"/>
      <c r="P24" s="642"/>
      <c r="Q24" s="889"/>
      <c r="R24" s="642"/>
      <c r="S24" s="889"/>
      <c r="T24" s="642"/>
      <c r="U24" s="889"/>
      <c r="V24" s="642"/>
      <c r="W24" s="889"/>
      <c r="X24" s="642"/>
      <c r="Y24" s="889"/>
      <c r="Z24" s="642"/>
      <c r="AA24" s="889"/>
      <c r="AB24" s="642"/>
      <c r="AC24" s="889"/>
      <c r="AD24" s="642"/>
      <c r="AE24" s="889"/>
      <c r="AF24" s="642"/>
      <c r="AG24" s="889"/>
      <c r="AH24" s="642"/>
      <c r="AI24" s="889"/>
      <c r="AJ24" s="642"/>
      <c r="AK24" s="889"/>
      <c r="AL24" s="642"/>
      <c r="AM24" s="889"/>
      <c r="AN24" s="642"/>
      <c r="AO24" s="889"/>
      <c r="AP24" s="642"/>
      <c r="AQ24" s="889"/>
      <c r="AS24" s="426"/>
      <c r="AT24" s="413">
        <v>16</v>
      </c>
      <c r="AU24" s="414" t="s">
        <v>406</v>
      </c>
      <c r="AV24" s="81" t="s">
        <v>246</v>
      </c>
      <c r="AW24" s="107" t="s">
        <v>574</v>
      </c>
      <c r="AX24" s="415"/>
      <c r="AY24" s="79" t="str">
        <f t="shared" si="2"/>
        <v>N/A</v>
      </c>
      <c r="AZ24" s="415"/>
      <c r="BA24" s="79" t="str">
        <f t="shared" si="3"/>
        <v>N/A</v>
      </c>
      <c r="BB24" s="107"/>
      <c r="BC24" s="79" t="str">
        <f t="shared" si="4"/>
        <v>N/A</v>
      </c>
      <c r="BD24" s="107"/>
      <c r="BE24" s="79" t="str">
        <f t="shared" si="5"/>
        <v>N/A</v>
      </c>
      <c r="BF24" s="107"/>
      <c r="BG24" s="79" t="str">
        <f t="shared" si="6"/>
        <v>N/A</v>
      </c>
      <c r="BH24" s="107"/>
      <c r="BI24" s="79" t="str">
        <f t="shared" si="7"/>
        <v>N/A</v>
      </c>
      <c r="BJ24" s="107"/>
      <c r="BK24" s="79" t="str">
        <f t="shared" si="8"/>
        <v>N/A</v>
      </c>
      <c r="BL24" s="107"/>
      <c r="BM24" s="79" t="str">
        <f t="shared" si="9"/>
        <v>N/A</v>
      </c>
      <c r="BN24" s="107"/>
      <c r="BO24" s="79" t="str">
        <f t="shared" si="10"/>
        <v>N/A</v>
      </c>
      <c r="BP24" s="107"/>
      <c r="BQ24" s="79" t="str">
        <f t="shared" si="11"/>
        <v>N/A</v>
      </c>
      <c r="BR24" s="107"/>
      <c r="BS24" s="79" t="str">
        <f t="shared" si="12"/>
        <v>N/A</v>
      </c>
      <c r="BT24" s="107"/>
      <c r="BU24" s="79" t="str">
        <f t="shared" si="13"/>
        <v>N/A</v>
      </c>
      <c r="BV24" s="107"/>
      <c r="BW24" s="79" t="str">
        <f t="shared" si="14"/>
        <v>N/A</v>
      </c>
      <c r="BX24" s="107"/>
      <c r="BY24" s="79" t="str">
        <f t="shared" si="15"/>
        <v>N/A</v>
      </c>
      <c r="BZ24" s="107"/>
      <c r="CA24" s="79" t="str">
        <f t="shared" si="0"/>
        <v>N/A</v>
      </c>
      <c r="CB24" s="107"/>
      <c r="CC24" s="79" t="str">
        <f t="shared" si="16"/>
        <v>N/A</v>
      </c>
      <c r="CD24" s="107"/>
      <c r="CE24" s="79" t="str">
        <f t="shared" si="17"/>
        <v>N/A</v>
      </c>
      <c r="CF24" s="107"/>
      <c r="CG24" s="79" t="str">
        <f t="shared" si="1"/>
        <v>N/A</v>
      </c>
      <c r="CH24" s="107"/>
      <c r="CI24" s="427"/>
      <c r="CJ24" s="427"/>
      <c r="CK24" s="427"/>
      <c r="CL24" s="427"/>
      <c r="CM24" s="427"/>
      <c r="CN24" s="427"/>
      <c r="CO24" s="427"/>
      <c r="CP24" s="427"/>
      <c r="CQ24" s="427"/>
      <c r="CR24" s="427"/>
      <c r="CS24" s="427"/>
      <c r="CT24" s="427"/>
      <c r="CU24" s="427"/>
      <c r="CV24" s="427"/>
      <c r="CW24" s="427"/>
      <c r="CX24" s="427"/>
      <c r="CY24" s="427"/>
      <c r="CZ24" s="427"/>
      <c r="DA24" s="427"/>
      <c r="DB24" s="427"/>
      <c r="DC24" s="427"/>
      <c r="DD24" s="427"/>
      <c r="DE24" s="427"/>
      <c r="DF24" s="427"/>
      <c r="DG24" s="427"/>
      <c r="DH24" s="427"/>
      <c r="DI24" s="427"/>
      <c r="DJ24" s="427"/>
      <c r="DK24" s="427"/>
      <c r="DL24" s="427"/>
      <c r="DM24" s="427"/>
      <c r="DN24" s="427"/>
      <c r="DO24" s="427"/>
      <c r="DP24" s="427"/>
      <c r="DQ24" s="427"/>
      <c r="DR24" s="427"/>
      <c r="DS24" s="427"/>
      <c r="DT24" s="427"/>
      <c r="DU24" s="427"/>
      <c r="DV24" s="427"/>
      <c r="DW24" s="427"/>
      <c r="DX24" s="427"/>
      <c r="DY24" s="427"/>
      <c r="DZ24" s="427"/>
      <c r="EA24" s="427"/>
      <c r="EB24" s="427"/>
      <c r="EC24" s="427"/>
      <c r="ED24" s="427"/>
      <c r="EE24" s="427"/>
      <c r="EF24" s="427"/>
      <c r="EG24" s="427"/>
      <c r="EH24" s="427"/>
      <c r="EI24" s="427"/>
      <c r="EJ24" s="427"/>
      <c r="EK24" s="427"/>
      <c r="EL24" s="427"/>
      <c r="EM24" s="427"/>
      <c r="EN24" s="427"/>
      <c r="EO24" s="427"/>
      <c r="EP24" s="427"/>
      <c r="EQ24" s="427"/>
      <c r="ER24" s="427"/>
      <c r="ES24" s="427"/>
      <c r="ET24" s="427"/>
      <c r="EU24" s="427"/>
      <c r="EV24" s="427"/>
      <c r="EW24" s="427"/>
      <c r="EX24" s="427"/>
      <c r="EY24" s="427"/>
      <c r="EZ24" s="427"/>
      <c r="FA24" s="427"/>
      <c r="FB24" s="427"/>
      <c r="FC24" s="427"/>
      <c r="FD24" s="427"/>
      <c r="FE24" s="427"/>
      <c r="FF24" s="427"/>
      <c r="FG24" s="427"/>
      <c r="FH24" s="427"/>
      <c r="FI24" s="427"/>
      <c r="FJ24" s="427"/>
      <c r="FK24" s="427"/>
      <c r="FL24" s="427"/>
      <c r="FM24" s="427"/>
      <c r="FN24" s="427"/>
      <c r="FO24" s="427"/>
      <c r="FP24" s="427"/>
      <c r="FQ24" s="427"/>
      <c r="FR24" s="427"/>
      <c r="FS24" s="427"/>
    </row>
    <row r="25" spans="1:175" s="418" customFormat="1" ht="15" customHeight="1">
      <c r="A25" s="235"/>
      <c r="B25" s="401">
        <v>5010</v>
      </c>
      <c r="C25" s="405"/>
      <c r="D25" s="417" t="s">
        <v>139</v>
      </c>
      <c r="E25" s="405"/>
      <c r="F25" s="642"/>
      <c r="G25" s="889"/>
      <c r="H25" s="642"/>
      <c r="I25" s="889"/>
      <c r="J25" s="642"/>
      <c r="K25" s="889"/>
      <c r="L25" s="642"/>
      <c r="M25" s="889"/>
      <c r="N25" s="642"/>
      <c r="O25" s="889"/>
      <c r="P25" s="642"/>
      <c r="Q25" s="889"/>
      <c r="R25" s="642"/>
      <c r="S25" s="889"/>
      <c r="T25" s="642"/>
      <c r="U25" s="889"/>
      <c r="V25" s="642"/>
      <c r="W25" s="889"/>
      <c r="X25" s="642"/>
      <c r="Y25" s="889"/>
      <c r="Z25" s="642"/>
      <c r="AA25" s="889"/>
      <c r="AB25" s="642"/>
      <c r="AC25" s="889"/>
      <c r="AD25" s="642"/>
      <c r="AE25" s="889"/>
      <c r="AF25" s="642"/>
      <c r="AG25" s="889"/>
      <c r="AH25" s="642"/>
      <c r="AI25" s="889"/>
      <c r="AJ25" s="642"/>
      <c r="AK25" s="889"/>
      <c r="AL25" s="642"/>
      <c r="AM25" s="889"/>
      <c r="AN25" s="642"/>
      <c r="AO25" s="889"/>
      <c r="AP25" s="642"/>
      <c r="AQ25" s="889"/>
      <c r="AS25" s="238"/>
      <c r="AT25" s="81"/>
      <c r="AU25" s="419" t="s">
        <v>404</v>
      </c>
      <c r="AV25" s="81"/>
      <c r="AW25" s="79"/>
      <c r="AX25" s="272"/>
      <c r="AY25" s="79"/>
      <c r="AZ25" s="272"/>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367"/>
      <c r="CJ25" s="367"/>
      <c r="CK25" s="367"/>
      <c r="CL25" s="367"/>
      <c r="CM25" s="367"/>
      <c r="CN25" s="367"/>
      <c r="CO25" s="367"/>
      <c r="CP25" s="367"/>
      <c r="CQ25" s="367"/>
      <c r="CR25" s="367"/>
      <c r="CS25" s="367"/>
      <c r="CT25" s="367"/>
      <c r="CU25" s="367"/>
      <c r="CV25" s="367"/>
      <c r="CW25" s="367"/>
      <c r="CX25" s="367"/>
      <c r="CY25" s="367"/>
      <c r="CZ25" s="367"/>
      <c r="DA25" s="367"/>
      <c r="DB25" s="367"/>
      <c r="DC25" s="367"/>
      <c r="DD25" s="367"/>
      <c r="DE25" s="367"/>
      <c r="DF25" s="367"/>
      <c r="DG25" s="367"/>
      <c r="DH25" s="367"/>
      <c r="DI25" s="367"/>
      <c r="DJ25" s="367"/>
      <c r="DK25" s="367"/>
      <c r="DL25" s="367"/>
      <c r="DM25" s="367"/>
      <c r="DN25" s="367"/>
      <c r="DO25" s="367"/>
      <c r="DP25" s="367"/>
      <c r="DQ25" s="367"/>
      <c r="DR25" s="367"/>
      <c r="DS25" s="367"/>
      <c r="DT25" s="367"/>
      <c r="DU25" s="367"/>
      <c r="DV25" s="367"/>
      <c r="DW25" s="367"/>
      <c r="DX25" s="367"/>
      <c r="DY25" s="367"/>
      <c r="DZ25" s="367"/>
      <c r="EA25" s="367"/>
      <c r="EB25" s="367"/>
      <c r="EC25" s="367"/>
      <c r="ED25" s="367"/>
      <c r="EE25" s="367"/>
      <c r="EF25" s="367"/>
      <c r="EG25" s="367"/>
      <c r="EH25" s="367"/>
      <c r="EI25" s="367"/>
      <c r="EJ25" s="367"/>
      <c r="EK25" s="367"/>
      <c r="EL25" s="367"/>
      <c r="EM25" s="367"/>
      <c r="EN25" s="367"/>
      <c r="EO25" s="367"/>
      <c r="EP25" s="367"/>
      <c r="EQ25" s="367"/>
      <c r="ER25" s="367"/>
      <c r="ES25" s="367"/>
      <c r="ET25" s="367"/>
      <c r="EU25" s="367"/>
      <c r="EV25" s="367"/>
      <c r="EW25" s="367"/>
      <c r="EX25" s="367"/>
      <c r="EY25" s="367"/>
      <c r="EZ25" s="367"/>
      <c r="FA25" s="367"/>
      <c r="FB25" s="367"/>
      <c r="FC25" s="367"/>
      <c r="FD25" s="367"/>
      <c r="FE25" s="367"/>
      <c r="FF25" s="367"/>
      <c r="FG25" s="367"/>
      <c r="FH25" s="367"/>
      <c r="FI25" s="367"/>
      <c r="FJ25" s="367"/>
      <c r="FK25" s="367"/>
      <c r="FL25" s="367"/>
      <c r="FM25" s="367"/>
      <c r="FN25" s="367"/>
      <c r="FO25" s="367"/>
      <c r="FP25" s="367"/>
      <c r="FQ25" s="367"/>
      <c r="FR25" s="367"/>
      <c r="FS25" s="367"/>
    </row>
    <row r="26" spans="1:175" s="418" customFormat="1" ht="15" customHeight="1">
      <c r="A26" s="235"/>
      <c r="B26" s="401">
        <v>279</v>
      </c>
      <c r="C26" s="405">
        <v>17</v>
      </c>
      <c r="D26" s="402" t="s">
        <v>59</v>
      </c>
      <c r="E26" s="266" t="s">
        <v>65</v>
      </c>
      <c r="F26" s="642"/>
      <c r="G26" s="889"/>
      <c r="H26" s="642"/>
      <c r="I26" s="889"/>
      <c r="J26" s="642"/>
      <c r="K26" s="889"/>
      <c r="L26" s="642"/>
      <c r="M26" s="889"/>
      <c r="N26" s="642"/>
      <c r="O26" s="889"/>
      <c r="P26" s="642"/>
      <c r="Q26" s="889"/>
      <c r="R26" s="642"/>
      <c r="S26" s="889"/>
      <c r="T26" s="642"/>
      <c r="U26" s="889"/>
      <c r="V26" s="642"/>
      <c r="W26" s="889"/>
      <c r="X26" s="642"/>
      <c r="Y26" s="889"/>
      <c r="Z26" s="642"/>
      <c r="AA26" s="889"/>
      <c r="AB26" s="642"/>
      <c r="AC26" s="889"/>
      <c r="AD26" s="642"/>
      <c r="AE26" s="889"/>
      <c r="AF26" s="642"/>
      <c r="AG26" s="889"/>
      <c r="AH26" s="642"/>
      <c r="AI26" s="889"/>
      <c r="AJ26" s="642"/>
      <c r="AK26" s="889"/>
      <c r="AL26" s="642"/>
      <c r="AM26" s="889"/>
      <c r="AN26" s="642"/>
      <c r="AO26" s="889"/>
      <c r="AP26" s="642"/>
      <c r="AQ26" s="889"/>
      <c r="AS26" s="238"/>
      <c r="AT26" s="81">
        <v>17</v>
      </c>
      <c r="AU26" s="324" t="s">
        <v>335</v>
      </c>
      <c r="AV26" s="81" t="s">
        <v>246</v>
      </c>
      <c r="AW26" s="79" t="s">
        <v>574</v>
      </c>
      <c r="AX26" s="272"/>
      <c r="AY26" s="79" t="str">
        <f t="shared" si="2"/>
        <v>N/A</v>
      </c>
      <c r="AZ26" s="272"/>
      <c r="BA26" s="79" t="str">
        <f t="shared" si="3"/>
        <v>N/A</v>
      </c>
      <c r="BB26" s="79"/>
      <c r="BC26" s="79" t="str">
        <f t="shared" si="4"/>
        <v>N/A</v>
      </c>
      <c r="BD26" s="79"/>
      <c r="BE26" s="79" t="str">
        <f t="shared" si="5"/>
        <v>N/A</v>
      </c>
      <c r="BF26" s="79"/>
      <c r="BG26" s="79" t="str">
        <f t="shared" si="6"/>
        <v>N/A</v>
      </c>
      <c r="BH26" s="79"/>
      <c r="BI26" s="79">
        <v>0</v>
      </c>
      <c r="BJ26" s="79"/>
      <c r="BK26" s="79" t="str">
        <f t="shared" si="8"/>
        <v>N/A</v>
      </c>
      <c r="BL26" s="79"/>
      <c r="BM26" s="79" t="str">
        <f t="shared" si="9"/>
        <v>N/A</v>
      </c>
      <c r="BN26" s="79"/>
      <c r="BO26" s="79" t="str">
        <f t="shared" si="10"/>
        <v>N/A</v>
      </c>
      <c r="BP26" s="79"/>
      <c r="BQ26" s="79" t="str">
        <f t="shared" si="11"/>
        <v>N/A</v>
      </c>
      <c r="BR26" s="79"/>
      <c r="BS26" s="79" t="str">
        <f t="shared" si="12"/>
        <v>N/A</v>
      </c>
      <c r="BT26" s="79"/>
      <c r="BU26" s="79" t="str">
        <f t="shared" si="13"/>
        <v>N/A</v>
      </c>
      <c r="BV26" s="79"/>
      <c r="BW26" s="79" t="str">
        <f t="shared" si="14"/>
        <v>N/A</v>
      </c>
      <c r="BX26" s="79"/>
      <c r="BY26" s="79" t="str">
        <f t="shared" si="15"/>
        <v>N/A</v>
      </c>
      <c r="BZ26" s="79"/>
      <c r="CA26" s="79" t="str">
        <f t="shared" si="0"/>
        <v>N/A</v>
      </c>
      <c r="CB26" s="79"/>
      <c r="CC26" s="79" t="str">
        <f t="shared" si="16"/>
        <v>N/A</v>
      </c>
      <c r="CD26" s="79"/>
      <c r="CE26" s="79" t="str">
        <f t="shared" si="17"/>
        <v>N/A</v>
      </c>
      <c r="CF26" s="79"/>
      <c r="CG26" s="79" t="str">
        <f t="shared" si="1"/>
        <v>N/A</v>
      </c>
      <c r="CH26" s="79"/>
      <c r="CI26" s="367"/>
      <c r="CJ26" s="367"/>
      <c r="CK26" s="367"/>
      <c r="CL26" s="367"/>
      <c r="CM26" s="367"/>
      <c r="CN26" s="367"/>
      <c r="CO26" s="367"/>
      <c r="CP26" s="367"/>
      <c r="CQ26" s="367"/>
      <c r="CR26" s="367"/>
      <c r="CS26" s="367"/>
      <c r="CT26" s="367"/>
      <c r="CU26" s="367"/>
      <c r="CV26" s="367"/>
      <c r="CW26" s="367"/>
      <c r="CX26" s="367"/>
      <c r="CY26" s="367"/>
      <c r="CZ26" s="367"/>
      <c r="DA26" s="367"/>
      <c r="DB26" s="367"/>
      <c r="DC26" s="367"/>
      <c r="DD26" s="367"/>
      <c r="DE26" s="367"/>
      <c r="DF26" s="367"/>
      <c r="DG26" s="367"/>
      <c r="DH26" s="367"/>
      <c r="DI26" s="367"/>
      <c r="DJ26" s="367"/>
      <c r="DK26" s="367"/>
      <c r="DL26" s="367"/>
      <c r="DM26" s="367"/>
      <c r="DN26" s="367"/>
      <c r="DO26" s="367"/>
      <c r="DP26" s="367"/>
      <c r="DQ26" s="367"/>
      <c r="DR26" s="367"/>
      <c r="DS26" s="367"/>
      <c r="DT26" s="367"/>
      <c r="DU26" s="367"/>
      <c r="DV26" s="367"/>
      <c r="DW26" s="367"/>
      <c r="DX26" s="367"/>
      <c r="DY26" s="367"/>
      <c r="DZ26" s="367"/>
      <c r="EA26" s="367"/>
      <c r="EB26" s="367"/>
      <c r="EC26" s="367"/>
      <c r="ED26" s="367"/>
      <c r="EE26" s="367"/>
      <c r="EF26" s="367"/>
      <c r="EG26" s="367"/>
      <c r="EH26" s="367"/>
      <c r="EI26" s="367"/>
      <c r="EJ26" s="367"/>
      <c r="EK26" s="367"/>
      <c r="EL26" s="367"/>
      <c r="EM26" s="367"/>
      <c r="EN26" s="367"/>
      <c r="EO26" s="367"/>
      <c r="EP26" s="367"/>
      <c r="EQ26" s="367"/>
      <c r="ER26" s="367"/>
      <c r="ES26" s="367"/>
      <c r="ET26" s="367"/>
      <c r="EU26" s="367"/>
      <c r="EV26" s="367"/>
      <c r="EW26" s="367"/>
      <c r="EX26" s="367"/>
      <c r="EY26" s="367"/>
      <c r="EZ26" s="367"/>
      <c r="FA26" s="367"/>
      <c r="FB26" s="367"/>
      <c r="FC26" s="367"/>
      <c r="FD26" s="367"/>
      <c r="FE26" s="367"/>
      <c r="FF26" s="367"/>
      <c r="FG26" s="367"/>
      <c r="FH26" s="367"/>
      <c r="FI26" s="367"/>
      <c r="FJ26" s="367"/>
      <c r="FK26" s="367"/>
      <c r="FL26" s="367"/>
      <c r="FM26" s="367"/>
      <c r="FN26" s="367"/>
      <c r="FO26" s="367"/>
      <c r="FP26" s="367"/>
      <c r="FQ26" s="367"/>
      <c r="FR26" s="367"/>
      <c r="FS26" s="367"/>
    </row>
    <row r="27" spans="1:175" s="418" customFormat="1" ht="15" customHeight="1">
      <c r="A27" s="235"/>
      <c r="B27" s="401">
        <v>280</v>
      </c>
      <c r="C27" s="429">
        <v>18</v>
      </c>
      <c r="D27" s="402" t="s">
        <v>60</v>
      </c>
      <c r="E27" s="266" t="s">
        <v>65</v>
      </c>
      <c r="F27" s="636"/>
      <c r="G27" s="886"/>
      <c r="H27" s="636"/>
      <c r="I27" s="886"/>
      <c r="J27" s="636"/>
      <c r="K27" s="886"/>
      <c r="L27" s="636"/>
      <c r="M27" s="886"/>
      <c r="N27" s="636"/>
      <c r="O27" s="886"/>
      <c r="P27" s="636"/>
      <c r="Q27" s="886"/>
      <c r="R27" s="636"/>
      <c r="S27" s="886"/>
      <c r="T27" s="636"/>
      <c r="U27" s="886"/>
      <c r="V27" s="636"/>
      <c r="W27" s="886"/>
      <c r="X27" s="636"/>
      <c r="Y27" s="886"/>
      <c r="Z27" s="636"/>
      <c r="AA27" s="886"/>
      <c r="AB27" s="636"/>
      <c r="AC27" s="886"/>
      <c r="AD27" s="636"/>
      <c r="AE27" s="886"/>
      <c r="AF27" s="636"/>
      <c r="AG27" s="886"/>
      <c r="AH27" s="636"/>
      <c r="AI27" s="886"/>
      <c r="AJ27" s="636"/>
      <c r="AK27" s="886"/>
      <c r="AL27" s="636"/>
      <c r="AM27" s="886"/>
      <c r="AN27" s="636"/>
      <c r="AO27" s="886"/>
      <c r="AP27" s="636"/>
      <c r="AQ27" s="886"/>
      <c r="AS27" s="238"/>
      <c r="AT27" s="430">
        <v>18</v>
      </c>
      <c r="AU27" s="324" t="s">
        <v>161</v>
      </c>
      <c r="AV27" s="81" t="s">
        <v>246</v>
      </c>
      <c r="AW27" s="79" t="s">
        <v>574</v>
      </c>
      <c r="AX27" s="276"/>
      <c r="AY27" s="79" t="str">
        <f>IF(OR(ISBLANK(F27),ISBLANK(H27)),"N/A",IF(ABS((H27-F27)/F27)&gt;1,"&gt; 100%","ok"))</f>
        <v>N/A</v>
      </c>
      <c r="AZ27" s="272"/>
      <c r="BA27" s="79" t="str">
        <f t="shared" si="3"/>
        <v>N/A</v>
      </c>
      <c r="BB27" s="79"/>
      <c r="BC27" s="79" t="str">
        <f>IF(OR(ISBLANK(J27),ISBLANK(L27)),"N/A",IF(ABS((L27-J27)/J27)&gt;0.25,"&gt; 25%","ok"))</f>
        <v>N/A</v>
      </c>
      <c r="BD27" s="79"/>
      <c r="BE27" s="79" t="str">
        <f t="shared" si="5"/>
        <v>N/A</v>
      </c>
      <c r="BF27" s="79"/>
      <c r="BG27" s="79" t="str">
        <f t="shared" si="6"/>
        <v>N/A</v>
      </c>
      <c r="BH27" s="79"/>
      <c r="BI27" s="79" t="str">
        <f t="shared" si="7"/>
        <v>N/A</v>
      </c>
      <c r="BJ27" s="79"/>
      <c r="BK27" s="79" t="str">
        <f t="shared" si="8"/>
        <v>N/A</v>
      </c>
      <c r="BL27" s="79"/>
      <c r="BM27" s="79" t="str">
        <f t="shared" si="9"/>
        <v>N/A</v>
      </c>
      <c r="BN27" s="79"/>
      <c r="BO27" s="79" t="str">
        <f t="shared" si="10"/>
        <v>N/A</v>
      </c>
      <c r="BP27" s="79"/>
      <c r="BQ27" s="79" t="str">
        <f t="shared" si="11"/>
        <v>N/A</v>
      </c>
      <c r="BR27" s="79"/>
      <c r="BS27" s="79" t="str">
        <f t="shared" si="12"/>
        <v>N/A</v>
      </c>
      <c r="BT27" s="79"/>
      <c r="BU27" s="79" t="str">
        <f t="shared" si="13"/>
        <v>N/A</v>
      </c>
      <c r="BV27" s="79"/>
      <c r="BW27" s="79" t="str">
        <f t="shared" si="14"/>
        <v>N/A</v>
      </c>
      <c r="BX27" s="79"/>
      <c r="BY27" s="79" t="str">
        <f t="shared" si="15"/>
        <v>N/A</v>
      </c>
      <c r="BZ27" s="79"/>
      <c r="CA27" s="79" t="str">
        <f t="shared" si="0"/>
        <v>N/A</v>
      </c>
      <c r="CB27" s="79"/>
      <c r="CC27" s="79" t="str">
        <f t="shared" si="16"/>
        <v>N/A</v>
      </c>
      <c r="CD27" s="79"/>
      <c r="CE27" s="79" t="str">
        <f t="shared" si="17"/>
        <v>N/A</v>
      </c>
      <c r="CF27" s="79"/>
      <c r="CG27" s="79" t="str">
        <f t="shared" si="1"/>
        <v>N/A</v>
      </c>
      <c r="CH27" s="79"/>
      <c r="CI27" s="367"/>
      <c r="CJ27" s="367"/>
      <c r="CK27" s="367"/>
      <c r="CL27" s="367"/>
      <c r="CM27" s="367"/>
      <c r="CN27" s="367"/>
      <c r="CO27" s="367"/>
      <c r="CP27" s="367"/>
      <c r="CQ27" s="367"/>
      <c r="CR27" s="367"/>
      <c r="CS27" s="367"/>
      <c r="CT27" s="367"/>
      <c r="CU27" s="367"/>
      <c r="CV27" s="367"/>
      <c r="CW27" s="367"/>
      <c r="CX27" s="367"/>
      <c r="CY27" s="367"/>
      <c r="CZ27" s="367"/>
      <c r="DA27" s="367"/>
      <c r="DB27" s="367"/>
      <c r="DC27" s="367"/>
      <c r="DD27" s="367"/>
      <c r="DE27" s="367"/>
      <c r="DF27" s="367"/>
      <c r="DG27" s="367"/>
      <c r="DH27" s="367"/>
      <c r="DI27" s="367"/>
      <c r="DJ27" s="367"/>
      <c r="DK27" s="367"/>
      <c r="DL27" s="367"/>
      <c r="DM27" s="367"/>
      <c r="DN27" s="367"/>
      <c r="DO27" s="367"/>
      <c r="DP27" s="367"/>
      <c r="DQ27" s="367"/>
      <c r="DR27" s="367"/>
      <c r="DS27" s="367"/>
      <c r="DT27" s="367"/>
      <c r="DU27" s="367"/>
      <c r="DV27" s="367"/>
      <c r="DW27" s="367"/>
      <c r="DX27" s="367"/>
      <c r="DY27" s="367"/>
      <c r="DZ27" s="367"/>
      <c r="EA27" s="367"/>
      <c r="EB27" s="367"/>
      <c r="EC27" s="367"/>
      <c r="ED27" s="367"/>
      <c r="EE27" s="367"/>
      <c r="EF27" s="367"/>
      <c r="EG27" s="367"/>
      <c r="EH27" s="367"/>
      <c r="EI27" s="367"/>
      <c r="EJ27" s="367"/>
      <c r="EK27" s="367"/>
      <c r="EL27" s="367"/>
      <c r="EM27" s="367"/>
      <c r="EN27" s="367"/>
      <c r="EO27" s="367"/>
      <c r="EP27" s="367"/>
      <c r="EQ27" s="367"/>
      <c r="ER27" s="367"/>
      <c r="ES27" s="367"/>
      <c r="ET27" s="367"/>
      <c r="EU27" s="367"/>
      <c r="EV27" s="367"/>
      <c r="EW27" s="367"/>
      <c r="EX27" s="367"/>
      <c r="EY27" s="367"/>
      <c r="EZ27" s="367"/>
      <c r="FA27" s="367"/>
      <c r="FB27" s="367"/>
      <c r="FC27" s="367"/>
      <c r="FD27" s="367"/>
      <c r="FE27" s="367"/>
      <c r="FF27" s="367"/>
      <c r="FG27" s="367"/>
      <c r="FH27" s="367"/>
      <c r="FI27" s="367"/>
      <c r="FJ27" s="367"/>
      <c r="FK27" s="367"/>
      <c r="FL27" s="367"/>
      <c r="FM27" s="367"/>
      <c r="FN27" s="367"/>
      <c r="FO27" s="367"/>
      <c r="FP27" s="367"/>
      <c r="FQ27" s="367"/>
      <c r="FR27" s="367"/>
      <c r="FS27" s="367"/>
    </row>
    <row r="28" spans="1:175" s="418" customFormat="1" ht="15" customHeight="1">
      <c r="A28" s="235"/>
      <c r="B28" s="401">
        <v>281</v>
      </c>
      <c r="C28" s="429">
        <v>19</v>
      </c>
      <c r="D28" s="402" t="s">
        <v>61</v>
      </c>
      <c r="E28" s="266" t="s">
        <v>65</v>
      </c>
      <c r="F28" s="636"/>
      <c r="G28" s="886"/>
      <c r="H28" s="636"/>
      <c r="I28" s="886"/>
      <c r="J28" s="636"/>
      <c r="K28" s="886"/>
      <c r="L28" s="636"/>
      <c r="M28" s="886"/>
      <c r="N28" s="636"/>
      <c r="O28" s="886"/>
      <c r="P28" s="636"/>
      <c r="Q28" s="886"/>
      <c r="R28" s="636"/>
      <c r="S28" s="886"/>
      <c r="T28" s="636"/>
      <c r="U28" s="886"/>
      <c r="V28" s="636"/>
      <c r="W28" s="886"/>
      <c r="X28" s="636"/>
      <c r="Y28" s="886"/>
      <c r="Z28" s="636"/>
      <c r="AA28" s="886"/>
      <c r="AB28" s="636"/>
      <c r="AC28" s="886"/>
      <c r="AD28" s="636"/>
      <c r="AE28" s="886"/>
      <c r="AF28" s="636"/>
      <c r="AG28" s="886"/>
      <c r="AH28" s="636"/>
      <c r="AI28" s="886"/>
      <c r="AJ28" s="636"/>
      <c r="AK28" s="886"/>
      <c r="AL28" s="636"/>
      <c r="AM28" s="886"/>
      <c r="AN28" s="636"/>
      <c r="AO28" s="886"/>
      <c r="AP28" s="636"/>
      <c r="AQ28" s="886"/>
      <c r="AS28" s="238"/>
      <c r="AT28" s="430">
        <v>19</v>
      </c>
      <c r="AU28" s="324" t="s">
        <v>402</v>
      </c>
      <c r="AV28" s="81" t="s">
        <v>246</v>
      </c>
      <c r="AW28" s="79"/>
      <c r="AX28" s="276"/>
      <c r="AY28" s="79" t="str">
        <f>IF(OR(ISBLANK(F28),ISBLANK(H28)),"N/A",IF(ABS((H28-F28)/F28)&gt;1,"&gt; 100%","ok"))</f>
        <v>N/A</v>
      </c>
      <c r="AZ28" s="272"/>
      <c r="BA28" s="79" t="str">
        <f t="shared" si="3"/>
        <v>N/A</v>
      </c>
      <c r="BB28" s="79"/>
      <c r="BC28" s="79" t="str">
        <f>IF(OR(ISBLANK(J28),ISBLANK(L28)),"N/A",IF(ABS((L28-J28)/J28)&gt;0.25,"&gt; 25%","ok"))</f>
        <v>N/A</v>
      </c>
      <c r="BD28" s="79"/>
      <c r="BE28" s="79" t="str">
        <f t="shared" si="5"/>
        <v>N/A</v>
      </c>
      <c r="BF28" s="79"/>
      <c r="BG28" s="79" t="str">
        <f t="shared" si="6"/>
        <v>N/A</v>
      </c>
      <c r="BH28" s="79"/>
      <c r="BI28" s="79" t="str">
        <f t="shared" si="7"/>
        <v>N/A</v>
      </c>
      <c r="BJ28" s="79"/>
      <c r="BK28" s="79" t="str">
        <f t="shared" si="8"/>
        <v>N/A</v>
      </c>
      <c r="BL28" s="79"/>
      <c r="BM28" s="79" t="str">
        <f t="shared" si="9"/>
        <v>N/A</v>
      </c>
      <c r="BN28" s="79"/>
      <c r="BO28" s="79" t="str">
        <f t="shared" si="10"/>
        <v>N/A</v>
      </c>
      <c r="BP28" s="79"/>
      <c r="BQ28" s="79" t="str">
        <f t="shared" si="11"/>
        <v>N/A</v>
      </c>
      <c r="BR28" s="79"/>
      <c r="BS28" s="79" t="str">
        <f t="shared" si="12"/>
        <v>N/A</v>
      </c>
      <c r="BT28" s="79"/>
      <c r="BU28" s="79" t="str">
        <f t="shared" si="13"/>
        <v>N/A</v>
      </c>
      <c r="BV28" s="79"/>
      <c r="BW28" s="79" t="str">
        <f t="shared" si="14"/>
        <v>N/A</v>
      </c>
      <c r="BX28" s="79"/>
      <c r="BY28" s="79" t="str">
        <f t="shared" si="15"/>
        <v>N/A</v>
      </c>
      <c r="BZ28" s="79"/>
      <c r="CA28" s="79" t="str">
        <f t="shared" si="0"/>
        <v>N/A</v>
      </c>
      <c r="CB28" s="79"/>
      <c r="CC28" s="79" t="str">
        <f t="shared" si="16"/>
        <v>N/A</v>
      </c>
      <c r="CD28" s="79"/>
      <c r="CE28" s="79" t="str">
        <f t="shared" si="17"/>
        <v>N/A</v>
      </c>
      <c r="CF28" s="79"/>
      <c r="CG28" s="79" t="str">
        <f t="shared" si="1"/>
        <v>N/A</v>
      </c>
      <c r="CH28" s="79"/>
      <c r="CI28" s="367"/>
      <c r="CJ28" s="367"/>
      <c r="CK28" s="367"/>
      <c r="CL28" s="367"/>
      <c r="CM28" s="367"/>
      <c r="CN28" s="367"/>
      <c r="CO28" s="367"/>
      <c r="CP28" s="367"/>
      <c r="CQ28" s="367"/>
      <c r="CR28" s="367"/>
      <c r="CS28" s="367"/>
      <c r="CT28" s="367"/>
      <c r="CU28" s="367"/>
      <c r="CV28" s="367"/>
      <c r="CW28" s="367"/>
      <c r="CX28" s="367"/>
      <c r="CY28" s="367"/>
      <c r="CZ28" s="367"/>
      <c r="DA28" s="367"/>
      <c r="DB28" s="367"/>
      <c r="DC28" s="367"/>
      <c r="DD28" s="367"/>
      <c r="DE28" s="367"/>
      <c r="DF28" s="367"/>
      <c r="DG28" s="367"/>
      <c r="DH28" s="367"/>
      <c r="DI28" s="367"/>
      <c r="DJ28" s="367"/>
      <c r="DK28" s="367"/>
      <c r="DL28" s="367"/>
      <c r="DM28" s="367"/>
      <c r="DN28" s="367"/>
      <c r="DO28" s="367"/>
      <c r="DP28" s="367"/>
      <c r="DQ28" s="367"/>
      <c r="DR28" s="367"/>
      <c r="DS28" s="367"/>
      <c r="DT28" s="367"/>
      <c r="DU28" s="367"/>
      <c r="DV28" s="367"/>
      <c r="DW28" s="367"/>
      <c r="DX28" s="367"/>
      <c r="DY28" s="367"/>
      <c r="DZ28" s="367"/>
      <c r="EA28" s="367"/>
      <c r="EB28" s="367"/>
      <c r="EC28" s="367"/>
      <c r="ED28" s="367"/>
      <c r="EE28" s="367"/>
      <c r="EF28" s="367"/>
      <c r="EG28" s="367"/>
      <c r="EH28" s="367"/>
      <c r="EI28" s="367"/>
      <c r="EJ28" s="367"/>
      <c r="EK28" s="367"/>
      <c r="EL28" s="367"/>
      <c r="EM28" s="367"/>
      <c r="EN28" s="367"/>
      <c r="EO28" s="367"/>
      <c r="EP28" s="367"/>
      <c r="EQ28" s="367"/>
      <c r="ER28" s="367"/>
      <c r="ES28" s="367"/>
      <c r="ET28" s="367"/>
      <c r="EU28" s="367"/>
      <c r="EV28" s="367"/>
      <c r="EW28" s="367"/>
      <c r="EX28" s="367"/>
      <c r="EY28" s="367"/>
      <c r="EZ28" s="367"/>
      <c r="FA28" s="367"/>
      <c r="FB28" s="367"/>
      <c r="FC28" s="367"/>
      <c r="FD28" s="367"/>
      <c r="FE28" s="367"/>
      <c r="FF28" s="367"/>
      <c r="FG28" s="367"/>
      <c r="FH28" s="367"/>
      <c r="FI28" s="367"/>
      <c r="FJ28" s="367"/>
      <c r="FK28" s="367"/>
      <c r="FL28" s="367"/>
      <c r="FM28" s="367"/>
      <c r="FN28" s="367"/>
      <c r="FO28" s="367"/>
      <c r="FP28" s="367"/>
      <c r="FQ28" s="367"/>
      <c r="FR28" s="367"/>
      <c r="FS28" s="367"/>
    </row>
    <row r="29" spans="1:175" s="418" customFormat="1" ht="15" customHeight="1">
      <c r="A29" s="235"/>
      <c r="B29" s="401">
        <v>282</v>
      </c>
      <c r="C29" s="429">
        <v>20</v>
      </c>
      <c r="D29" s="402" t="s">
        <v>62</v>
      </c>
      <c r="E29" s="266" t="s">
        <v>65</v>
      </c>
      <c r="F29" s="636"/>
      <c r="G29" s="886"/>
      <c r="H29" s="636"/>
      <c r="I29" s="886"/>
      <c r="J29" s="636"/>
      <c r="K29" s="886"/>
      <c r="L29" s="636"/>
      <c r="M29" s="886"/>
      <c r="N29" s="636"/>
      <c r="O29" s="886"/>
      <c r="P29" s="636"/>
      <c r="Q29" s="886"/>
      <c r="R29" s="636"/>
      <c r="S29" s="886"/>
      <c r="T29" s="636"/>
      <c r="U29" s="886"/>
      <c r="V29" s="636"/>
      <c r="W29" s="886"/>
      <c r="X29" s="636"/>
      <c r="Y29" s="886"/>
      <c r="Z29" s="636"/>
      <c r="AA29" s="886"/>
      <c r="AB29" s="636"/>
      <c r="AC29" s="886"/>
      <c r="AD29" s="636"/>
      <c r="AE29" s="886"/>
      <c r="AF29" s="636"/>
      <c r="AG29" s="886"/>
      <c r="AH29" s="636"/>
      <c r="AI29" s="886"/>
      <c r="AJ29" s="636"/>
      <c r="AK29" s="886"/>
      <c r="AL29" s="636"/>
      <c r="AM29" s="886"/>
      <c r="AN29" s="636"/>
      <c r="AO29" s="886"/>
      <c r="AP29" s="636"/>
      <c r="AQ29" s="886"/>
      <c r="AS29" s="238"/>
      <c r="AT29" s="430">
        <v>20</v>
      </c>
      <c r="AU29" s="324" t="s">
        <v>336</v>
      </c>
      <c r="AV29" s="81" t="s">
        <v>246</v>
      </c>
      <c r="AW29" s="79" t="s">
        <v>574</v>
      </c>
      <c r="AX29" s="276"/>
      <c r="AY29" s="79" t="str">
        <f>IF(OR(ISBLANK(F29),ISBLANK(H29)),"N/A",IF(ABS((H29-F29)/F29)&gt;1,"&gt; 100%","ok"))</f>
        <v>N/A</v>
      </c>
      <c r="AZ29" s="272"/>
      <c r="BA29" s="79" t="str">
        <f>IF(OR(ISBLANK(H29),ISBLANK(J29)),"N/A",IF(ABS((J29-H29)/H29)&gt;0.25,"&gt; 25%","ok"))</f>
        <v>N/A</v>
      </c>
      <c r="BB29" s="79"/>
      <c r="BC29" s="79" t="str">
        <f>IF(OR(ISBLANK(J29),ISBLANK(L29)),"N/A",IF(ABS((L29-J29)/J29)&gt;0.25,"&gt; 25%","ok"))</f>
        <v>N/A</v>
      </c>
      <c r="BD29" s="79"/>
      <c r="BE29" s="79" t="str">
        <f>IF(OR(ISBLANK(L29),ISBLANK(N29)),"N/A",IF(ABS((N29-L29)/L29)&gt;0.25,"&gt; 25%","ok"))</f>
        <v>N/A</v>
      </c>
      <c r="BF29" s="79"/>
      <c r="BG29" s="79" t="str">
        <f>IF(OR(ISBLANK(N29),ISBLANK(P29)),"N/A",IF(ABS((P29-N29)/N29)&gt;0.25,"&gt; 25%","ok"))</f>
        <v>N/A</v>
      </c>
      <c r="BH29" s="79"/>
      <c r="BI29" s="79" t="str">
        <f>IF(OR(ISBLANK(P29),ISBLANK(R29)),"N/A",IF(ABS((R29-P29)/P29)&gt;0.25,"&gt; 25%","ok"))</f>
        <v>N/A</v>
      </c>
      <c r="BJ29" s="79"/>
      <c r="BK29" s="79" t="str">
        <f>IF(OR(ISBLANK(R29),ISBLANK(T29)),"N/A",IF(ABS((T29-R29)/R29)&gt;0.25,"&gt; 25%","ok"))</f>
        <v>N/A</v>
      </c>
      <c r="BL29" s="79"/>
      <c r="BM29" s="79" t="str">
        <f>IF(OR(ISBLANK(T29),ISBLANK(V29)),"N/A",IF(ABS((V29-T29)/T29)&gt;0.25,"&gt; 25%","ok"))</f>
        <v>N/A</v>
      </c>
      <c r="BN29" s="79"/>
      <c r="BO29" s="79" t="str">
        <f>IF(OR(ISBLANK(V29),ISBLANK(X29)),"N/A",IF(ABS((X29-V29)/V29)&gt;0.25,"&gt; 25%","ok"))</f>
        <v>N/A</v>
      </c>
      <c r="BP29" s="79"/>
      <c r="BQ29" s="79" t="str">
        <f>IF(OR(ISBLANK(X29),ISBLANK(Z29)),"N/A",IF(ABS((Z29-X29)/X29)&gt;0.25,"&gt; 25%","ok"))</f>
        <v>N/A</v>
      </c>
      <c r="BR29" s="79"/>
      <c r="BS29" s="79" t="str">
        <f>IF(OR(ISBLANK(Z29),ISBLANK(AB29)),"N/A",IF(ABS((AB29-Z29)/Z29)&gt;0.25,"&gt; 25%","ok"))</f>
        <v>N/A</v>
      </c>
      <c r="BT29" s="79"/>
      <c r="BU29" s="79" t="str">
        <f>IF(OR(ISBLANK(AB29),ISBLANK(AD29)),"N/A",IF(ABS((AD29-AB29)/AB29)&gt;0.25,"&gt; 25%","ok"))</f>
        <v>N/A</v>
      </c>
      <c r="BV29" s="79"/>
      <c r="BW29" s="79" t="str">
        <f>IF(OR(ISBLANK(AD29),ISBLANK(AF29)),"N/A",IF(ABS((AF29-AD29)/AD29)&gt;0.25,"&gt; 25%","ok"))</f>
        <v>N/A</v>
      </c>
      <c r="BX29" s="79"/>
      <c r="BY29" s="79" t="str">
        <f>IF(OR(ISBLANK(AF29),ISBLANK(AH29)),"N/A",IF(ABS((AH29-AF29)/AF29)&gt;0.25,"&gt; 25%","ok"))</f>
        <v>N/A</v>
      </c>
      <c r="BZ29" s="79"/>
      <c r="CA29" s="79" t="str">
        <f>IF(OR(ISBLANK(AH29),ISBLANK(AN29)),"N/A",IF(ABS((AN29-AH29)/AH29)&gt;0.25,"&gt; 25%","ok"))</f>
        <v>N/A</v>
      </c>
      <c r="CB29" s="79"/>
      <c r="CC29" s="79" t="str">
        <f>IF(OR(ISBLANK(AJ29),ISBLANK(AL29)),"N/A",IF(ABS((AL29-AJ29)/AJ29)&gt;0.25,"&gt; 25%","ok"))</f>
        <v>N/A</v>
      </c>
      <c r="CD29" s="79"/>
      <c r="CE29" s="79" t="str">
        <f>IF(OR(ISBLANK(AL29),ISBLANK(AN29)),"N/A",IF(ABS((AN29-AL29)/AL29)&gt;0.25,"&gt; 25%","ok"))</f>
        <v>N/A</v>
      </c>
      <c r="CF29" s="79"/>
      <c r="CG29" s="79" t="str">
        <f>IF(OR(ISBLANK(AN29),ISBLANK(AT29)),"N/A",IF(ABS((AT29-AN29)/AN29)&gt;0.25,"&gt; 25%","ok"))</f>
        <v>N/A</v>
      </c>
      <c r="CH29" s="79"/>
      <c r="CI29" s="367"/>
      <c r="CJ29" s="367"/>
      <c r="CK29" s="367"/>
      <c r="CL29" s="367"/>
      <c r="CM29" s="367"/>
      <c r="CN29" s="367"/>
      <c r="CO29" s="367"/>
      <c r="CP29" s="367"/>
      <c r="CQ29" s="367"/>
      <c r="CR29" s="367"/>
      <c r="CS29" s="367"/>
      <c r="CT29" s="367"/>
      <c r="CU29" s="367"/>
      <c r="CV29" s="367"/>
      <c r="CW29" s="367"/>
      <c r="CX29" s="367"/>
      <c r="CY29" s="367"/>
      <c r="CZ29" s="367"/>
      <c r="DA29" s="367"/>
      <c r="DB29" s="367"/>
      <c r="DC29" s="367"/>
      <c r="DD29" s="367"/>
      <c r="DE29" s="367"/>
      <c r="DF29" s="367"/>
      <c r="DG29" s="367"/>
      <c r="DH29" s="367"/>
      <c r="DI29" s="367"/>
      <c r="DJ29" s="367"/>
      <c r="DK29" s="367"/>
      <c r="DL29" s="367"/>
      <c r="DM29" s="367"/>
      <c r="DN29" s="367"/>
      <c r="DO29" s="367"/>
      <c r="DP29" s="367"/>
      <c r="DQ29" s="367"/>
      <c r="DR29" s="367"/>
      <c r="DS29" s="367"/>
      <c r="DT29" s="367"/>
      <c r="DU29" s="367"/>
      <c r="DV29" s="367"/>
      <c r="DW29" s="367"/>
      <c r="DX29" s="367"/>
      <c r="DY29" s="367"/>
      <c r="DZ29" s="367"/>
      <c r="EA29" s="367"/>
      <c r="EB29" s="367"/>
      <c r="EC29" s="367"/>
      <c r="ED29" s="367"/>
      <c r="EE29" s="367"/>
      <c r="EF29" s="367"/>
      <c r="EG29" s="367"/>
      <c r="EH29" s="367"/>
      <c r="EI29" s="367"/>
      <c r="EJ29" s="367"/>
      <c r="EK29" s="367"/>
      <c r="EL29" s="367"/>
      <c r="EM29" s="367"/>
      <c r="EN29" s="367"/>
      <c r="EO29" s="367"/>
      <c r="EP29" s="367"/>
      <c r="EQ29" s="367"/>
      <c r="ER29" s="367"/>
      <c r="ES29" s="367"/>
      <c r="ET29" s="367"/>
      <c r="EU29" s="367"/>
      <c r="EV29" s="367"/>
      <c r="EW29" s="367"/>
      <c r="EX29" s="367"/>
      <c r="EY29" s="367"/>
      <c r="EZ29" s="367"/>
      <c r="FA29" s="367"/>
      <c r="FB29" s="367"/>
      <c r="FC29" s="367"/>
      <c r="FD29" s="367"/>
      <c r="FE29" s="367"/>
      <c r="FF29" s="367"/>
      <c r="FG29" s="367"/>
      <c r="FH29" s="367"/>
      <c r="FI29" s="367"/>
      <c r="FJ29" s="367"/>
      <c r="FK29" s="367"/>
      <c r="FL29" s="367"/>
      <c r="FM29" s="367"/>
      <c r="FN29" s="367"/>
      <c r="FO29" s="367"/>
      <c r="FP29" s="367"/>
      <c r="FQ29" s="367"/>
      <c r="FR29" s="367"/>
      <c r="FS29" s="367"/>
    </row>
    <row r="30" spans="1:175" s="418" customFormat="1" ht="15" customHeight="1">
      <c r="A30" s="235"/>
      <c r="B30" s="401">
        <v>283</v>
      </c>
      <c r="C30" s="429">
        <v>21</v>
      </c>
      <c r="D30" s="402" t="s">
        <v>63</v>
      </c>
      <c r="E30" s="266" t="s">
        <v>65</v>
      </c>
      <c r="F30" s="636"/>
      <c r="G30" s="886"/>
      <c r="H30" s="636"/>
      <c r="I30" s="886"/>
      <c r="J30" s="636"/>
      <c r="K30" s="886"/>
      <c r="L30" s="636"/>
      <c r="M30" s="886"/>
      <c r="N30" s="636"/>
      <c r="O30" s="886"/>
      <c r="P30" s="636"/>
      <c r="Q30" s="886"/>
      <c r="R30" s="636"/>
      <c r="S30" s="886"/>
      <c r="T30" s="636"/>
      <c r="U30" s="886"/>
      <c r="V30" s="636"/>
      <c r="W30" s="886"/>
      <c r="X30" s="636"/>
      <c r="Y30" s="886"/>
      <c r="Z30" s="636"/>
      <c r="AA30" s="886"/>
      <c r="AB30" s="636"/>
      <c r="AC30" s="886"/>
      <c r="AD30" s="636"/>
      <c r="AE30" s="886"/>
      <c r="AF30" s="636"/>
      <c r="AG30" s="886"/>
      <c r="AH30" s="636"/>
      <c r="AI30" s="886"/>
      <c r="AJ30" s="636"/>
      <c r="AK30" s="886"/>
      <c r="AL30" s="636"/>
      <c r="AM30" s="886"/>
      <c r="AN30" s="636"/>
      <c r="AO30" s="886"/>
      <c r="AP30" s="636"/>
      <c r="AQ30" s="886"/>
      <c r="AS30" s="238"/>
      <c r="AT30" s="430">
        <v>21</v>
      </c>
      <c r="AU30" s="324" t="s">
        <v>337</v>
      </c>
      <c r="AV30" s="81" t="s">
        <v>246</v>
      </c>
      <c r="AW30" s="79" t="s">
        <v>574</v>
      </c>
      <c r="AX30" s="276"/>
      <c r="AY30" s="79" t="str">
        <f>IF(OR(ISBLANK(F30),ISBLANK(H30)),"N/A",IF(ABS((H30-F30)/F30)&gt;1,"&gt; 100%","ok"))</f>
        <v>N/A</v>
      </c>
      <c r="AZ30" s="272"/>
      <c r="BA30" s="79" t="str">
        <f>IF(OR(ISBLANK(H30),ISBLANK(J30)),"N/A",IF(ABS((J30-H30)/H30)&gt;0.25,"&gt; 25%","ok"))</f>
        <v>N/A</v>
      </c>
      <c r="BB30" s="79"/>
      <c r="BC30" s="79" t="str">
        <f>IF(OR(ISBLANK(J30),ISBLANK(L30)),"N/A",IF(ABS((L30-J30)/J30)&gt;0.25,"&gt; 25%","ok"))</f>
        <v>N/A</v>
      </c>
      <c r="BD30" s="79"/>
      <c r="BE30" s="79" t="str">
        <f>IF(OR(ISBLANK(L30),ISBLANK(N30)),"N/A",IF(ABS((N30-L30)/L30)&gt;0.25,"&gt; 25%","ok"))</f>
        <v>N/A</v>
      </c>
      <c r="BF30" s="79"/>
      <c r="BG30" s="79" t="str">
        <f>IF(OR(ISBLANK(N30),ISBLANK(P30)),"N/A",IF(ABS((P30-N30)/N30)&gt;0.25,"&gt; 25%","ok"))</f>
        <v>N/A</v>
      </c>
      <c r="BH30" s="79"/>
      <c r="BI30" s="79" t="str">
        <f>IF(OR(ISBLANK(P30),ISBLANK(R30)),"N/A",IF(ABS((R30-P30)/P30)&gt;0.25,"&gt; 25%","ok"))</f>
        <v>N/A</v>
      </c>
      <c r="BJ30" s="79"/>
      <c r="BK30" s="79" t="str">
        <f>IF(OR(ISBLANK(R30),ISBLANK(T30)),"N/A",IF(ABS((T30-R30)/R30)&gt;0.25,"&gt; 25%","ok"))</f>
        <v>N/A</v>
      </c>
      <c r="BL30" s="79"/>
      <c r="BM30" s="79" t="str">
        <f>IF(OR(ISBLANK(T30),ISBLANK(V30)),"N/A",IF(ABS((V30-T30)/T30)&gt;0.25,"&gt; 25%","ok"))</f>
        <v>N/A</v>
      </c>
      <c r="BN30" s="79"/>
      <c r="BO30" s="79" t="str">
        <f>IF(OR(ISBLANK(V30),ISBLANK(X30)),"N/A",IF(ABS((X30-V30)/V30)&gt;0.25,"&gt; 25%","ok"))</f>
        <v>N/A</v>
      </c>
      <c r="BP30" s="79"/>
      <c r="BQ30" s="79" t="str">
        <f>IF(OR(ISBLANK(X30),ISBLANK(Z30)),"N/A",IF(ABS((Z30-X30)/X30)&gt;0.25,"&gt; 25%","ok"))</f>
        <v>N/A</v>
      </c>
      <c r="BR30" s="79"/>
      <c r="BS30" s="79" t="str">
        <f>IF(OR(ISBLANK(Z30),ISBLANK(AB30)),"N/A",IF(ABS((AB30-Z30)/Z30)&gt;0.25,"&gt; 25%","ok"))</f>
        <v>N/A</v>
      </c>
      <c r="BT30" s="79"/>
      <c r="BU30" s="79" t="str">
        <f>IF(OR(ISBLANK(AB30),ISBLANK(AD30)),"N/A",IF(ABS((AD30-AB30)/AB30)&gt;0.25,"&gt; 25%","ok"))</f>
        <v>N/A</v>
      </c>
      <c r="BV30" s="79"/>
      <c r="BW30" s="79" t="str">
        <f>IF(OR(ISBLANK(AD30),ISBLANK(AF30)),"N/A",IF(ABS((AF30-AD30)/AD30)&gt;0.25,"&gt; 25%","ok"))</f>
        <v>N/A</v>
      </c>
      <c r="BX30" s="79"/>
      <c r="BY30" s="79" t="str">
        <f>IF(OR(ISBLANK(AF30),ISBLANK(AH30)),"N/A",IF(ABS((AH30-AF30)/AF30)&gt;0.25,"&gt; 25%","ok"))</f>
        <v>N/A</v>
      </c>
      <c r="BZ30" s="79"/>
      <c r="CA30" s="79" t="str">
        <f>IF(OR(ISBLANK(AH30),ISBLANK(AN30)),"N/A",IF(ABS((AN30-AH30)/AH30)&gt;0.25,"&gt; 25%","ok"))</f>
        <v>N/A</v>
      </c>
      <c r="CB30" s="79"/>
      <c r="CC30" s="79" t="str">
        <f>IF(OR(ISBLANK(AJ30),ISBLANK(AL30)),"N/A",IF(ABS((AL30-AJ30)/AJ30)&gt;0.25,"&gt; 25%","ok"))</f>
        <v>N/A</v>
      </c>
      <c r="CD30" s="79"/>
      <c r="CE30" s="79" t="str">
        <f>IF(OR(ISBLANK(AL30),ISBLANK(AN30)),"N/A",IF(ABS((AN30-AL30)/AL30)&gt;0.25,"&gt; 25%","ok"))</f>
        <v>N/A</v>
      </c>
      <c r="CF30" s="79"/>
      <c r="CG30" s="79" t="str">
        <f>IF(OR(ISBLANK(AN30),ISBLANK(AT30)),"N/A",IF(ABS((AT30-AN30)/AN30)&gt;0.25,"&gt; 25%","ok"))</f>
        <v>N/A</v>
      </c>
      <c r="CH30" s="79"/>
      <c r="CI30" s="367"/>
      <c r="CJ30" s="367"/>
      <c r="CK30" s="367"/>
      <c r="CL30" s="367"/>
      <c r="CM30" s="367"/>
      <c r="CN30" s="367"/>
      <c r="CO30" s="367"/>
      <c r="CP30" s="367"/>
      <c r="CQ30" s="367"/>
      <c r="CR30" s="367"/>
      <c r="CS30" s="367"/>
      <c r="CT30" s="367"/>
      <c r="CU30" s="367"/>
      <c r="CV30" s="367"/>
      <c r="CW30" s="367"/>
      <c r="CX30" s="367"/>
      <c r="CY30" s="367"/>
      <c r="CZ30" s="367"/>
      <c r="DA30" s="367"/>
      <c r="DB30" s="367"/>
      <c r="DC30" s="367"/>
      <c r="DD30" s="367"/>
      <c r="DE30" s="367"/>
      <c r="DF30" s="367"/>
      <c r="DG30" s="367"/>
      <c r="DH30" s="367"/>
      <c r="DI30" s="367"/>
      <c r="DJ30" s="367"/>
      <c r="DK30" s="367"/>
      <c r="DL30" s="367"/>
      <c r="DM30" s="367"/>
      <c r="DN30" s="367"/>
      <c r="DO30" s="367"/>
      <c r="DP30" s="367"/>
      <c r="DQ30" s="367"/>
      <c r="DR30" s="367"/>
      <c r="DS30" s="367"/>
      <c r="DT30" s="367"/>
      <c r="DU30" s="367"/>
      <c r="DV30" s="367"/>
      <c r="DW30" s="367"/>
      <c r="DX30" s="367"/>
      <c r="DY30" s="367"/>
      <c r="DZ30" s="367"/>
      <c r="EA30" s="367"/>
      <c r="EB30" s="367"/>
      <c r="EC30" s="367"/>
      <c r="ED30" s="367"/>
      <c r="EE30" s="367"/>
      <c r="EF30" s="367"/>
      <c r="EG30" s="367"/>
      <c r="EH30" s="367"/>
      <c r="EI30" s="367"/>
      <c r="EJ30" s="367"/>
      <c r="EK30" s="367"/>
      <c r="EL30" s="367"/>
      <c r="EM30" s="367"/>
      <c r="EN30" s="367"/>
      <c r="EO30" s="367"/>
      <c r="EP30" s="367"/>
      <c r="EQ30" s="367"/>
      <c r="ER30" s="367"/>
      <c r="ES30" s="367"/>
      <c r="ET30" s="367"/>
      <c r="EU30" s="367"/>
      <c r="EV30" s="367"/>
      <c r="EW30" s="367"/>
      <c r="EX30" s="367"/>
      <c r="EY30" s="367"/>
      <c r="EZ30" s="367"/>
      <c r="FA30" s="367"/>
      <c r="FB30" s="367"/>
      <c r="FC30" s="367"/>
      <c r="FD30" s="367"/>
      <c r="FE30" s="367"/>
      <c r="FF30" s="367"/>
      <c r="FG30" s="367"/>
      <c r="FH30" s="367"/>
      <c r="FI30" s="367"/>
      <c r="FJ30" s="367"/>
      <c r="FK30" s="367"/>
      <c r="FL30" s="367"/>
      <c r="FM30" s="367"/>
      <c r="FN30" s="367"/>
      <c r="FO30" s="367"/>
      <c r="FP30" s="367"/>
      <c r="FQ30" s="367"/>
      <c r="FR30" s="367"/>
      <c r="FS30" s="367"/>
    </row>
    <row r="31" spans="1:175" s="418" customFormat="1" ht="15" customHeight="1">
      <c r="A31" s="235"/>
      <c r="B31" s="401">
        <v>284</v>
      </c>
      <c r="C31" s="431">
        <v>22</v>
      </c>
      <c r="D31" s="297" t="s">
        <v>64</v>
      </c>
      <c r="E31" s="296" t="s">
        <v>65</v>
      </c>
      <c r="F31" s="638"/>
      <c r="G31" s="888"/>
      <c r="H31" s="638"/>
      <c r="I31" s="888"/>
      <c r="J31" s="638"/>
      <c r="K31" s="888"/>
      <c r="L31" s="638"/>
      <c r="M31" s="888"/>
      <c r="N31" s="638"/>
      <c r="O31" s="888"/>
      <c r="P31" s="638"/>
      <c r="Q31" s="888"/>
      <c r="R31" s="638"/>
      <c r="S31" s="888"/>
      <c r="T31" s="638"/>
      <c r="U31" s="888"/>
      <c r="V31" s="638"/>
      <c r="W31" s="888"/>
      <c r="X31" s="638"/>
      <c r="Y31" s="888"/>
      <c r="Z31" s="638"/>
      <c r="AA31" s="888"/>
      <c r="AB31" s="638"/>
      <c r="AC31" s="888"/>
      <c r="AD31" s="638"/>
      <c r="AE31" s="888"/>
      <c r="AF31" s="638"/>
      <c r="AG31" s="888"/>
      <c r="AH31" s="638"/>
      <c r="AI31" s="888"/>
      <c r="AJ31" s="638"/>
      <c r="AK31" s="888"/>
      <c r="AL31" s="638"/>
      <c r="AM31" s="888"/>
      <c r="AN31" s="638"/>
      <c r="AO31" s="888"/>
      <c r="AP31" s="638"/>
      <c r="AQ31" s="888"/>
      <c r="AS31" s="238"/>
      <c r="AT31" s="430">
        <v>22</v>
      </c>
      <c r="AU31" s="275" t="s">
        <v>338</v>
      </c>
      <c r="AV31" s="81" t="s">
        <v>246</v>
      </c>
      <c r="AW31" s="79" t="s">
        <v>574</v>
      </c>
      <c r="AX31" s="276"/>
      <c r="AY31" s="79" t="str">
        <f>IF(OR(ISBLANK(F31),ISBLANK(H31)),"N/A",IF(ABS((H31-F31)/F31)&gt;1,"&gt; 100%","ok"))</f>
        <v>N/A</v>
      </c>
      <c r="AZ31" s="272"/>
      <c r="BA31" s="79" t="str">
        <f>IF(OR(ISBLANK(H31),ISBLANK(J31)),"N/A",IF(ABS((J31-H31)/H31)&gt;0.25,"&gt; 25%","ok"))</f>
        <v>N/A</v>
      </c>
      <c r="BB31" s="79"/>
      <c r="BC31" s="79" t="str">
        <f>IF(OR(ISBLANK(J31),ISBLANK(L31)),"N/A",IF(ABS((L31-J31)/J31)&gt;0.25,"&gt; 25%","ok"))</f>
        <v>N/A</v>
      </c>
      <c r="BD31" s="79"/>
      <c r="BE31" s="79" t="str">
        <f>IF(OR(ISBLANK(L31),ISBLANK(N31)),"N/A",IF(ABS((N31-L31)/L31)&gt;0.25,"&gt; 25%","ok"))</f>
        <v>N/A</v>
      </c>
      <c r="BF31" s="79"/>
      <c r="BG31" s="79" t="str">
        <f>IF(OR(ISBLANK(N31),ISBLANK(P31)),"N/A",IF(ABS((P31-N31)/N31)&gt;0.25,"&gt; 25%","ok"))</f>
        <v>N/A</v>
      </c>
      <c r="BH31" s="79"/>
      <c r="BI31" s="79" t="str">
        <f>IF(OR(ISBLANK(P31),ISBLANK(R31)),"N/A",IF(ABS((R31-P31)/P31)&gt;0.25,"&gt; 25%","ok"))</f>
        <v>N/A</v>
      </c>
      <c r="BJ31" s="79"/>
      <c r="BK31" s="79" t="str">
        <f>IF(OR(ISBLANK(R31),ISBLANK(T31)),"N/A",IF(ABS((T31-R31)/R31)&gt;0.25,"&gt; 25%","ok"))</f>
        <v>N/A</v>
      </c>
      <c r="BL31" s="79"/>
      <c r="BM31" s="79" t="str">
        <f>IF(OR(ISBLANK(T31),ISBLANK(V31)),"N/A",IF(ABS((V31-T31)/T31)&gt;0.25,"&gt; 25%","ok"))</f>
        <v>N/A</v>
      </c>
      <c r="BN31" s="79"/>
      <c r="BO31" s="79" t="str">
        <f>IF(OR(ISBLANK(V31),ISBLANK(X31)),"N/A",IF(ABS((X31-V31)/V31)&gt;0.25,"&gt; 25%","ok"))</f>
        <v>N/A</v>
      </c>
      <c r="BP31" s="79"/>
      <c r="BQ31" s="79" t="str">
        <f>IF(OR(ISBLANK(X31),ISBLANK(Z31)),"N/A",IF(ABS((Z31-X31)/X31)&gt;0.25,"&gt; 25%","ok"))</f>
        <v>N/A</v>
      </c>
      <c r="BR31" s="79"/>
      <c r="BS31" s="79" t="str">
        <f>IF(OR(ISBLANK(Z31),ISBLANK(AB31)),"N/A",IF(ABS((AB31-Z31)/Z31)&gt;0.25,"&gt; 25%","ok"))</f>
        <v>N/A</v>
      </c>
      <c r="BT31" s="79"/>
      <c r="BU31" s="79" t="str">
        <f>IF(OR(ISBLANK(AB31),ISBLANK(AD31)),"N/A",IF(ABS((AD31-AB31)/AB31)&gt;0.25,"&gt; 25%","ok"))</f>
        <v>N/A</v>
      </c>
      <c r="BV31" s="79"/>
      <c r="BW31" s="79" t="str">
        <f>IF(OR(ISBLANK(AD31),ISBLANK(AF31)),"N/A",IF(ABS((AF31-AD31)/AD31)&gt;0.25,"&gt; 25%","ok"))</f>
        <v>N/A</v>
      </c>
      <c r="BX31" s="79"/>
      <c r="BY31" s="79" t="str">
        <f>IF(OR(ISBLANK(AF31),ISBLANK(AH31)),"N/A",IF(ABS((AH31-AF31)/AF31)&gt;0.25,"&gt; 25%","ok"))</f>
        <v>N/A</v>
      </c>
      <c r="BZ31" s="79"/>
      <c r="CA31" s="79" t="str">
        <f>IF(OR(ISBLANK(AH31),ISBLANK(AN31)),"N/A",IF(ABS((AN31-AH31)/AH31)&gt;0.25,"&gt; 25%","ok"))</f>
        <v>N/A</v>
      </c>
      <c r="CB31" s="79"/>
      <c r="CC31" s="79" t="str">
        <f>IF(OR(ISBLANK(AJ31),ISBLANK(AL31)),"N/A",IF(ABS((AL31-AJ31)/AJ31)&gt;0.25,"&gt; 25%","ok"))</f>
        <v>N/A</v>
      </c>
      <c r="CD31" s="79"/>
      <c r="CE31" s="79" t="str">
        <f>IF(OR(ISBLANK(AL31),ISBLANK(AN31)),"N/A",IF(ABS((AN31-AL31)/AL31)&gt;0.25,"&gt; 25%","ok"))</f>
        <v>N/A</v>
      </c>
      <c r="CF31" s="79"/>
      <c r="CG31" s="79" t="str">
        <f>IF(OR(ISBLANK(AN31),ISBLANK(AT31)),"N/A",IF(ABS((AT31-AN31)/AN31)&gt;0.25,"&gt; 25%","ok"))</f>
        <v>N/A</v>
      </c>
      <c r="CH31" s="79"/>
      <c r="CI31" s="367"/>
      <c r="CJ31" s="367"/>
      <c r="CK31" s="367"/>
      <c r="CL31" s="367"/>
      <c r="CM31" s="367"/>
      <c r="CN31" s="367"/>
      <c r="CO31" s="367"/>
      <c r="CP31" s="367"/>
      <c r="CQ31" s="367"/>
      <c r="CR31" s="367"/>
      <c r="CS31" s="367"/>
      <c r="CT31" s="367"/>
      <c r="CU31" s="367"/>
      <c r="CV31" s="367"/>
      <c r="CW31" s="367"/>
      <c r="CX31" s="367"/>
      <c r="CY31" s="367"/>
      <c r="CZ31" s="367"/>
      <c r="DA31" s="367"/>
      <c r="DB31" s="367"/>
      <c r="DC31" s="367"/>
      <c r="DD31" s="367"/>
      <c r="DE31" s="367"/>
      <c r="DF31" s="367"/>
      <c r="DG31" s="367"/>
      <c r="DH31" s="367"/>
      <c r="DI31" s="367"/>
      <c r="DJ31" s="367"/>
      <c r="DK31" s="367"/>
      <c r="DL31" s="367"/>
      <c r="DM31" s="367"/>
      <c r="DN31" s="367"/>
      <c r="DO31" s="367"/>
      <c r="DP31" s="367"/>
      <c r="DQ31" s="367"/>
      <c r="DR31" s="367"/>
      <c r="DS31" s="367"/>
      <c r="DT31" s="367"/>
      <c r="DU31" s="367"/>
      <c r="DV31" s="367"/>
      <c r="DW31" s="367"/>
      <c r="DX31" s="367"/>
      <c r="DY31" s="367"/>
      <c r="DZ31" s="367"/>
      <c r="EA31" s="367"/>
      <c r="EB31" s="367"/>
      <c r="EC31" s="367"/>
      <c r="ED31" s="367"/>
      <c r="EE31" s="367"/>
      <c r="EF31" s="367"/>
      <c r="EG31" s="367"/>
      <c r="EH31" s="367"/>
      <c r="EI31" s="367"/>
      <c r="EJ31" s="367"/>
      <c r="EK31" s="367"/>
      <c r="EL31" s="367"/>
      <c r="EM31" s="367"/>
      <c r="EN31" s="367"/>
      <c r="EO31" s="367"/>
      <c r="EP31" s="367"/>
      <c r="EQ31" s="367"/>
      <c r="ER31" s="367"/>
      <c r="ES31" s="367"/>
      <c r="ET31" s="367"/>
      <c r="EU31" s="367"/>
      <c r="EV31" s="367"/>
      <c r="EW31" s="367"/>
      <c r="EX31" s="367"/>
      <c r="EY31" s="367"/>
      <c r="EZ31" s="367"/>
      <c r="FA31" s="367"/>
      <c r="FB31" s="367"/>
      <c r="FC31" s="367"/>
      <c r="FD31" s="367"/>
      <c r="FE31" s="367"/>
      <c r="FF31" s="367"/>
      <c r="FG31" s="367"/>
      <c r="FH31" s="367"/>
      <c r="FI31" s="367"/>
      <c r="FJ31" s="367"/>
      <c r="FK31" s="367"/>
      <c r="FL31" s="367"/>
      <c r="FM31" s="367"/>
      <c r="FN31" s="367"/>
      <c r="FO31" s="367"/>
      <c r="FP31" s="367"/>
      <c r="FQ31" s="367"/>
      <c r="FR31" s="367"/>
      <c r="FS31" s="367"/>
    </row>
    <row r="32" spans="3:46" ht="16.5" customHeight="1">
      <c r="C32" s="391" t="s">
        <v>602</v>
      </c>
      <c r="D32" s="302"/>
      <c r="E32" s="432"/>
      <c r="F32" s="433"/>
      <c r="AT32" s="399" t="s">
        <v>539</v>
      </c>
    </row>
    <row r="33" spans="3:86" ht="24.75" customHeight="1">
      <c r="C33" s="309" t="s">
        <v>594</v>
      </c>
      <c r="D33" s="737" t="s">
        <v>140</v>
      </c>
      <c r="E33" s="737"/>
      <c r="F33" s="737"/>
      <c r="G33" s="737"/>
      <c r="H33" s="737"/>
      <c r="I33" s="737"/>
      <c r="J33" s="737"/>
      <c r="K33" s="737"/>
      <c r="L33" s="737"/>
      <c r="M33" s="737"/>
      <c r="N33" s="737"/>
      <c r="O33" s="737"/>
      <c r="P33" s="737"/>
      <c r="Q33" s="737"/>
      <c r="R33" s="737"/>
      <c r="S33" s="737"/>
      <c r="T33" s="737"/>
      <c r="U33" s="737"/>
      <c r="V33" s="737"/>
      <c r="W33" s="737"/>
      <c r="X33" s="737"/>
      <c r="Y33" s="737"/>
      <c r="Z33" s="737"/>
      <c r="AA33" s="737"/>
      <c r="AB33" s="737"/>
      <c r="AC33" s="737"/>
      <c r="AD33" s="737"/>
      <c r="AE33" s="737"/>
      <c r="AF33" s="737"/>
      <c r="AG33" s="737"/>
      <c r="AH33" s="737"/>
      <c r="AI33" s="737"/>
      <c r="AJ33" s="737"/>
      <c r="AK33" s="737"/>
      <c r="AL33" s="737"/>
      <c r="AM33" s="737"/>
      <c r="AN33" s="737"/>
      <c r="AO33" s="737"/>
      <c r="AP33" s="737"/>
      <c r="AQ33" s="737"/>
      <c r="AR33" s="737"/>
      <c r="AT33" s="257" t="s">
        <v>241</v>
      </c>
      <c r="AU33" s="257" t="s">
        <v>243</v>
      </c>
      <c r="AV33" s="257" t="s">
        <v>244</v>
      </c>
      <c r="AW33" s="256">
        <v>1990</v>
      </c>
      <c r="AX33" s="258"/>
      <c r="AY33" s="257">
        <v>1995</v>
      </c>
      <c r="AZ33" s="258"/>
      <c r="BA33" s="257">
        <v>1996</v>
      </c>
      <c r="BB33" s="258"/>
      <c r="BC33" s="257">
        <v>1997</v>
      </c>
      <c r="BD33" s="258"/>
      <c r="BE33" s="257">
        <v>1998</v>
      </c>
      <c r="BF33" s="258"/>
      <c r="BG33" s="257">
        <v>1999</v>
      </c>
      <c r="BH33" s="258"/>
      <c r="BI33" s="257">
        <v>2000</v>
      </c>
      <c r="BJ33" s="258"/>
      <c r="BK33" s="257">
        <v>2001</v>
      </c>
      <c r="BL33" s="258"/>
      <c r="BM33" s="257">
        <v>2002</v>
      </c>
      <c r="BN33" s="258"/>
      <c r="BO33" s="257">
        <v>2003</v>
      </c>
      <c r="BP33" s="258"/>
      <c r="BQ33" s="257">
        <v>2004</v>
      </c>
      <c r="BR33" s="258"/>
      <c r="BS33" s="257">
        <v>2005</v>
      </c>
      <c r="BT33" s="258"/>
      <c r="BU33" s="257">
        <v>2006</v>
      </c>
      <c r="BV33" s="258"/>
      <c r="BW33" s="257">
        <v>2007</v>
      </c>
      <c r="BX33" s="258"/>
      <c r="BY33" s="257">
        <v>2008</v>
      </c>
      <c r="BZ33" s="258"/>
      <c r="CA33" s="257">
        <v>2009</v>
      </c>
      <c r="CB33" s="258"/>
      <c r="CC33" s="257">
        <v>2010</v>
      </c>
      <c r="CD33" s="258"/>
      <c r="CE33" s="257">
        <v>2011</v>
      </c>
      <c r="CF33" s="258"/>
      <c r="CG33" s="257">
        <v>2012</v>
      </c>
      <c r="CH33" s="258"/>
    </row>
    <row r="34" spans="3:86" ht="15" customHeight="1">
      <c r="C34" s="309" t="s">
        <v>594</v>
      </c>
      <c r="D34" s="737" t="s">
        <v>141</v>
      </c>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7"/>
      <c r="AK34" s="737"/>
      <c r="AL34" s="737"/>
      <c r="AM34" s="737"/>
      <c r="AN34" s="737"/>
      <c r="AO34" s="737"/>
      <c r="AP34" s="737"/>
      <c r="AQ34" s="737"/>
      <c r="AR34" s="737"/>
      <c r="AT34" s="413"/>
      <c r="AU34" s="434" t="s">
        <v>519</v>
      </c>
      <c r="AV34" s="413"/>
      <c r="AW34" s="82"/>
      <c r="AX34" s="276"/>
      <c r="AY34" s="82"/>
      <c r="AZ34" s="276"/>
      <c r="BA34" s="82"/>
      <c r="BB34" s="276"/>
      <c r="BC34" s="82"/>
      <c r="BD34" s="276"/>
      <c r="BE34" s="82"/>
      <c r="BF34" s="276"/>
      <c r="BG34" s="81"/>
      <c r="BH34" s="276"/>
      <c r="BI34" s="81"/>
      <c r="BJ34" s="276"/>
      <c r="BK34" s="81"/>
      <c r="BL34" s="276"/>
      <c r="BM34" s="81"/>
      <c r="BN34" s="276"/>
      <c r="BO34" s="81"/>
      <c r="BP34" s="276"/>
      <c r="BQ34" s="81"/>
      <c r="BR34" s="276"/>
      <c r="BS34" s="82"/>
      <c r="BT34" s="276"/>
      <c r="BU34" s="81"/>
      <c r="BV34" s="276"/>
      <c r="BW34" s="81"/>
      <c r="BX34" s="276"/>
      <c r="BY34" s="81"/>
      <c r="BZ34" s="276"/>
      <c r="CA34" s="81"/>
      <c r="CB34" s="276"/>
      <c r="CC34" s="81"/>
      <c r="CD34" s="276"/>
      <c r="CE34" s="81"/>
      <c r="CF34" s="276"/>
      <c r="CG34" s="81"/>
      <c r="CH34" s="276"/>
    </row>
    <row r="35" spans="1:175" s="216" customFormat="1" ht="24.75" customHeight="1">
      <c r="A35" s="311"/>
      <c r="B35" s="311"/>
      <c r="C35" s="309" t="s">
        <v>594</v>
      </c>
      <c r="D35" s="736" t="s">
        <v>637</v>
      </c>
      <c r="E35" s="736"/>
      <c r="F35" s="736"/>
      <c r="G35" s="736"/>
      <c r="H35" s="736"/>
      <c r="I35" s="736"/>
      <c r="J35" s="736"/>
      <c r="K35" s="736"/>
      <c r="L35" s="736"/>
      <c r="M35" s="736"/>
      <c r="N35" s="736"/>
      <c r="O35" s="736"/>
      <c r="P35" s="736"/>
      <c r="Q35" s="736"/>
      <c r="R35" s="736"/>
      <c r="S35" s="736"/>
      <c r="T35" s="736"/>
      <c r="U35" s="736"/>
      <c r="V35" s="736"/>
      <c r="W35" s="736"/>
      <c r="X35" s="736"/>
      <c r="Y35" s="736"/>
      <c r="Z35" s="736"/>
      <c r="AA35" s="736"/>
      <c r="AB35" s="736"/>
      <c r="AC35" s="736"/>
      <c r="AD35" s="736"/>
      <c r="AE35" s="736"/>
      <c r="AF35" s="736"/>
      <c r="AG35" s="736"/>
      <c r="AH35" s="736"/>
      <c r="AI35" s="736"/>
      <c r="AJ35" s="736"/>
      <c r="AK35" s="736"/>
      <c r="AL35" s="736"/>
      <c r="AM35" s="736"/>
      <c r="AN35" s="736"/>
      <c r="AO35" s="736"/>
      <c r="AP35" s="736"/>
      <c r="AQ35" s="736"/>
      <c r="AR35" s="736"/>
      <c r="AS35" s="435"/>
      <c r="AT35" s="436">
        <v>3</v>
      </c>
      <c r="AU35" s="414" t="s">
        <v>586</v>
      </c>
      <c r="AV35" s="98" t="s">
        <v>246</v>
      </c>
      <c r="AW35" s="79">
        <f>F10</f>
        <v>0</v>
      </c>
      <c r="AX35" s="79"/>
      <c r="AY35" s="79">
        <f>H10</f>
        <v>0</v>
      </c>
      <c r="AZ35" s="79"/>
      <c r="BA35" s="79">
        <f>J10</f>
        <v>0</v>
      </c>
      <c r="BB35" s="79"/>
      <c r="BC35" s="79">
        <f>L10</f>
        <v>0</v>
      </c>
      <c r="BD35" s="79"/>
      <c r="BE35" s="79">
        <f>N10</f>
        <v>0</v>
      </c>
      <c r="BF35" s="79"/>
      <c r="BG35" s="79">
        <f>P10</f>
        <v>0</v>
      </c>
      <c r="BH35" s="79"/>
      <c r="BI35" s="79">
        <f>R10</f>
        <v>0</v>
      </c>
      <c r="BJ35" s="79"/>
      <c r="BK35" s="79">
        <f>T10</f>
        <v>0</v>
      </c>
      <c r="BL35" s="79"/>
      <c r="BM35" s="79">
        <f>V10</f>
        <v>0</v>
      </c>
      <c r="BN35" s="79"/>
      <c r="BO35" s="79">
        <f>X10</f>
        <v>0</v>
      </c>
      <c r="BP35" s="79"/>
      <c r="BQ35" s="79">
        <f>Z10</f>
        <v>0</v>
      </c>
      <c r="BR35" s="79"/>
      <c r="BS35" s="79">
        <f>AB10</f>
        <v>0</v>
      </c>
      <c r="BT35" s="79"/>
      <c r="BU35" s="79">
        <f>AD10</f>
        <v>0</v>
      </c>
      <c r="BV35" s="79"/>
      <c r="BW35" s="79">
        <f>AF10</f>
        <v>0</v>
      </c>
      <c r="BX35" s="79"/>
      <c r="BY35" s="79">
        <f>AH10</f>
        <v>0</v>
      </c>
      <c r="BZ35" s="79"/>
      <c r="CA35" s="79">
        <f>AJ10</f>
        <v>0</v>
      </c>
      <c r="CB35" s="79"/>
      <c r="CC35" s="79">
        <f>AL10</f>
        <v>0</v>
      </c>
      <c r="CD35" s="79"/>
      <c r="CE35" s="79">
        <f>AN10</f>
        <v>0</v>
      </c>
      <c r="CF35" s="79"/>
      <c r="CG35" s="79">
        <f>AP10</f>
        <v>0</v>
      </c>
      <c r="CH35" s="272"/>
      <c r="CI35" s="437"/>
      <c r="CJ35" s="437"/>
      <c r="CK35" s="437"/>
      <c r="CL35" s="437"/>
      <c r="CM35" s="437"/>
      <c r="CN35" s="437"/>
      <c r="CO35" s="437"/>
      <c r="CP35" s="437"/>
      <c r="CQ35" s="437"/>
      <c r="CR35" s="437"/>
      <c r="CS35" s="437"/>
      <c r="CT35" s="437"/>
      <c r="CU35" s="437"/>
      <c r="CV35" s="437"/>
      <c r="CW35" s="438"/>
      <c r="CX35" s="438"/>
      <c r="CY35" s="438"/>
      <c r="CZ35" s="438"/>
      <c r="DA35" s="438"/>
      <c r="DB35" s="438"/>
      <c r="DC35" s="438"/>
      <c r="DD35" s="438"/>
      <c r="DE35" s="438"/>
      <c r="DF35" s="438"/>
      <c r="DG35" s="438"/>
      <c r="DH35" s="438"/>
      <c r="DI35" s="438"/>
      <c r="DJ35" s="438"/>
      <c r="DK35" s="438"/>
      <c r="DL35" s="438"/>
      <c r="DM35" s="438"/>
      <c r="DN35" s="438"/>
      <c r="DO35" s="438"/>
      <c r="DP35" s="438"/>
      <c r="DQ35" s="438"/>
      <c r="DR35" s="438"/>
      <c r="DS35" s="438"/>
      <c r="DT35" s="438"/>
      <c r="DU35" s="438"/>
      <c r="DV35" s="438"/>
      <c r="DW35" s="438"/>
      <c r="DX35" s="438"/>
      <c r="DY35" s="438"/>
      <c r="DZ35" s="438"/>
      <c r="EA35" s="438"/>
      <c r="EB35" s="438"/>
      <c r="EC35" s="438"/>
      <c r="ED35" s="438"/>
      <c r="EE35" s="438"/>
      <c r="EF35" s="438"/>
      <c r="EG35" s="438"/>
      <c r="EH35" s="438"/>
      <c r="EI35" s="438"/>
      <c r="EJ35" s="438"/>
      <c r="EK35" s="438"/>
      <c r="EL35" s="438"/>
      <c r="EM35" s="438"/>
      <c r="EN35" s="438"/>
      <c r="EO35" s="438"/>
      <c r="EP35" s="438"/>
      <c r="EQ35" s="438"/>
      <c r="ER35" s="438"/>
      <c r="ES35" s="438"/>
      <c r="ET35" s="438"/>
      <c r="EU35" s="438"/>
      <c r="EV35" s="438"/>
      <c r="EW35" s="438"/>
      <c r="EX35" s="438"/>
      <c r="EY35" s="438"/>
      <c r="EZ35" s="438"/>
      <c r="FA35" s="438"/>
      <c r="FB35" s="438"/>
      <c r="FC35" s="438"/>
      <c r="FD35" s="438"/>
      <c r="FE35" s="438"/>
      <c r="FF35" s="438"/>
      <c r="FG35" s="438"/>
      <c r="FH35" s="438"/>
      <c r="FI35" s="438"/>
      <c r="FJ35" s="438"/>
      <c r="FK35" s="438"/>
      <c r="FL35" s="438"/>
      <c r="FM35" s="438"/>
      <c r="FN35" s="438"/>
      <c r="FO35" s="438"/>
      <c r="FP35" s="438"/>
      <c r="FQ35" s="438"/>
      <c r="FR35" s="438"/>
      <c r="FS35" s="438"/>
    </row>
    <row r="36" spans="1:175" s="216" customFormat="1" ht="25.5" customHeight="1">
      <c r="A36" s="311"/>
      <c r="B36" s="311"/>
      <c r="C36" s="309" t="s">
        <v>594</v>
      </c>
      <c r="D36" s="737" t="s">
        <v>135</v>
      </c>
      <c r="E36" s="737"/>
      <c r="F36" s="737"/>
      <c r="G36" s="737"/>
      <c r="H36" s="737"/>
      <c r="I36" s="737"/>
      <c r="J36" s="737"/>
      <c r="K36" s="737"/>
      <c r="L36" s="737"/>
      <c r="M36" s="737"/>
      <c r="N36" s="737"/>
      <c r="O36" s="737"/>
      <c r="P36" s="737"/>
      <c r="Q36" s="737"/>
      <c r="R36" s="737"/>
      <c r="S36" s="737"/>
      <c r="T36" s="737"/>
      <c r="U36" s="737"/>
      <c r="V36" s="737"/>
      <c r="W36" s="737"/>
      <c r="X36" s="737"/>
      <c r="Y36" s="737"/>
      <c r="Z36" s="737"/>
      <c r="AA36" s="737"/>
      <c r="AB36" s="737"/>
      <c r="AC36" s="737"/>
      <c r="AD36" s="737"/>
      <c r="AE36" s="737"/>
      <c r="AF36" s="737"/>
      <c r="AG36" s="737"/>
      <c r="AH36" s="737"/>
      <c r="AI36" s="737"/>
      <c r="AJ36" s="737"/>
      <c r="AK36" s="737"/>
      <c r="AL36" s="737"/>
      <c r="AM36" s="737"/>
      <c r="AN36" s="737"/>
      <c r="AO36" s="737"/>
      <c r="AP36" s="737"/>
      <c r="AQ36" s="737"/>
      <c r="AR36" s="737"/>
      <c r="AS36" s="435"/>
      <c r="AT36" s="329">
        <v>23</v>
      </c>
      <c r="AU36" s="439" t="s">
        <v>206</v>
      </c>
      <c r="AV36" s="98" t="s">
        <v>246</v>
      </c>
      <c r="AW36" s="82">
        <f>F8+F9</f>
        <v>0</v>
      </c>
      <c r="AX36" s="82"/>
      <c r="AY36" s="82">
        <f>H8+H9</f>
        <v>0</v>
      </c>
      <c r="AZ36" s="82"/>
      <c r="BA36" s="82">
        <f>J8+J9</f>
        <v>0</v>
      </c>
      <c r="BB36" s="82"/>
      <c r="BC36" s="82">
        <f>L8+L9</f>
        <v>0</v>
      </c>
      <c r="BD36" s="82"/>
      <c r="BE36" s="82">
        <f>N8+N9</f>
        <v>0</v>
      </c>
      <c r="BF36" s="82"/>
      <c r="BG36" s="82">
        <f>P8+P9</f>
        <v>0</v>
      </c>
      <c r="BH36" s="82"/>
      <c r="BI36" s="82">
        <f>R8+R9</f>
        <v>0</v>
      </c>
      <c r="BJ36" s="82"/>
      <c r="BK36" s="82">
        <f>T8+T9</f>
        <v>0</v>
      </c>
      <c r="BL36" s="82"/>
      <c r="BM36" s="82">
        <f>V8+V9</f>
        <v>0</v>
      </c>
      <c r="BN36" s="82"/>
      <c r="BO36" s="82">
        <f>X8+X9</f>
        <v>0</v>
      </c>
      <c r="BP36" s="82"/>
      <c r="BQ36" s="82">
        <f>Z8+Z9</f>
        <v>0</v>
      </c>
      <c r="BR36" s="82"/>
      <c r="BS36" s="82">
        <f>AB8+AB9</f>
        <v>0</v>
      </c>
      <c r="BT36" s="82"/>
      <c r="BU36" s="82">
        <f>AD8+AD9</f>
        <v>0</v>
      </c>
      <c r="BV36" s="82"/>
      <c r="BW36" s="82">
        <f>AF8+AF9</f>
        <v>0</v>
      </c>
      <c r="BX36" s="82"/>
      <c r="BY36" s="82">
        <f>AH8+AH9</f>
        <v>0</v>
      </c>
      <c r="BZ36" s="82"/>
      <c r="CA36" s="82">
        <f>AJ8+AJ9</f>
        <v>0</v>
      </c>
      <c r="CB36" s="82"/>
      <c r="CC36" s="82">
        <f>AL8+AL9</f>
        <v>0</v>
      </c>
      <c r="CD36" s="82"/>
      <c r="CE36" s="82">
        <f>AN8+AN9</f>
        <v>0</v>
      </c>
      <c r="CF36" s="82"/>
      <c r="CG36" s="82">
        <f>AP8+AP9</f>
        <v>0</v>
      </c>
      <c r="CH36" s="276"/>
      <c r="CI36" s="437"/>
      <c r="CJ36" s="437"/>
      <c r="CK36" s="437"/>
      <c r="CL36" s="437"/>
      <c r="CM36" s="437"/>
      <c r="CN36" s="437"/>
      <c r="CO36" s="437"/>
      <c r="CP36" s="437"/>
      <c r="CQ36" s="437"/>
      <c r="CR36" s="437"/>
      <c r="CS36" s="437"/>
      <c r="CT36" s="437"/>
      <c r="CU36" s="437"/>
      <c r="CV36" s="437"/>
      <c r="CW36" s="438"/>
      <c r="CX36" s="438"/>
      <c r="CY36" s="438"/>
      <c r="CZ36" s="438"/>
      <c r="DA36" s="438"/>
      <c r="DB36" s="438"/>
      <c r="DC36" s="438"/>
      <c r="DD36" s="438"/>
      <c r="DE36" s="438"/>
      <c r="DF36" s="438"/>
      <c r="DG36" s="438"/>
      <c r="DH36" s="438"/>
      <c r="DI36" s="438"/>
      <c r="DJ36" s="438"/>
      <c r="DK36" s="438"/>
      <c r="DL36" s="438"/>
      <c r="DM36" s="438"/>
      <c r="DN36" s="438"/>
      <c r="DO36" s="438"/>
      <c r="DP36" s="438"/>
      <c r="DQ36" s="438"/>
      <c r="DR36" s="438"/>
      <c r="DS36" s="438"/>
      <c r="DT36" s="438"/>
      <c r="DU36" s="438"/>
      <c r="DV36" s="438"/>
      <c r="DW36" s="438"/>
      <c r="DX36" s="438"/>
      <c r="DY36" s="438"/>
      <c r="DZ36" s="438"/>
      <c r="EA36" s="438"/>
      <c r="EB36" s="438"/>
      <c r="EC36" s="438"/>
      <c r="ED36" s="438"/>
      <c r="EE36" s="438"/>
      <c r="EF36" s="438"/>
      <c r="EG36" s="438"/>
      <c r="EH36" s="438"/>
      <c r="EI36" s="438"/>
      <c r="EJ36" s="438"/>
      <c r="EK36" s="438"/>
      <c r="EL36" s="438"/>
      <c r="EM36" s="438"/>
      <c r="EN36" s="438"/>
      <c r="EO36" s="438"/>
      <c r="EP36" s="438"/>
      <c r="EQ36" s="438"/>
      <c r="ER36" s="438"/>
      <c r="ES36" s="438"/>
      <c r="ET36" s="438"/>
      <c r="EU36" s="438"/>
      <c r="EV36" s="438"/>
      <c r="EW36" s="438"/>
      <c r="EX36" s="438"/>
      <c r="EY36" s="438"/>
      <c r="EZ36" s="438"/>
      <c r="FA36" s="438"/>
      <c r="FB36" s="438"/>
      <c r="FC36" s="438"/>
      <c r="FD36" s="438"/>
      <c r="FE36" s="438"/>
      <c r="FF36" s="438"/>
      <c r="FG36" s="438"/>
      <c r="FH36" s="438"/>
      <c r="FI36" s="438"/>
      <c r="FJ36" s="438"/>
      <c r="FK36" s="438"/>
      <c r="FL36" s="438"/>
      <c r="FM36" s="438"/>
      <c r="FN36" s="438"/>
      <c r="FO36" s="438"/>
      <c r="FP36" s="438"/>
      <c r="FQ36" s="438"/>
      <c r="FR36" s="438"/>
      <c r="FS36" s="438"/>
    </row>
    <row r="37" spans="1:175" s="216" customFormat="1" ht="23.25" customHeight="1">
      <c r="A37" s="311"/>
      <c r="B37" s="311"/>
      <c r="C37" s="309" t="s">
        <v>594</v>
      </c>
      <c r="D37" s="736" t="s">
        <v>674</v>
      </c>
      <c r="E37" s="736"/>
      <c r="F37" s="736"/>
      <c r="G37" s="736"/>
      <c r="H37" s="736"/>
      <c r="I37" s="736"/>
      <c r="J37" s="736"/>
      <c r="K37" s="736"/>
      <c r="L37" s="736"/>
      <c r="M37" s="736"/>
      <c r="N37" s="736"/>
      <c r="O37" s="736"/>
      <c r="P37" s="736"/>
      <c r="Q37" s="736"/>
      <c r="R37" s="736"/>
      <c r="S37" s="736"/>
      <c r="T37" s="736"/>
      <c r="U37" s="736"/>
      <c r="V37" s="736"/>
      <c r="W37" s="736"/>
      <c r="X37" s="736"/>
      <c r="Y37" s="736"/>
      <c r="Z37" s="736"/>
      <c r="AA37" s="736"/>
      <c r="AB37" s="736"/>
      <c r="AC37" s="736"/>
      <c r="AD37" s="736"/>
      <c r="AE37" s="736"/>
      <c r="AF37" s="736"/>
      <c r="AG37" s="736"/>
      <c r="AH37" s="736"/>
      <c r="AI37" s="736"/>
      <c r="AJ37" s="736"/>
      <c r="AK37" s="736"/>
      <c r="AL37" s="736"/>
      <c r="AM37" s="736"/>
      <c r="AN37" s="736"/>
      <c r="AO37" s="736"/>
      <c r="AP37" s="736"/>
      <c r="AQ37" s="736"/>
      <c r="AR37" s="736"/>
      <c r="AS37" s="435"/>
      <c r="AT37" s="317" t="s">
        <v>154</v>
      </c>
      <c r="AU37" s="439" t="s">
        <v>207</v>
      </c>
      <c r="AV37" s="98"/>
      <c r="AW37" s="79" t="str">
        <f>IF(OR(ISBLANK(F8),ISBLANK(F9),ISBLANK(F10)),"N/A",IF((AW35=AW36),"ok","&lt;&gt;"))</f>
        <v>N/A</v>
      </c>
      <c r="AX37" s="79"/>
      <c r="AY37" s="79" t="str">
        <f>IF(OR(ISBLANK(H8),ISBLANK(H9),ISBLANK(H10)),"N/A",IF((AY35=AY36),"ok","&lt;&gt;"))</f>
        <v>N/A</v>
      </c>
      <c r="AZ37" s="79"/>
      <c r="BA37" s="79" t="str">
        <f>IF(OR(ISBLANK(J8),ISBLANK(J9),ISBLANK(J10)),"N/A",IF((BA35=BA36),"ok","&lt;&gt;"))</f>
        <v>N/A</v>
      </c>
      <c r="BB37" s="79"/>
      <c r="BC37" s="79" t="str">
        <f>IF(OR(ISBLANK(L8),ISBLANK(L9),ISBLANK(L10)),"N/A",IF((BC35=BC36),"ok","&lt;&gt;"))</f>
        <v>N/A</v>
      </c>
      <c r="BD37" s="79"/>
      <c r="BE37" s="79" t="str">
        <f>IF(OR(ISBLANK(N8),ISBLANK(N9),ISBLANK(N10)),"N/A",IF((BE35=BE36),"ok","&lt;&gt;"))</f>
        <v>N/A</v>
      </c>
      <c r="BF37" s="79"/>
      <c r="BG37" s="79" t="str">
        <f>IF(OR(ISBLANK(P8),ISBLANK(P9),ISBLANK(P10)),"N/A",IF((BG35=BG36),"ok","&lt;&gt;"))</f>
        <v>N/A</v>
      </c>
      <c r="BH37" s="79"/>
      <c r="BI37" s="79" t="str">
        <f>IF(OR(ISBLANK(R8),ISBLANK(R9),ISBLANK(R10)),"N/A",IF((BI35=BI36),"ok","&lt;&gt;"))</f>
        <v>N/A</v>
      </c>
      <c r="BJ37" s="79"/>
      <c r="BK37" s="79" t="str">
        <f>IF(OR(ISBLANK(T8),ISBLANK(T9),ISBLANK(T10)),"N/A",IF((BK35=BK36),"ok","&lt;&gt;"))</f>
        <v>N/A</v>
      </c>
      <c r="BL37" s="79"/>
      <c r="BM37" s="79" t="str">
        <f>IF(OR(ISBLANK(V8),ISBLANK(V9),ISBLANK(V10)),"N/A",IF((BM35=BM36),"ok","&lt;&gt;"))</f>
        <v>N/A</v>
      </c>
      <c r="BN37" s="79"/>
      <c r="BO37" s="79" t="str">
        <f>IF(OR(ISBLANK(X8),ISBLANK(X9),ISBLANK(X10)),"N/A",IF((BO35=BO36),"ok","&lt;&gt;"))</f>
        <v>N/A</v>
      </c>
      <c r="BP37" s="79"/>
      <c r="BQ37" s="79" t="str">
        <f>IF(OR(ISBLANK(Z8),ISBLANK(Z9),ISBLANK(Z10)),"N/A",IF((BQ35=BQ36),"ok","&lt;&gt;"))</f>
        <v>N/A</v>
      </c>
      <c r="BR37" s="79"/>
      <c r="BS37" s="79" t="str">
        <f>IF(OR(ISBLANK(AB8),ISBLANK(AB9),ISBLANK(AB10)),"N/A",IF((BS35=BS36),"ok","&lt;&gt;"))</f>
        <v>N/A</v>
      </c>
      <c r="BT37" s="79"/>
      <c r="BU37" s="79" t="str">
        <f>IF(OR(ISBLANK(AD8),ISBLANK(AD9),ISBLANK(AD10)),"N/A",IF((BU35=BU36),"ok","&lt;&gt;"))</f>
        <v>N/A</v>
      </c>
      <c r="BV37" s="79"/>
      <c r="BW37" s="79" t="str">
        <f>IF(OR(ISBLANK(AF8),ISBLANK(AF9),ISBLANK(AF10)),"N/A",IF((BW35=BW36),"ok","&lt;&gt;"))</f>
        <v>N/A</v>
      </c>
      <c r="BX37" s="79"/>
      <c r="BY37" s="79" t="str">
        <f>IF(OR(ISBLANK(AH8),ISBLANK(AH9),ISBLANK(AH10)),"N/A",IF((BY35=BY36),"ok","&lt;&gt;"))</f>
        <v>N/A</v>
      </c>
      <c r="BZ37" s="79"/>
      <c r="CA37" s="79" t="str">
        <f>IF(OR(ISBLANK(AJ8),ISBLANK(AJ9),ISBLANK(AJ10)),"N/A",IF((CA35=CA36),"ok","&lt;&gt;"))</f>
        <v>N/A</v>
      </c>
      <c r="CB37" s="79"/>
      <c r="CC37" s="79" t="str">
        <f>IF(OR(ISBLANK(AL8),ISBLANK(AL9),ISBLANK(AL10)),"N/A",IF((CC35=CC36),"ok","&lt;&gt;"))</f>
        <v>N/A</v>
      </c>
      <c r="CD37" s="79"/>
      <c r="CE37" s="79" t="str">
        <f>IF(OR(ISBLANK(AN8),ISBLANK(AN9),ISBLANK(AN10)),"N/A",IF((CE35=CE36),"ok","&lt;&gt;"))</f>
        <v>N/A</v>
      </c>
      <c r="CF37" s="79"/>
      <c r="CG37" s="79" t="str">
        <f>IF(OR(ISBLANK(AP8),ISBLANK(AP9),ISBLANK(AP10)),"N/A",IF((CG35=CG36),"ok","&lt;&gt;"))</f>
        <v>N/A</v>
      </c>
      <c r="CH37" s="272"/>
      <c r="CI37" s="437"/>
      <c r="CJ37" s="437"/>
      <c r="CK37" s="437"/>
      <c r="CL37" s="437"/>
      <c r="CM37" s="437"/>
      <c r="CN37" s="437"/>
      <c r="CO37" s="437"/>
      <c r="CP37" s="437"/>
      <c r="CQ37" s="437"/>
      <c r="CR37" s="437"/>
      <c r="CS37" s="437"/>
      <c r="CT37" s="437"/>
      <c r="CU37" s="437"/>
      <c r="CV37" s="437"/>
      <c r="CW37" s="438"/>
      <c r="CX37" s="438"/>
      <c r="CY37" s="438"/>
      <c r="CZ37" s="438"/>
      <c r="DA37" s="438"/>
      <c r="DB37" s="438"/>
      <c r="DC37" s="438"/>
      <c r="DD37" s="438"/>
      <c r="DE37" s="438"/>
      <c r="DF37" s="438"/>
      <c r="DG37" s="438"/>
      <c r="DH37" s="438"/>
      <c r="DI37" s="438"/>
      <c r="DJ37" s="438"/>
      <c r="DK37" s="438"/>
      <c r="DL37" s="438"/>
      <c r="DM37" s="438"/>
      <c r="DN37" s="438"/>
      <c r="DO37" s="438"/>
      <c r="DP37" s="438"/>
      <c r="DQ37" s="438"/>
      <c r="DR37" s="438"/>
      <c r="DS37" s="438"/>
      <c r="DT37" s="438"/>
      <c r="DU37" s="438"/>
      <c r="DV37" s="438"/>
      <c r="DW37" s="438"/>
      <c r="DX37" s="438"/>
      <c r="DY37" s="438"/>
      <c r="DZ37" s="438"/>
      <c r="EA37" s="438"/>
      <c r="EB37" s="438"/>
      <c r="EC37" s="438"/>
      <c r="ED37" s="438"/>
      <c r="EE37" s="438"/>
      <c r="EF37" s="438"/>
      <c r="EG37" s="438"/>
      <c r="EH37" s="438"/>
      <c r="EI37" s="438"/>
      <c r="EJ37" s="438"/>
      <c r="EK37" s="438"/>
      <c r="EL37" s="438"/>
      <c r="EM37" s="438"/>
      <c r="EN37" s="438"/>
      <c r="EO37" s="438"/>
      <c r="EP37" s="438"/>
      <c r="EQ37" s="438"/>
      <c r="ER37" s="438"/>
      <c r="ES37" s="438"/>
      <c r="ET37" s="438"/>
      <c r="EU37" s="438"/>
      <c r="EV37" s="438"/>
      <c r="EW37" s="438"/>
      <c r="EX37" s="438"/>
      <c r="EY37" s="438"/>
      <c r="EZ37" s="438"/>
      <c r="FA37" s="438"/>
      <c r="FB37" s="438"/>
      <c r="FC37" s="438"/>
      <c r="FD37" s="438"/>
      <c r="FE37" s="438"/>
      <c r="FF37" s="438"/>
      <c r="FG37" s="438"/>
      <c r="FH37" s="438"/>
      <c r="FI37" s="438"/>
      <c r="FJ37" s="438"/>
      <c r="FK37" s="438"/>
      <c r="FL37" s="438"/>
      <c r="FM37" s="438"/>
      <c r="FN37" s="438"/>
      <c r="FO37" s="438"/>
      <c r="FP37" s="438"/>
      <c r="FQ37" s="438"/>
      <c r="FR37" s="438"/>
      <c r="FS37" s="438"/>
    </row>
    <row r="38" spans="1:175" s="418" customFormat="1" ht="27" customHeight="1">
      <c r="A38" s="235"/>
      <c r="B38" s="204"/>
      <c r="C38" s="440"/>
      <c r="D38" s="326"/>
      <c r="E38" s="773" t="str">
        <f>LEFT(D10,LEN(D10)-7)&amp;" (W2,3)"</f>
        <v>Extracción de agua dulce (W2,3)</v>
      </c>
      <c r="F38" s="774"/>
      <c r="G38" s="774"/>
      <c r="H38" s="774"/>
      <c r="I38" s="774"/>
      <c r="J38" s="774"/>
      <c r="K38" s="774"/>
      <c r="L38" s="774"/>
      <c r="M38" s="774"/>
      <c r="N38" s="774"/>
      <c r="O38" s="774"/>
      <c r="P38" s="774"/>
      <c r="Q38" s="774"/>
      <c r="R38" s="774"/>
      <c r="S38" s="774"/>
      <c r="T38" s="774"/>
      <c r="U38" s="774"/>
      <c r="V38" s="774"/>
      <c r="W38" s="601"/>
      <c r="X38" s="326"/>
      <c r="Y38" s="602"/>
      <c r="Z38" s="602"/>
      <c r="AA38" s="602"/>
      <c r="AB38" s="602"/>
      <c r="AC38" s="602"/>
      <c r="AD38" s="602"/>
      <c r="AE38" s="602"/>
      <c r="AF38" s="602"/>
      <c r="AG38" s="602"/>
      <c r="AH38" s="602"/>
      <c r="AI38" s="602"/>
      <c r="AJ38" s="602"/>
      <c r="AK38" s="778"/>
      <c r="AL38" s="778"/>
      <c r="AM38" s="778"/>
      <c r="AN38" s="778"/>
      <c r="AO38" s="778"/>
      <c r="AP38" s="778"/>
      <c r="AQ38" s="602"/>
      <c r="AR38" s="216"/>
      <c r="AS38" s="238"/>
      <c r="AT38" s="413">
        <v>14</v>
      </c>
      <c r="AU38" s="505" t="s">
        <v>405</v>
      </c>
      <c r="AV38" s="98" t="s">
        <v>246</v>
      </c>
      <c r="AW38" s="82">
        <f>F22</f>
        <v>0</v>
      </c>
      <c r="AX38" s="82"/>
      <c r="AY38" s="82">
        <f>H22</f>
        <v>0</v>
      </c>
      <c r="AZ38" s="82"/>
      <c r="BA38" s="82">
        <f>J22</f>
        <v>0</v>
      </c>
      <c r="BB38" s="82"/>
      <c r="BC38" s="82">
        <f>L22</f>
        <v>0</v>
      </c>
      <c r="BD38" s="82"/>
      <c r="BE38" s="82">
        <f>N22</f>
        <v>0</v>
      </c>
      <c r="BF38" s="82"/>
      <c r="BG38" s="82">
        <f>P22</f>
        <v>0</v>
      </c>
      <c r="BH38" s="82"/>
      <c r="BI38" s="82">
        <f>R22</f>
        <v>0</v>
      </c>
      <c r="BJ38" s="82"/>
      <c r="BK38" s="82">
        <f>T22</f>
        <v>0</v>
      </c>
      <c r="BL38" s="82"/>
      <c r="BM38" s="82">
        <f>V22</f>
        <v>0</v>
      </c>
      <c r="BN38" s="82"/>
      <c r="BO38" s="82">
        <f>X22</f>
        <v>0</v>
      </c>
      <c r="BP38" s="82"/>
      <c r="BQ38" s="82">
        <f>Z22</f>
        <v>0</v>
      </c>
      <c r="BR38" s="82"/>
      <c r="BS38" s="82">
        <f>AB22</f>
        <v>0</v>
      </c>
      <c r="BT38" s="82"/>
      <c r="BU38" s="82">
        <f>AD22</f>
        <v>0</v>
      </c>
      <c r="BV38" s="82"/>
      <c r="BW38" s="82">
        <f>AF22</f>
        <v>0</v>
      </c>
      <c r="BX38" s="82"/>
      <c r="BY38" s="82">
        <f>AH22</f>
        <v>0</v>
      </c>
      <c r="BZ38" s="82"/>
      <c r="CA38" s="82">
        <f>AJ22</f>
        <v>0</v>
      </c>
      <c r="CB38" s="82"/>
      <c r="CC38" s="82">
        <f>AL22</f>
        <v>0</v>
      </c>
      <c r="CD38" s="82"/>
      <c r="CE38" s="82">
        <f>AN22</f>
        <v>0</v>
      </c>
      <c r="CF38" s="82"/>
      <c r="CG38" s="82">
        <f>AP22</f>
        <v>0</v>
      </c>
      <c r="CH38" s="276"/>
      <c r="CI38" s="367"/>
      <c r="CJ38" s="367"/>
      <c r="CK38" s="367"/>
      <c r="CL38" s="367"/>
      <c r="CM38" s="367"/>
      <c r="CN38" s="367"/>
      <c r="CO38" s="367"/>
      <c r="CP38" s="367"/>
      <c r="CQ38" s="367"/>
      <c r="CR38" s="367"/>
      <c r="CS38" s="367"/>
      <c r="CT38" s="367"/>
      <c r="CU38" s="367"/>
      <c r="CV38" s="367"/>
      <c r="CW38" s="367"/>
      <c r="CX38" s="367"/>
      <c r="CY38" s="367"/>
      <c r="CZ38" s="367"/>
      <c r="DA38" s="367"/>
      <c r="DB38" s="367"/>
      <c r="DC38" s="367"/>
      <c r="DD38" s="367"/>
      <c r="DE38" s="367"/>
      <c r="DF38" s="367"/>
      <c r="DG38" s="367"/>
      <c r="DH38" s="367"/>
      <c r="DI38" s="367"/>
      <c r="DJ38" s="367"/>
      <c r="DK38" s="367"/>
      <c r="DL38" s="367"/>
      <c r="DM38" s="367"/>
      <c r="DN38" s="367"/>
      <c r="DO38" s="367"/>
      <c r="DP38" s="367"/>
      <c r="DQ38" s="367"/>
      <c r="DR38" s="367"/>
      <c r="DS38" s="367"/>
      <c r="DT38" s="367"/>
      <c r="DU38" s="367"/>
      <c r="DV38" s="367"/>
      <c r="DW38" s="367"/>
      <c r="DX38" s="367"/>
      <c r="DY38" s="367"/>
      <c r="DZ38" s="367"/>
      <c r="EA38" s="367"/>
      <c r="EB38" s="367"/>
      <c r="EC38" s="367"/>
      <c r="ED38" s="367"/>
      <c r="EE38" s="367"/>
      <c r="EF38" s="367"/>
      <c r="EG38" s="367"/>
      <c r="EH38" s="367"/>
      <c r="EI38" s="367"/>
      <c r="EJ38" s="367"/>
      <c r="EK38" s="367"/>
      <c r="EL38" s="367"/>
      <c r="EM38" s="367"/>
      <c r="EN38" s="367"/>
      <c r="EO38" s="367"/>
      <c r="EP38" s="367"/>
      <c r="EQ38" s="367"/>
      <c r="ER38" s="367"/>
      <c r="ES38" s="367"/>
      <c r="ET38" s="367"/>
      <c r="EU38" s="367"/>
      <c r="EV38" s="367"/>
      <c r="EW38" s="367"/>
      <c r="EX38" s="367"/>
      <c r="EY38" s="367"/>
      <c r="EZ38" s="367"/>
      <c r="FA38" s="367"/>
      <c r="FB38" s="367"/>
      <c r="FC38" s="367"/>
      <c r="FD38" s="367"/>
      <c r="FE38" s="367"/>
      <c r="FF38" s="367"/>
      <c r="FG38" s="367"/>
      <c r="FH38" s="367"/>
      <c r="FI38" s="367"/>
      <c r="FJ38" s="367"/>
      <c r="FK38" s="367"/>
      <c r="FL38" s="367"/>
      <c r="FM38" s="367"/>
      <c r="FN38" s="367"/>
      <c r="FO38" s="367"/>
      <c r="FP38" s="367"/>
      <c r="FQ38" s="367"/>
      <c r="FR38" s="367"/>
      <c r="FS38" s="367"/>
    </row>
    <row r="39" spans="3:86" ht="19.5" customHeight="1">
      <c r="C39" s="440"/>
      <c r="D39" s="603" t="str">
        <f>D11</f>
        <v>de la cual extraída por:</v>
      </c>
      <c r="E39" s="604"/>
      <c r="F39" s="321"/>
      <c r="G39" s="321"/>
      <c r="H39" s="321"/>
      <c r="I39" s="321"/>
      <c r="J39" s="321"/>
      <c r="K39" s="321"/>
      <c r="L39" s="321"/>
      <c r="M39" s="321"/>
      <c r="N39" s="321"/>
      <c r="O39" s="321"/>
      <c r="P39" s="321"/>
      <c r="Q39" s="321"/>
      <c r="R39" s="321"/>
      <c r="S39" s="321"/>
      <c r="T39" s="321"/>
      <c r="U39" s="321"/>
      <c r="V39" s="321"/>
      <c r="W39" s="605"/>
      <c r="X39" s="605"/>
      <c r="Y39" s="602"/>
      <c r="Z39" s="602"/>
      <c r="AA39" s="602"/>
      <c r="AB39" s="602"/>
      <c r="AC39" s="602"/>
      <c r="AD39" s="602"/>
      <c r="AE39" s="602"/>
      <c r="AF39" s="602"/>
      <c r="AG39" s="602"/>
      <c r="AH39" s="602"/>
      <c r="AI39" s="602"/>
      <c r="AJ39" s="606"/>
      <c r="AK39" s="773" t="str">
        <f>D26&amp;" (W2,17)"</f>
        <v>    Hogares (W2,17)</v>
      </c>
      <c r="AL39" s="774"/>
      <c r="AM39" s="774"/>
      <c r="AN39" s="774"/>
      <c r="AO39" s="774"/>
      <c r="AP39" s="774"/>
      <c r="AQ39" s="781"/>
      <c r="AR39" s="216"/>
      <c r="AT39" s="329">
        <v>24</v>
      </c>
      <c r="AU39" s="439" t="s">
        <v>208</v>
      </c>
      <c r="AV39" s="98" t="s">
        <v>246</v>
      </c>
      <c r="AW39" s="82">
        <f>F10+F18+F19+F20-F21</f>
        <v>0</v>
      </c>
      <c r="AX39" s="82"/>
      <c r="AY39" s="82">
        <f>H10+H18+H19+H20-H21</f>
        <v>0</v>
      </c>
      <c r="AZ39" s="82"/>
      <c r="BA39" s="82">
        <f>J10+J18+J19+J20-J21</f>
        <v>0</v>
      </c>
      <c r="BB39" s="82"/>
      <c r="BC39" s="82">
        <f>L10+L18+L19+L20-L21</f>
        <v>0</v>
      </c>
      <c r="BD39" s="82"/>
      <c r="BE39" s="82">
        <f>N10+N18+N19+N20-N21</f>
        <v>0</v>
      </c>
      <c r="BF39" s="82"/>
      <c r="BG39" s="82">
        <f>P10+P18+P19+P20-P21</f>
        <v>0</v>
      </c>
      <c r="BH39" s="82"/>
      <c r="BI39" s="82">
        <f>R10+R18+R19+R20-R21</f>
        <v>0</v>
      </c>
      <c r="BJ39" s="82"/>
      <c r="BK39" s="82">
        <f>T10+T18+T19+T20-T21</f>
        <v>0</v>
      </c>
      <c r="BL39" s="82"/>
      <c r="BM39" s="82">
        <f>V10+V18+V19+V20-V21</f>
        <v>0</v>
      </c>
      <c r="BN39" s="82"/>
      <c r="BO39" s="82">
        <f>X10+X18+X19+X20-X21</f>
        <v>0</v>
      </c>
      <c r="BP39" s="82"/>
      <c r="BQ39" s="82">
        <f>Z10+Z18+Z19+Z20-Z21</f>
        <v>0</v>
      </c>
      <c r="BR39" s="82"/>
      <c r="BS39" s="82">
        <f>AB10+AB18+AB19+AB20-AB21</f>
        <v>0</v>
      </c>
      <c r="BT39" s="82"/>
      <c r="BU39" s="82">
        <f>AD10+AD18+AD19+AD20-AD21</f>
        <v>0</v>
      </c>
      <c r="BV39" s="82"/>
      <c r="BW39" s="82">
        <f>AF10+AF18+AF19+AF20-AF21</f>
        <v>0</v>
      </c>
      <c r="BX39" s="82"/>
      <c r="BY39" s="82">
        <f>AH10+AH18+AH19+AH20-AH21</f>
        <v>0</v>
      </c>
      <c r="BZ39" s="82"/>
      <c r="CA39" s="82">
        <f>AJ10+AJ18+AJ19+AJ20-AJ21</f>
        <v>0</v>
      </c>
      <c r="CB39" s="82"/>
      <c r="CC39" s="82">
        <f>AL10+AL18+AL19+AL20-AL21</f>
        <v>0</v>
      </c>
      <c r="CD39" s="82"/>
      <c r="CE39" s="82">
        <f>AN10+AN18+AN19+AN20-AN21</f>
        <v>0</v>
      </c>
      <c r="CF39" s="82"/>
      <c r="CG39" s="82">
        <f>AP10+AP18+AP19+AP20-AP21</f>
        <v>0</v>
      </c>
      <c r="CH39" s="272"/>
    </row>
    <row r="40" spans="3:86" ht="19.5" customHeight="1">
      <c r="C40" s="440"/>
      <c r="D40" s="607" t="str">
        <f>D12&amp;" (W2,4)"</f>
        <v>Industria del suministro de agua (CIIU 36) (W2,4)</v>
      </c>
      <c r="E40" s="608"/>
      <c r="F40" s="602"/>
      <c r="G40" s="602"/>
      <c r="H40" s="602"/>
      <c r="I40" s="602"/>
      <c r="J40" s="602"/>
      <c r="K40" s="602"/>
      <c r="L40" s="602"/>
      <c r="M40" s="602"/>
      <c r="N40" s="602"/>
      <c r="O40" s="602"/>
      <c r="P40" s="602"/>
      <c r="Q40" s="602"/>
      <c r="R40" s="602"/>
      <c r="S40" s="602"/>
      <c r="T40" s="764" t="str">
        <f>D18&amp;" (W2,10)"</f>
        <v>Agua desalinizada (W2,10)</v>
      </c>
      <c r="U40" s="765"/>
      <c r="V40" s="766"/>
      <c r="W40" s="602"/>
      <c r="X40" s="602"/>
      <c r="Y40" s="764" t="str">
        <f>LEFT(D22,LEN(D22)-16)&amp;" (W2,14)"</f>
        <v>Total de agua dulce disponible para utilización  (W2,14)</v>
      </c>
      <c r="Z40" s="765"/>
      <c r="AA40" s="765"/>
      <c r="AB40" s="766"/>
      <c r="AC40" s="602"/>
      <c r="AD40" s="602"/>
      <c r="AE40" s="764" t="str">
        <f>LEFT(D24,LEN(D24)-8)&amp;" (W2,16)"</f>
        <v>Utilización de agua dulce total  (W2,16)</v>
      </c>
      <c r="AF40" s="765"/>
      <c r="AG40" s="766"/>
      <c r="AH40" s="602"/>
      <c r="AI40" s="602"/>
      <c r="AJ40" s="602"/>
      <c r="AK40" s="609"/>
      <c r="AL40" s="609"/>
      <c r="AM40" s="609"/>
      <c r="AN40" s="609"/>
      <c r="AO40" s="609"/>
      <c r="AP40" s="609"/>
      <c r="AQ40" s="609"/>
      <c r="AR40" s="216"/>
      <c r="AT40" s="317" t="s">
        <v>154</v>
      </c>
      <c r="AU40" s="439" t="s">
        <v>209</v>
      </c>
      <c r="AV40" s="98"/>
      <c r="AW40" s="79" t="str">
        <f>IF(OR(ISBLANK(F10),ISBLANK(F18),ISBLANK(F19),ISBLANK(F20),ISBLANK(F21),ISBLANK(F22)),"N/A",IF((AW38=AW39),"ok","&lt;&gt;"))</f>
        <v>N/A</v>
      </c>
      <c r="AX40" s="79"/>
      <c r="AY40" s="79" t="str">
        <f>IF(OR(ISBLANK(H10),ISBLANK(H18),ISBLANK(H19),ISBLANK(H20),ISBLANK(H21),ISBLANK(H22)),"N/A",IF((AY38=AY39),"ok","&lt;&gt;"))</f>
        <v>N/A</v>
      </c>
      <c r="AZ40" s="79"/>
      <c r="BA40" s="79" t="str">
        <f>IF(OR(ISBLANK(J10),ISBLANK(J18),ISBLANK(J19),ISBLANK(J20),ISBLANK(J21),ISBLANK(J22)),"N/A",IF((BA38=BA39),"ok","&lt;&gt;"))</f>
        <v>N/A</v>
      </c>
      <c r="BB40" s="79"/>
      <c r="BC40" s="79" t="str">
        <f>IF(OR(ISBLANK(L10),ISBLANK(L18),ISBLANK(L19),ISBLANK(L20),ISBLANK(L21),ISBLANK(L22)),"N/A",IF((BC38=BC39),"ok","&lt;&gt;"))</f>
        <v>N/A</v>
      </c>
      <c r="BD40" s="79"/>
      <c r="BE40" s="79" t="str">
        <f>IF(OR(ISBLANK(N10),ISBLANK(N18),ISBLANK(N19),ISBLANK(N20),ISBLANK(N21),ISBLANK(N22)),"N/A",IF((BE38=BE39),"ok","&lt;&gt;"))</f>
        <v>N/A</v>
      </c>
      <c r="BF40" s="79"/>
      <c r="BG40" s="79" t="str">
        <f>IF(OR(ISBLANK(P10),ISBLANK(P18),ISBLANK(P19),ISBLANK(P20),ISBLANK(P21),ISBLANK(P22)),"N/A",IF((BG38=BG39),"ok","&lt;&gt;"))</f>
        <v>N/A</v>
      </c>
      <c r="BH40" s="79"/>
      <c r="BI40" s="79" t="str">
        <f>IF(OR(ISBLANK(R10),ISBLANK(R18),ISBLANK(R19),ISBLANK(R20),ISBLANK(R21),ISBLANK(R22)),"N/A",IF((BI38=BI39),"ok","&lt;&gt;"))</f>
        <v>N/A</v>
      </c>
      <c r="BJ40" s="79"/>
      <c r="BK40" s="79" t="str">
        <f>IF(OR(ISBLANK(T10),ISBLANK(T18),ISBLANK(T19),ISBLANK(T20),ISBLANK(T21),ISBLANK(T22)),"N/A",IF((BK38=BK39),"ok","&lt;&gt;"))</f>
        <v>N/A</v>
      </c>
      <c r="BL40" s="79"/>
      <c r="BM40" s="79" t="str">
        <f>IF(OR(ISBLANK(V10),ISBLANK(V18),ISBLANK(V19),ISBLANK(V20),ISBLANK(V21),ISBLANK(V22)),"N/A",IF((BM38=BM39),"ok","&lt;&gt;"))</f>
        <v>N/A</v>
      </c>
      <c r="BN40" s="79"/>
      <c r="BO40" s="79" t="str">
        <f>IF(OR(ISBLANK(X10),ISBLANK(X18),ISBLANK(X19),ISBLANK(X20),ISBLANK(X21),ISBLANK(X22)),"N/A",IF((BO38=BO39),"ok","&lt;&gt;"))</f>
        <v>N/A</v>
      </c>
      <c r="BP40" s="79"/>
      <c r="BQ40" s="79" t="str">
        <f>IF(OR(ISBLANK(Z10),ISBLANK(Z18),ISBLANK(Z19),ISBLANK(Z20),ISBLANK(Z21),ISBLANK(Z22)),"N/A",IF((BQ38=BQ39),"ok","&lt;&gt;"))</f>
        <v>N/A</v>
      </c>
      <c r="BR40" s="79"/>
      <c r="BS40" s="79" t="str">
        <f>IF(OR(ISBLANK(AB10),ISBLANK(AB18),ISBLANK(AB19),ISBLANK(AB20),ISBLANK(AB21),ISBLANK(AB22)),"N/A",IF((BS38=BS39),"ok","&lt;&gt;"))</f>
        <v>N/A</v>
      </c>
      <c r="BT40" s="79"/>
      <c r="BU40" s="79" t="str">
        <f>IF(OR(ISBLANK(AD10),ISBLANK(AD18),ISBLANK(AD19),ISBLANK(AD20),ISBLANK(AD21),ISBLANK(AD22)),"N/A",IF((BU38=BU39),"ok","&lt;&gt;"))</f>
        <v>N/A</v>
      </c>
      <c r="BV40" s="79"/>
      <c r="BW40" s="79" t="str">
        <f>IF(OR(ISBLANK(AF10),ISBLANK(AF18),ISBLANK(AF19),ISBLANK(AF20),ISBLANK(AF21),ISBLANK(AF22)),"N/A",IF((BW38=BW39),"ok","&lt;&gt;"))</f>
        <v>N/A</v>
      </c>
      <c r="BX40" s="79"/>
      <c r="BY40" s="79" t="str">
        <f>IF(OR(ISBLANK(AH10),ISBLANK(AH18),ISBLANK(AH19),ISBLANK(AH20),ISBLANK(AH21),ISBLANK(AH22)),"N/A",IF((BY38=BY39),"ok","&lt;&gt;"))</f>
        <v>N/A</v>
      </c>
      <c r="BZ40" s="79"/>
      <c r="CA40" s="79" t="str">
        <f>IF(OR(ISBLANK(AJ10),ISBLANK(AJ18),ISBLANK(AJ19),ISBLANK(AJ20),ISBLANK(AJ21),ISBLANK(AJ22)),"N/A",IF((CA38=CA39),"ok","&lt;&gt;"))</f>
        <v>N/A</v>
      </c>
      <c r="CB40" s="79"/>
      <c r="CC40" s="79" t="str">
        <f>IF(OR(ISBLANK(AL10),ISBLANK(AL18),ISBLANK(AL19),ISBLANK(AL20),ISBLANK(AL21),ISBLANK(AL22)),"N/A",IF((CC38=CC39),"ok","&lt;&gt;"))</f>
        <v>N/A</v>
      </c>
      <c r="CD40" s="79"/>
      <c r="CE40" s="79" t="str">
        <f>IF(OR(ISBLANK(AN10),ISBLANK(AN18),ISBLANK(AN19),ISBLANK(AN20),ISBLANK(AN21),ISBLANK(AN22)),"N/A",IF((CE38=CE39),"ok","&lt;&gt;"))</f>
        <v>N/A</v>
      </c>
      <c r="CF40" s="79"/>
      <c r="CG40" s="79" t="str">
        <f>IF(OR(ISBLANK(AP10),ISBLANK(AP18),ISBLANK(AP19),ISBLANK(AP20),ISBLANK(AP21),ISBLANK(AP22)),"N/A",IF((CG38=CG39),"ok","&lt;&gt;"))</f>
        <v>N/A</v>
      </c>
      <c r="CH40" s="276"/>
    </row>
    <row r="41" spans="4:86" ht="19.5" customHeight="1">
      <c r="D41" s="610"/>
      <c r="E41" s="602"/>
      <c r="F41" s="602"/>
      <c r="G41" s="602"/>
      <c r="H41" s="602"/>
      <c r="I41" s="602"/>
      <c r="J41" s="602"/>
      <c r="K41" s="602"/>
      <c r="L41" s="602"/>
      <c r="M41" s="602"/>
      <c r="N41" s="602"/>
      <c r="O41" s="602"/>
      <c r="P41" s="602"/>
      <c r="Q41" s="602"/>
      <c r="R41" s="602"/>
      <c r="S41" s="602"/>
      <c r="T41" s="767"/>
      <c r="U41" s="768"/>
      <c r="V41" s="769"/>
      <c r="W41" s="602"/>
      <c r="X41" s="602"/>
      <c r="Y41" s="767"/>
      <c r="Z41" s="768"/>
      <c r="AA41" s="768"/>
      <c r="AB41" s="769"/>
      <c r="AC41" s="602"/>
      <c r="AD41" s="602"/>
      <c r="AE41" s="767"/>
      <c r="AF41" s="768"/>
      <c r="AG41" s="769"/>
      <c r="AH41" s="602"/>
      <c r="AI41" s="602"/>
      <c r="AJ41" s="602"/>
      <c r="AK41" s="764" t="str">
        <f>D27&amp;" (W2,18)"</f>
        <v>    Agricultura, ganadería, silvicultura y pesca (CIIU 01-03) (W2,18)</v>
      </c>
      <c r="AL41" s="765"/>
      <c r="AM41" s="765"/>
      <c r="AN41" s="765"/>
      <c r="AO41" s="765"/>
      <c r="AP41" s="765"/>
      <c r="AQ41" s="766"/>
      <c r="AT41" s="413">
        <v>3</v>
      </c>
      <c r="AU41" s="622" t="s">
        <v>155</v>
      </c>
      <c r="AV41" s="98" t="s">
        <v>246</v>
      </c>
      <c r="AW41" s="79">
        <f>F10</f>
        <v>0</v>
      </c>
      <c r="AX41" s="79"/>
      <c r="AY41" s="79">
        <f>H10</f>
        <v>0</v>
      </c>
      <c r="AZ41" s="79"/>
      <c r="BA41" s="79">
        <f>J10</f>
        <v>0</v>
      </c>
      <c r="BB41" s="79"/>
      <c r="BC41" s="79">
        <f>L10</f>
        <v>0</v>
      </c>
      <c r="BD41" s="79"/>
      <c r="BE41" s="79">
        <f>N10</f>
        <v>0</v>
      </c>
      <c r="BF41" s="79"/>
      <c r="BG41" s="79">
        <f>P10</f>
        <v>0</v>
      </c>
      <c r="BH41" s="79"/>
      <c r="BI41" s="79">
        <f>R10</f>
        <v>0</v>
      </c>
      <c r="BJ41" s="79"/>
      <c r="BK41" s="79">
        <f>T10</f>
        <v>0</v>
      </c>
      <c r="BL41" s="79"/>
      <c r="BM41" s="79">
        <f>V10</f>
        <v>0</v>
      </c>
      <c r="BN41" s="79"/>
      <c r="BO41" s="79">
        <f>X10</f>
        <v>0</v>
      </c>
      <c r="BP41" s="79"/>
      <c r="BQ41" s="79">
        <f>Z10</f>
        <v>0</v>
      </c>
      <c r="BR41" s="79"/>
      <c r="BS41" s="79">
        <f>AB10</f>
        <v>0</v>
      </c>
      <c r="BT41" s="79"/>
      <c r="BU41" s="79">
        <f>AD10</f>
        <v>0</v>
      </c>
      <c r="BV41" s="79"/>
      <c r="BW41" s="79">
        <f>AF10</f>
        <v>0</v>
      </c>
      <c r="BX41" s="79"/>
      <c r="BY41" s="79">
        <f>AH10</f>
        <v>0</v>
      </c>
      <c r="BZ41" s="79"/>
      <c r="CA41" s="79">
        <f>AJ10</f>
        <v>0</v>
      </c>
      <c r="CB41" s="79"/>
      <c r="CC41" s="79">
        <f>AL10</f>
        <v>0</v>
      </c>
      <c r="CD41" s="79"/>
      <c r="CE41" s="79">
        <f>AN10</f>
        <v>0</v>
      </c>
      <c r="CF41" s="79"/>
      <c r="CG41" s="79">
        <f>AP10</f>
        <v>0</v>
      </c>
      <c r="CH41" s="272"/>
    </row>
    <row r="42" spans="4:86" ht="19.5" customHeight="1">
      <c r="D42" s="607" t="str">
        <f>D13&amp;" (W2,5)"</f>
        <v>Hogares (W2,5)</v>
      </c>
      <c r="E42" s="602"/>
      <c r="F42" s="602"/>
      <c r="G42" s="602"/>
      <c r="H42" s="602"/>
      <c r="I42" s="602"/>
      <c r="J42" s="602"/>
      <c r="K42" s="602"/>
      <c r="L42" s="602"/>
      <c r="M42" s="602"/>
      <c r="N42" s="602"/>
      <c r="O42" s="602"/>
      <c r="P42" s="602"/>
      <c r="Q42" s="602"/>
      <c r="R42" s="602"/>
      <c r="S42" s="602"/>
      <c r="T42" s="770"/>
      <c r="U42" s="771"/>
      <c r="V42" s="772"/>
      <c r="W42" s="606"/>
      <c r="X42" s="602"/>
      <c r="Y42" s="767"/>
      <c r="Z42" s="768"/>
      <c r="AA42" s="768"/>
      <c r="AB42" s="769"/>
      <c r="AC42" s="602"/>
      <c r="AD42" s="602"/>
      <c r="AE42" s="767"/>
      <c r="AF42" s="768"/>
      <c r="AG42" s="769"/>
      <c r="AH42" s="790" t="s">
        <v>673</v>
      </c>
      <c r="AI42" s="791"/>
      <c r="AJ42" s="602"/>
      <c r="AK42" s="770"/>
      <c r="AL42" s="771"/>
      <c r="AM42" s="771"/>
      <c r="AN42" s="771"/>
      <c r="AO42" s="771"/>
      <c r="AP42" s="771"/>
      <c r="AQ42" s="772"/>
      <c r="AT42" s="329">
        <v>25</v>
      </c>
      <c r="AU42" s="439" t="s">
        <v>566</v>
      </c>
      <c r="AV42" s="98" t="s">
        <v>246</v>
      </c>
      <c r="AW42" s="82">
        <f>SUM(F12:F17)</f>
        <v>0</v>
      </c>
      <c r="AX42" s="82"/>
      <c r="AY42" s="82">
        <f>SUM(H12:H17)</f>
        <v>0</v>
      </c>
      <c r="AZ42" s="82"/>
      <c r="BA42" s="82">
        <f>SUM(J12:J17)</f>
        <v>0</v>
      </c>
      <c r="BB42" s="82"/>
      <c r="BC42" s="82">
        <f>SUM(L12:L17)</f>
        <v>0</v>
      </c>
      <c r="BD42" s="82"/>
      <c r="BE42" s="82">
        <f>SUM(N12:N17)</f>
        <v>0</v>
      </c>
      <c r="BF42" s="82"/>
      <c r="BG42" s="82">
        <f>SUM(P12:P17)</f>
        <v>0</v>
      </c>
      <c r="BH42" s="82"/>
      <c r="BI42" s="82">
        <f>SUM(R12:R17)</f>
        <v>0</v>
      </c>
      <c r="BJ42" s="82"/>
      <c r="BK42" s="82">
        <f>SUM(T12:T17)</f>
        <v>0</v>
      </c>
      <c r="BL42" s="82"/>
      <c r="BM42" s="82">
        <f>SUM(V12:V17)</f>
        <v>0</v>
      </c>
      <c r="BN42" s="82"/>
      <c r="BO42" s="82">
        <f>SUM(X12:X17)</f>
        <v>0</v>
      </c>
      <c r="BP42" s="82"/>
      <c r="BQ42" s="82">
        <f>SUM(Z12:Z17)</f>
        <v>0</v>
      </c>
      <c r="BR42" s="82"/>
      <c r="BS42" s="82">
        <f>SUM(AB12:AB17)</f>
        <v>0</v>
      </c>
      <c r="BT42" s="82"/>
      <c r="BU42" s="82">
        <f>SUM(AD12:AD17)</f>
        <v>0</v>
      </c>
      <c r="BV42" s="82"/>
      <c r="BW42" s="82">
        <f>SUM(AF12:AF17)</f>
        <v>0</v>
      </c>
      <c r="BX42" s="82"/>
      <c r="BY42" s="82">
        <f>SUM(AH12:AH17)</f>
        <v>0</v>
      </c>
      <c r="BZ42" s="82"/>
      <c r="CA42" s="82">
        <f>SUM(AJ12:AJ17)</f>
        <v>0</v>
      </c>
      <c r="CB42" s="82"/>
      <c r="CC42" s="82">
        <f>SUM(AL12:AL17)</f>
        <v>0</v>
      </c>
      <c r="CD42" s="82"/>
      <c r="CE42" s="82">
        <f>SUM(AN12:AN17)</f>
        <v>0</v>
      </c>
      <c r="CF42" s="82"/>
      <c r="CG42" s="82">
        <f>SUM(AP12:AP17)</f>
        <v>0</v>
      </c>
      <c r="CH42" s="276"/>
    </row>
    <row r="43" spans="1:86" ht="15" customHeight="1">
      <c r="A43" s="460"/>
      <c r="D43" s="611"/>
      <c r="E43" s="602"/>
      <c r="F43" s="602"/>
      <c r="G43" s="602"/>
      <c r="H43" s="602"/>
      <c r="I43" s="602"/>
      <c r="J43" s="602"/>
      <c r="K43" s="602"/>
      <c r="L43" s="602"/>
      <c r="M43" s="602"/>
      <c r="N43" s="602"/>
      <c r="O43" s="602"/>
      <c r="P43" s="602"/>
      <c r="Q43" s="602"/>
      <c r="R43" s="602"/>
      <c r="S43" s="602"/>
      <c r="T43" s="602"/>
      <c r="U43" s="602"/>
      <c r="V43" s="602"/>
      <c r="W43" s="602"/>
      <c r="X43" s="602"/>
      <c r="Y43" s="767"/>
      <c r="Z43" s="768"/>
      <c r="AA43" s="768"/>
      <c r="AB43" s="769"/>
      <c r="AC43" s="602"/>
      <c r="AD43" s="612"/>
      <c r="AE43" s="767"/>
      <c r="AF43" s="768"/>
      <c r="AG43" s="769"/>
      <c r="AH43" s="767"/>
      <c r="AI43" s="791"/>
      <c r="AJ43" s="602"/>
      <c r="AK43" s="602"/>
      <c r="AL43" s="602"/>
      <c r="AM43" s="602"/>
      <c r="AN43" s="602"/>
      <c r="AO43" s="602"/>
      <c r="AP43" s="602"/>
      <c r="AQ43" s="602"/>
      <c r="AT43" s="317" t="s">
        <v>154</v>
      </c>
      <c r="AU43" s="439" t="s">
        <v>540</v>
      </c>
      <c r="AV43" s="98"/>
      <c r="AW43" s="79" t="str">
        <f>IF(OR(ISBLANK(F10),ISBLANK(F12),ISBLANK(F13),ISBLANK(F14),ISBLANK(F15),ISBLANK(F16),ISBLANK(F17)),"N/A",IF(AW41=AW42,"ok","&lt;&gt;"))</f>
        <v>N/A</v>
      </c>
      <c r="AX43" s="79"/>
      <c r="AY43" s="79" t="str">
        <f>IF(OR(ISBLANK(H10),ISBLANK(H12),ISBLANK(H13),ISBLANK(H14),ISBLANK(H15),ISBLANK(H16),ISBLANK(H17)),"N/A",IF(AY41=AY42,"ok","&lt;&gt;"))</f>
        <v>N/A</v>
      </c>
      <c r="AZ43" s="79"/>
      <c r="BA43" s="79" t="str">
        <f>IF(OR(ISBLANK(J10),ISBLANK(J12),ISBLANK(J13),ISBLANK(J14),ISBLANK(J15),ISBLANK(J16),ISBLANK(J17)),"N/A",IF(BA41=BA42,"ok","&lt;&gt;"))</f>
        <v>N/A</v>
      </c>
      <c r="BB43" s="79"/>
      <c r="BC43" s="79" t="str">
        <f>IF(OR(ISBLANK(L10),ISBLANK(L12),ISBLANK(L13),ISBLANK(L14),ISBLANK(L15),ISBLANK(L16),ISBLANK(L17)),"N/A",IF(BC41=BC42,"ok","&lt;&gt;"))</f>
        <v>N/A</v>
      </c>
      <c r="BD43" s="79"/>
      <c r="BE43" s="79" t="str">
        <f>IF(OR(ISBLANK(N10),ISBLANK(N12),ISBLANK(N13),ISBLANK(N14),ISBLANK(N15),ISBLANK(N16),ISBLANK(N17)),"N/A",IF(BE41=BE42,"ok","&lt;&gt;"))</f>
        <v>N/A</v>
      </c>
      <c r="BF43" s="79"/>
      <c r="BG43" s="79" t="str">
        <f>IF(OR(ISBLANK(P10),ISBLANK(P12),ISBLANK(P13),ISBLANK(P14),ISBLANK(P15),ISBLANK(P16),ISBLANK(P17)),"N/A",IF(BG41=BG42,"ok","&lt;&gt;"))</f>
        <v>N/A</v>
      </c>
      <c r="BH43" s="79"/>
      <c r="BI43" s="79" t="str">
        <f>IF(OR(ISBLANK(R10),ISBLANK(R12),ISBLANK(R13),ISBLANK(R14),ISBLANK(R15),ISBLANK(R16),ISBLANK(R17)),"N/A",IF(BI41=BI42,"ok","&lt;&gt;"))</f>
        <v>N/A</v>
      </c>
      <c r="BJ43" s="79"/>
      <c r="BK43" s="79" t="str">
        <f>IF(OR(ISBLANK(T10),ISBLANK(T12),ISBLANK(T13),ISBLANK(T14),ISBLANK(T15),ISBLANK(T16),ISBLANK(T17)),"N/A",IF(BK41=BK42,"ok","&lt;&gt;"))</f>
        <v>N/A</v>
      </c>
      <c r="BL43" s="79"/>
      <c r="BM43" s="79" t="str">
        <f>IF(OR(ISBLANK(V10),ISBLANK(V12),ISBLANK(V13),ISBLANK(V14),ISBLANK(V15),ISBLANK(V16),ISBLANK(V17)),"N/A",IF(BM41=BM42,"ok","&lt;&gt;"))</f>
        <v>N/A</v>
      </c>
      <c r="BN43" s="79"/>
      <c r="BO43" s="79" t="str">
        <f>IF(OR(ISBLANK(X10),ISBLANK(X12),ISBLANK(X13),ISBLANK(X14),ISBLANK(X15),ISBLANK(X16),ISBLANK(X17)),"N/A",IF(BO41=BO42,"ok","&lt;&gt;"))</f>
        <v>N/A</v>
      </c>
      <c r="BP43" s="79"/>
      <c r="BQ43" s="79" t="str">
        <f>IF(OR(ISBLANK(Z10),ISBLANK(Z12),ISBLANK(Z13),ISBLANK(Z14),ISBLANK(Z15),ISBLANK(Z16),ISBLANK(Z17)),"N/A",IF(BQ41=BQ42,"ok","&lt;&gt;"))</f>
        <v>N/A</v>
      </c>
      <c r="BR43" s="79"/>
      <c r="BS43" s="79" t="str">
        <f>IF(OR(ISBLANK(AB10),ISBLANK(AB12),ISBLANK(AB13),ISBLANK(AB14),ISBLANK(AB15),ISBLANK(AB16),ISBLANK(AB17)),"N/A",IF(BS41=BS42,"ok","&lt;&gt;"))</f>
        <v>N/A</v>
      </c>
      <c r="BT43" s="79"/>
      <c r="BU43" s="79" t="str">
        <f>IF(OR(ISBLANK(AD10),ISBLANK(AD12),ISBLANK(AD13),ISBLANK(AD14),ISBLANK(AD15),ISBLANK(AD16),ISBLANK(AD17)),"N/A",IF(BU41=BU42,"ok","&lt;&gt;"))</f>
        <v>N/A</v>
      </c>
      <c r="BV43" s="79"/>
      <c r="BW43" s="79" t="str">
        <f>IF(OR(ISBLANK(AF10),ISBLANK(AF12),ISBLANK(AF13),ISBLANK(AF14),ISBLANK(AF15),ISBLANK(AF16),ISBLANK(AF17)),"N/A",IF(BW41=BW42,"ok","&lt;&gt;"))</f>
        <v>N/A</v>
      </c>
      <c r="BX43" s="79"/>
      <c r="BY43" s="79" t="str">
        <f>IF(OR(ISBLANK(AH10),ISBLANK(AH12),ISBLANK(AH13),ISBLANK(AH14),ISBLANK(AH15),ISBLANK(AH16),ISBLANK(AH17)),"N/A",IF(BY41=BY42,"ok","&lt;&gt;"))</f>
        <v>N/A</v>
      </c>
      <c r="BZ43" s="79"/>
      <c r="CA43" s="79" t="str">
        <f>IF(OR(ISBLANK(AJ10),ISBLANK(AJ12),ISBLANK(AJ13),ISBLANK(AJ14),ISBLANK(AJ15),ISBLANK(AJ16),ISBLANK(AJ17)),"N/A",IF(CA41=CA42,"ok","&lt;&gt;"))</f>
        <v>N/A</v>
      </c>
      <c r="CB43" s="79"/>
      <c r="CC43" s="79" t="str">
        <f>IF(OR(ISBLANK(AL10),ISBLANK(AL12),ISBLANK(AL13),ISBLANK(AL14),ISBLANK(AL15),ISBLANK(AL16),ISBLANK(AL17)),"N/A",IF(CC41=CC42,"ok","&lt;&gt;"))</f>
        <v>N/A</v>
      </c>
      <c r="CD43" s="79"/>
      <c r="CE43" s="79" t="str">
        <f>IF(OR(ISBLANK(AN10),ISBLANK(AN12),ISBLANK(AN13),ISBLANK(AN14),ISBLANK(AN15),ISBLANK(AN16),ISBLANK(AN17)),"N/A",IF(CE41=CE42,"ok","&lt;&gt;"))</f>
        <v>N/A</v>
      </c>
      <c r="CF43" s="79"/>
      <c r="CG43" s="79" t="str">
        <f>IF(OR(ISBLANK(AP10),ISBLANK(AP12),ISBLANK(AP13),ISBLANK(AP14),ISBLANK(AP15),ISBLANK(AP16),ISBLANK(AP17)),"N/A",IF(CG41=CG42,"ok","&lt;&gt;"))</f>
        <v>N/A</v>
      </c>
      <c r="CH43" s="272"/>
    </row>
    <row r="44" spans="1:86" ht="23.25" customHeight="1">
      <c r="A44" s="447"/>
      <c r="D44" s="607" t="str">
        <f>D14&amp;" (W2,6)"</f>
        <v>Agricultura, ganadería, silvicultura y pesca (CIIU 01-03) (W2,6)</v>
      </c>
      <c r="E44" s="602"/>
      <c r="F44" s="602"/>
      <c r="G44" s="602"/>
      <c r="H44" s="602"/>
      <c r="I44" s="602"/>
      <c r="J44" s="602"/>
      <c r="K44" s="602"/>
      <c r="L44" s="602"/>
      <c r="M44" s="602"/>
      <c r="N44" s="602"/>
      <c r="O44" s="602"/>
      <c r="P44" s="602"/>
      <c r="Q44" s="602"/>
      <c r="R44" s="602"/>
      <c r="S44" s="602"/>
      <c r="T44" s="773" t="str">
        <f>D19&amp;" (W2,11)"</f>
        <v>Agua reutilizada (W2,11)</v>
      </c>
      <c r="U44" s="774"/>
      <c r="V44" s="799"/>
      <c r="W44" s="606"/>
      <c r="X44" s="602"/>
      <c r="Y44" s="767"/>
      <c r="Z44" s="768"/>
      <c r="AA44" s="768"/>
      <c r="AB44" s="769"/>
      <c r="AC44" s="602"/>
      <c r="AD44" s="612"/>
      <c r="AE44" s="767"/>
      <c r="AF44" s="768"/>
      <c r="AG44" s="769"/>
      <c r="AH44" s="613"/>
      <c r="AI44" s="614"/>
      <c r="AJ44" s="602"/>
      <c r="AK44" s="773" t="str">
        <f>D29&amp;" (W2,20)"</f>
        <v>    Industrias manufactureras (CIIU 10-33) (W2,20)</v>
      </c>
      <c r="AL44" s="774"/>
      <c r="AM44" s="774"/>
      <c r="AN44" s="774"/>
      <c r="AO44" s="774"/>
      <c r="AP44" s="774"/>
      <c r="AQ44" s="781"/>
      <c r="AT44" s="413">
        <v>16</v>
      </c>
      <c r="AU44" s="622" t="s">
        <v>406</v>
      </c>
      <c r="AV44" s="98" t="s">
        <v>246</v>
      </c>
      <c r="AW44" s="82">
        <f>F24</f>
        <v>0</v>
      </c>
      <c r="AX44" s="82"/>
      <c r="AY44" s="82">
        <f>H24</f>
        <v>0</v>
      </c>
      <c r="AZ44" s="82"/>
      <c r="BA44" s="82">
        <f>J24</f>
        <v>0</v>
      </c>
      <c r="BB44" s="82"/>
      <c r="BC44" s="82">
        <f>L24</f>
        <v>0</v>
      </c>
      <c r="BD44" s="82"/>
      <c r="BE44" s="82">
        <f>N24</f>
        <v>0</v>
      </c>
      <c r="BF44" s="82"/>
      <c r="BG44" s="82">
        <f>P24</f>
        <v>0</v>
      </c>
      <c r="BH44" s="82"/>
      <c r="BI44" s="82">
        <f>R24</f>
        <v>0</v>
      </c>
      <c r="BJ44" s="82"/>
      <c r="BK44" s="82">
        <f>T24</f>
        <v>0</v>
      </c>
      <c r="BL44" s="82"/>
      <c r="BM44" s="82">
        <f>V24</f>
        <v>0</v>
      </c>
      <c r="BN44" s="82"/>
      <c r="BO44" s="82">
        <f>X24</f>
        <v>0</v>
      </c>
      <c r="BP44" s="82"/>
      <c r="BQ44" s="82">
        <f>Z24</f>
        <v>0</v>
      </c>
      <c r="BR44" s="82"/>
      <c r="BS44" s="82">
        <f>AB24</f>
        <v>0</v>
      </c>
      <c r="BT44" s="82"/>
      <c r="BU44" s="82">
        <f>AD24</f>
        <v>0</v>
      </c>
      <c r="BV44" s="82"/>
      <c r="BW44" s="82">
        <f>AF24</f>
        <v>0</v>
      </c>
      <c r="BX44" s="82"/>
      <c r="BY44" s="82">
        <f>AH24</f>
        <v>0</v>
      </c>
      <c r="BZ44" s="82"/>
      <c r="CA44" s="82">
        <f>AJ24</f>
        <v>0</v>
      </c>
      <c r="CB44" s="82"/>
      <c r="CC44" s="82">
        <f>AL24</f>
        <v>0</v>
      </c>
      <c r="CD44" s="82"/>
      <c r="CE44" s="82">
        <f>AN24</f>
        <v>0</v>
      </c>
      <c r="CF44" s="82"/>
      <c r="CG44" s="82">
        <f>AP24</f>
        <v>0</v>
      </c>
      <c r="CH44" s="276"/>
    </row>
    <row r="45" spans="1:86" ht="19.5" customHeight="1">
      <c r="A45" s="447"/>
      <c r="D45" s="615"/>
      <c r="E45" s="602"/>
      <c r="F45" s="602"/>
      <c r="G45" s="602"/>
      <c r="H45" s="602"/>
      <c r="I45" s="602"/>
      <c r="J45" s="602"/>
      <c r="K45" s="602"/>
      <c r="L45" s="602"/>
      <c r="M45" s="602"/>
      <c r="N45" s="602"/>
      <c r="O45" s="602"/>
      <c r="P45" s="602"/>
      <c r="Q45" s="602"/>
      <c r="R45" s="602"/>
      <c r="S45" s="602"/>
      <c r="T45" s="602"/>
      <c r="U45" s="602"/>
      <c r="V45" s="602"/>
      <c r="W45" s="602"/>
      <c r="X45" s="602"/>
      <c r="Y45" s="770"/>
      <c r="Z45" s="771"/>
      <c r="AA45" s="771"/>
      <c r="AB45" s="772"/>
      <c r="AC45" s="602"/>
      <c r="AD45" s="602"/>
      <c r="AE45" s="770"/>
      <c r="AF45" s="771"/>
      <c r="AG45" s="772"/>
      <c r="AH45" s="602"/>
      <c r="AI45" s="602"/>
      <c r="AJ45" s="602"/>
      <c r="AK45" s="602"/>
      <c r="AL45" s="602"/>
      <c r="AM45" s="602"/>
      <c r="AN45" s="602"/>
      <c r="AO45" s="602"/>
      <c r="AP45" s="602"/>
      <c r="AQ45" s="602"/>
      <c r="AS45" s="352"/>
      <c r="AT45" s="329">
        <v>26</v>
      </c>
      <c r="AU45" s="439" t="s">
        <v>567</v>
      </c>
      <c r="AV45" s="98" t="s">
        <v>246</v>
      </c>
      <c r="AW45" s="79">
        <f>F22-F23</f>
        <v>0</v>
      </c>
      <c r="AX45" s="79"/>
      <c r="AY45" s="79">
        <f>H22-H23</f>
        <v>0</v>
      </c>
      <c r="AZ45" s="79"/>
      <c r="BA45" s="79">
        <f>J22-J23</f>
        <v>0</v>
      </c>
      <c r="BB45" s="79"/>
      <c r="BC45" s="79">
        <f>L22-L23</f>
        <v>0</v>
      </c>
      <c r="BD45" s="79"/>
      <c r="BE45" s="79">
        <f>N22-N23</f>
        <v>0</v>
      </c>
      <c r="BF45" s="79"/>
      <c r="BG45" s="79">
        <f>P22-P23</f>
        <v>0</v>
      </c>
      <c r="BH45" s="79"/>
      <c r="BI45" s="79">
        <f>R22-R23</f>
        <v>0</v>
      </c>
      <c r="BJ45" s="79"/>
      <c r="BK45" s="79">
        <f>T22-T23</f>
        <v>0</v>
      </c>
      <c r="BL45" s="79"/>
      <c r="BM45" s="79">
        <f>V22-V23</f>
        <v>0</v>
      </c>
      <c r="BN45" s="79"/>
      <c r="BO45" s="79">
        <f>X22-X23</f>
        <v>0</v>
      </c>
      <c r="BP45" s="79"/>
      <c r="BQ45" s="79">
        <f>Z22-Z23</f>
        <v>0</v>
      </c>
      <c r="BR45" s="79"/>
      <c r="BS45" s="79">
        <f>AB22-AB23</f>
        <v>0</v>
      </c>
      <c r="BT45" s="79"/>
      <c r="BU45" s="79">
        <f>AD22-AD23</f>
        <v>0</v>
      </c>
      <c r="BV45" s="79"/>
      <c r="BW45" s="79">
        <f>AF22-AF23</f>
        <v>0</v>
      </c>
      <c r="BX45" s="79"/>
      <c r="BY45" s="79">
        <f>AH22-AH23</f>
        <v>0</v>
      </c>
      <c r="BZ45" s="79"/>
      <c r="CA45" s="79">
        <f>AJ22-AJ23</f>
        <v>0</v>
      </c>
      <c r="CB45" s="79"/>
      <c r="CC45" s="79">
        <f>AL22-AL23</f>
        <v>0</v>
      </c>
      <c r="CD45" s="79"/>
      <c r="CE45" s="79">
        <f>AN22-AN23</f>
        <v>0</v>
      </c>
      <c r="CF45" s="79"/>
      <c r="CG45" s="79">
        <f>AP22-AP23</f>
        <v>0</v>
      </c>
      <c r="CH45" s="272"/>
    </row>
    <row r="46" spans="1:86" ht="19.5" customHeight="1">
      <c r="A46" s="447"/>
      <c r="D46" s="607" t="str">
        <f>D15&amp;" (W2,7)"</f>
        <v>Industrias manufactureras (CIIU 10-33) (W2,7)</v>
      </c>
      <c r="E46" s="602"/>
      <c r="F46" s="602"/>
      <c r="G46" s="602"/>
      <c r="H46" s="602"/>
      <c r="I46" s="602"/>
      <c r="J46" s="602"/>
      <c r="K46" s="602"/>
      <c r="L46" s="602"/>
      <c r="M46" s="602"/>
      <c r="N46" s="602"/>
      <c r="O46" s="602"/>
      <c r="P46" s="602"/>
      <c r="Q46" s="602"/>
      <c r="R46" s="606"/>
      <c r="S46" s="626"/>
      <c r="T46" s="764" t="str">
        <f>D20&amp;"-"&amp;D21&amp;"  =(W2,12)-(W2,13)"</f>
        <v>Importaciones de agua-Exportaciones de agua  =(W2,12)-(W2,13)</v>
      </c>
      <c r="U46" s="782"/>
      <c r="V46" s="783"/>
      <c r="W46" s="606"/>
      <c r="X46" s="605"/>
      <c r="Y46" s="605"/>
      <c r="Z46" s="605"/>
      <c r="AA46" s="602"/>
      <c r="AB46" s="602"/>
      <c r="AC46" s="602"/>
      <c r="AD46" s="602"/>
      <c r="AE46" s="602"/>
      <c r="AF46" s="602"/>
      <c r="AG46" s="602"/>
      <c r="AH46" s="602"/>
      <c r="AI46" s="602"/>
      <c r="AJ46" s="602"/>
      <c r="AK46" s="773" t="str">
        <f>D30&amp;" (W2,21)"</f>
        <v>    Industria de la energía eléctrica (CIIU 351) (W2,21)</v>
      </c>
      <c r="AL46" s="774"/>
      <c r="AM46" s="774"/>
      <c r="AN46" s="774"/>
      <c r="AO46" s="774"/>
      <c r="AP46" s="774"/>
      <c r="AQ46" s="781"/>
      <c r="AS46" s="352"/>
      <c r="AT46" s="347" t="s">
        <v>154</v>
      </c>
      <c r="AU46" s="449" t="s">
        <v>541</v>
      </c>
      <c r="AV46" s="450"/>
      <c r="AW46" s="80" t="str">
        <f>IF(OR(ISBLANK(F22),ISBLANK(F23),ISBLANK(F24)),"N/A",IF(AW44=AW45,"ok","&lt;&gt;"))</f>
        <v>N/A</v>
      </c>
      <c r="AX46" s="80"/>
      <c r="AY46" s="80" t="str">
        <f>IF(OR(ISBLANK(H22),ISBLANK(H23),ISBLANK(H24)),"N/A",IF(AY44=AY45,"ok","&lt;&gt;"))</f>
        <v>N/A</v>
      </c>
      <c r="AZ46" s="80"/>
      <c r="BA46" s="80" t="str">
        <f>IF(OR(ISBLANK(J22),ISBLANK(J23),ISBLANK(J24)),"N/A",IF(BA44=BA45,"ok","&lt;&gt;"))</f>
        <v>N/A</v>
      </c>
      <c r="BB46" s="80"/>
      <c r="BC46" s="80" t="str">
        <f>IF(OR(ISBLANK(L22),ISBLANK(L23),ISBLANK(L24)),"N/A",IF(BC44=BC45,"ok","&lt;&gt;"))</f>
        <v>N/A</v>
      </c>
      <c r="BD46" s="80"/>
      <c r="BE46" s="80" t="str">
        <f>IF(OR(ISBLANK(N22),ISBLANK(N23),ISBLANK(N24)),"N/A",IF(BE44=BE45,"ok","&lt;&gt;"))</f>
        <v>N/A</v>
      </c>
      <c r="BF46" s="80"/>
      <c r="BG46" s="80" t="str">
        <f>IF(OR(ISBLANK(P22),ISBLANK(P23),ISBLANK(P24)),"N/A",IF(BG44=BG45,"ok","&lt;&gt;"))</f>
        <v>N/A</v>
      </c>
      <c r="BH46" s="80"/>
      <c r="BI46" s="80" t="str">
        <f>IF(OR(ISBLANK(R22),ISBLANK(R23),ISBLANK(R24)),"N/A",IF(BI44=BI45,"ok","&lt;&gt;"))</f>
        <v>N/A</v>
      </c>
      <c r="BJ46" s="80"/>
      <c r="BK46" s="80" t="str">
        <f>IF(OR(ISBLANK(T22),ISBLANK(T23),ISBLANK(T24)),"N/A",IF(BK44=BK45,"ok","&lt;&gt;"))</f>
        <v>N/A</v>
      </c>
      <c r="BL46" s="80"/>
      <c r="BM46" s="80" t="str">
        <f>IF(OR(ISBLANK(V22),ISBLANK(V23),ISBLANK(V24)),"N/A",IF(BM44=BM45,"ok","&lt;&gt;"))</f>
        <v>N/A</v>
      </c>
      <c r="BN46" s="80"/>
      <c r="BO46" s="80" t="str">
        <f>IF(OR(ISBLANK(X22),ISBLANK(X23),ISBLANK(X24)),"N/A",IF(BO44=BO45,"ok","&lt;&gt;"))</f>
        <v>N/A</v>
      </c>
      <c r="BP46" s="80"/>
      <c r="BQ46" s="80" t="str">
        <f>IF(OR(ISBLANK(Z22),ISBLANK(Z23),ISBLANK(Z24)),"N/A",IF(BQ44=BQ45,"ok","&lt;&gt;"))</f>
        <v>N/A</v>
      </c>
      <c r="BR46" s="80"/>
      <c r="BS46" s="80" t="str">
        <f>IF(OR(ISBLANK(AB22),ISBLANK(AB23),ISBLANK(AB24)),"N/A",IF(BS44=BS45,"ok","&lt;&gt;"))</f>
        <v>N/A</v>
      </c>
      <c r="BT46" s="80"/>
      <c r="BU46" s="80" t="str">
        <f>IF(OR(ISBLANK(AD22),ISBLANK(AD23),ISBLANK(AD24)),"N/A",IF(BU44=BU45,"ok","&lt;&gt;"))</f>
        <v>N/A</v>
      </c>
      <c r="BV46" s="80"/>
      <c r="BW46" s="80" t="str">
        <f>IF(OR(ISBLANK(AF22),ISBLANK(AF23),ISBLANK(AF24)),"N/A",IF(BW44=BW45,"ok","&lt;&gt;"))</f>
        <v>N/A</v>
      </c>
      <c r="BX46" s="80"/>
      <c r="BY46" s="80" t="str">
        <f>IF(OR(ISBLANK(AH22),ISBLANK(AH23),ISBLANK(AH24)),"N/A",IF(BY44=BY45,"ok","&lt;&gt;"))</f>
        <v>N/A</v>
      </c>
      <c r="BZ46" s="80"/>
      <c r="CA46" s="80" t="str">
        <f>IF(OR(ISBLANK(AJ22),ISBLANK(AJ23),ISBLANK(AJ24)),"N/A",IF(CA44=CA45,"ok","&lt;&gt;"))</f>
        <v>N/A</v>
      </c>
      <c r="CB46" s="80"/>
      <c r="CC46" s="80" t="str">
        <f>IF(OR(ISBLANK(AL22),ISBLANK(AL23),ISBLANK(AL24)),"N/A",IF(CC44=CC45,"ok","&lt;&gt;"))</f>
        <v>N/A</v>
      </c>
      <c r="CD46" s="80"/>
      <c r="CE46" s="80" t="str">
        <f>IF(OR(ISBLANK(AN22),ISBLANK(AN23),ISBLANK(AN24)),"N/A",IF(CE44=CE45,"ok","&lt;&gt;"))</f>
        <v>N/A</v>
      </c>
      <c r="CF46" s="80"/>
      <c r="CG46" s="80" t="str">
        <f>IF(OR(ISBLANK(AP22),ISBLANK(AP23),ISBLANK(AP24)),"N/A",IF(CG44=CG45,"ok","&lt;&gt;"))</f>
        <v>N/A</v>
      </c>
      <c r="CH46" s="300"/>
    </row>
    <row r="47" spans="1:87" ht="15" customHeight="1">
      <c r="A47" s="447"/>
      <c r="B47" s="600"/>
      <c r="D47" s="615"/>
      <c r="E47" s="602"/>
      <c r="F47" s="602"/>
      <c r="G47" s="602"/>
      <c r="H47" s="602"/>
      <c r="I47" s="602"/>
      <c r="J47" s="602"/>
      <c r="K47" s="602"/>
      <c r="L47" s="602"/>
      <c r="M47" s="602"/>
      <c r="N47" s="602"/>
      <c r="O47" s="602"/>
      <c r="P47" s="602"/>
      <c r="Q47" s="602"/>
      <c r="R47" s="606"/>
      <c r="S47" s="321"/>
      <c r="T47" s="784"/>
      <c r="U47" s="785"/>
      <c r="V47" s="786"/>
      <c r="W47" s="616"/>
      <c r="X47" s="616"/>
      <c r="Y47" s="616"/>
      <c r="Z47" s="616"/>
      <c r="AA47" s="617"/>
      <c r="AB47" s="618"/>
      <c r="AC47" s="602"/>
      <c r="AD47" s="602"/>
      <c r="AE47" s="602"/>
      <c r="AF47" s="602"/>
      <c r="AG47" s="602"/>
      <c r="AH47" s="602"/>
      <c r="AI47" s="602"/>
      <c r="AJ47" s="602"/>
      <c r="AK47" s="602"/>
      <c r="AL47" s="602"/>
      <c r="AM47" s="602"/>
      <c r="AN47" s="602"/>
      <c r="AO47" s="602"/>
      <c r="AP47" s="602"/>
      <c r="AQ47" s="602"/>
      <c r="AT47" s="349" t="s">
        <v>550</v>
      </c>
      <c r="AU47" s="350" t="s">
        <v>551</v>
      </c>
      <c r="AV47" s="97"/>
      <c r="AW47" s="115"/>
      <c r="AX47" s="115"/>
      <c r="AY47" s="115"/>
      <c r="AZ47" s="115"/>
      <c r="BA47" s="115"/>
      <c r="BB47" s="115"/>
      <c r="BC47" s="115"/>
      <c r="BD47" s="115"/>
      <c r="BE47" s="115"/>
      <c r="BF47" s="115"/>
      <c r="BG47" s="115"/>
      <c r="BH47" s="115"/>
      <c r="BI47" s="115"/>
      <c r="BJ47" s="115"/>
      <c r="BK47" s="115"/>
      <c r="BL47" s="115"/>
      <c r="BM47" s="115"/>
      <c r="BN47" s="115"/>
      <c r="BO47" s="115"/>
      <c r="BP47" s="115"/>
      <c r="BQ47" s="115"/>
      <c r="BR47" s="115"/>
      <c r="BS47" s="115"/>
      <c r="BT47" s="115"/>
      <c r="BU47" s="115"/>
      <c r="BV47" s="115"/>
      <c r="BW47" s="115"/>
      <c r="BX47" s="115"/>
      <c r="BY47" s="115"/>
      <c r="BZ47" s="115"/>
      <c r="CA47" s="115"/>
      <c r="CB47" s="115"/>
      <c r="CC47" s="115"/>
      <c r="CD47" s="115"/>
      <c r="CE47" s="115"/>
      <c r="CF47" s="115"/>
      <c r="CG47" s="115"/>
      <c r="CH47" s="451"/>
      <c r="CI47" s="452"/>
    </row>
    <row r="48" spans="1:87" ht="19.5" customHeight="1">
      <c r="A48" s="447"/>
      <c r="B48" s="600"/>
      <c r="D48" s="607" t="str">
        <f>D16&amp;" (W2,8)"</f>
        <v>Industria de la energía eléctrica (CIIU 351) (W2,8)</v>
      </c>
      <c r="E48" s="602"/>
      <c r="F48" s="602"/>
      <c r="G48" s="602"/>
      <c r="H48" s="602"/>
      <c r="I48" s="602"/>
      <c r="J48" s="602"/>
      <c r="K48" s="602"/>
      <c r="L48" s="602"/>
      <c r="M48" s="602"/>
      <c r="N48" s="602"/>
      <c r="O48" s="602"/>
      <c r="P48" s="602"/>
      <c r="Q48" s="602"/>
      <c r="R48" s="606"/>
      <c r="S48" s="321"/>
      <c r="T48" s="784"/>
      <c r="U48" s="785"/>
      <c r="V48" s="786"/>
      <c r="W48" s="606"/>
      <c r="X48" s="602"/>
      <c r="Y48" s="602"/>
      <c r="Z48" s="602"/>
      <c r="AA48" s="602"/>
      <c r="AB48" s="764" t="str">
        <f>D23&amp;" (W2,15)"</f>
        <v>Pérdidas durante el transporte  (W2,15)</v>
      </c>
      <c r="AC48" s="792"/>
      <c r="AD48" s="792"/>
      <c r="AE48" s="792"/>
      <c r="AF48" s="793"/>
      <c r="AG48" s="602"/>
      <c r="AH48" s="602"/>
      <c r="AI48" s="602"/>
      <c r="AJ48" s="602"/>
      <c r="AK48" s="773" t="str">
        <f>D31&amp;" (W2,22)"</f>
        <v>    Otras actividades económicas (W2,22)</v>
      </c>
      <c r="AL48" s="774"/>
      <c r="AM48" s="774"/>
      <c r="AN48" s="774"/>
      <c r="AO48" s="774"/>
      <c r="AP48" s="774"/>
      <c r="AQ48" s="781"/>
      <c r="AT48" s="349" t="s">
        <v>552</v>
      </c>
      <c r="AU48" s="350" t="s">
        <v>553</v>
      </c>
      <c r="AV48" s="97"/>
      <c r="AW48" s="115"/>
      <c r="AX48" s="115"/>
      <c r="AY48" s="115"/>
      <c r="AZ48" s="115"/>
      <c r="BA48" s="115"/>
      <c r="BB48" s="115"/>
      <c r="BC48" s="115"/>
      <c r="BD48" s="115"/>
      <c r="BE48" s="115"/>
      <c r="BF48" s="115"/>
      <c r="BG48" s="115"/>
      <c r="BH48" s="115"/>
      <c r="BI48" s="115"/>
      <c r="BJ48" s="115"/>
      <c r="BK48" s="115"/>
      <c r="BL48" s="115"/>
      <c r="BM48" s="115"/>
      <c r="BN48" s="115"/>
      <c r="BO48" s="115"/>
      <c r="BP48" s="115"/>
      <c r="BQ48" s="115"/>
      <c r="BR48" s="115"/>
      <c r="BS48" s="115"/>
      <c r="BT48" s="115"/>
      <c r="BU48" s="115"/>
      <c r="BV48" s="115"/>
      <c r="BW48" s="115"/>
      <c r="BX48" s="115"/>
      <c r="BY48" s="115"/>
      <c r="BZ48" s="115"/>
      <c r="CA48" s="115"/>
      <c r="CB48" s="115"/>
      <c r="CC48" s="115"/>
      <c r="CD48" s="115"/>
      <c r="CE48" s="115"/>
      <c r="CF48" s="115"/>
      <c r="CG48" s="115"/>
      <c r="CH48" s="451"/>
      <c r="CI48" s="452"/>
    </row>
    <row r="49" spans="1:87" ht="20.25" customHeight="1">
      <c r="A49" s="447"/>
      <c r="B49" s="600"/>
      <c r="D49" s="615"/>
      <c r="E49" s="602"/>
      <c r="F49" s="602"/>
      <c r="G49" s="602"/>
      <c r="H49" s="602"/>
      <c r="I49" s="602"/>
      <c r="J49" s="602"/>
      <c r="K49" s="602"/>
      <c r="L49" s="602"/>
      <c r="M49" s="602"/>
      <c r="N49" s="602"/>
      <c r="O49" s="602"/>
      <c r="P49" s="602"/>
      <c r="Q49" s="602"/>
      <c r="R49" s="606"/>
      <c r="S49" s="627"/>
      <c r="T49" s="784"/>
      <c r="U49" s="785"/>
      <c r="V49" s="786"/>
      <c r="W49" s="602"/>
      <c r="X49" s="602"/>
      <c r="Y49" s="602"/>
      <c r="Z49" s="602"/>
      <c r="AA49" s="602"/>
      <c r="AB49" s="794"/>
      <c r="AC49" s="795"/>
      <c r="AD49" s="795"/>
      <c r="AE49" s="795"/>
      <c r="AF49" s="796"/>
      <c r="AG49" s="602"/>
      <c r="AH49" s="602"/>
      <c r="AI49" s="602"/>
      <c r="AJ49" s="602"/>
      <c r="AK49" s="602"/>
      <c r="AL49" s="602"/>
      <c r="AM49" s="602"/>
      <c r="AN49" s="602"/>
      <c r="AO49" s="602"/>
      <c r="AP49" s="602"/>
      <c r="AQ49" s="602"/>
      <c r="AT49" s="351" t="s">
        <v>555</v>
      </c>
      <c r="AU49" s="350" t="s">
        <v>557</v>
      </c>
      <c r="AV49" s="97"/>
      <c r="AW49" s="115"/>
      <c r="AX49" s="115"/>
      <c r="AY49" s="115"/>
      <c r="AZ49" s="115"/>
      <c r="BA49" s="115"/>
      <c r="BB49" s="115"/>
      <c r="BC49" s="115"/>
      <c r="BD49" s="115"/>
      <c r="BE49" s="115"/>
      <c r="BF49" s="115"/>
      <c r="BG49" s="115"/>
      <c r="BH49" s="115"/>
      <c r="BI49" s="115"/>
      <c r="BJ49" s="115"/>
      <c r="BK49" s="115"/>
      <c r="BL49" s="115"/>
      <c r="BM49" s="115"/>
      <c r="BN49" s="115"/>
      <c r="BO49" s="115"/>
      <c r="BP49" s="115"/>
      <c r="BQ49" s="115"/>
      <c r="BR49" s="115"/>
      <c r="BS49" s="115"/>
      <c r="BT49" s="115"/>
      <c r="BU49" s="115"/>
      <c r="BV49" s="115"/>
      <c r="BW49" s="115"/>
      <c r="BX49" s="115"/>
      <c r="BY49" s="115"/>
      <c r="BZ49" s="115"/>
      <c r="CA49" s="115"/>
      <c r="CB49" s="115"/>
      <c r="CC49" s="115"/>
      <c r="CD49" s="115"/>
      <c r="CE49" s="115"/>
      <c r="CF49" s="115"/>
      <c r="CG49" s="115"/>
      <c r="CH49" s="451"/>
      <c r="CI49" s="452"/>
    </row>
    <row r="50" spans="1:87" ht="19.5" customHeight="1">
      <c r="A50" s="447"/>
      <c r="B50" s="448"/>
      <c r="C50" s="619"/>
      <c r="D50" s="607" t="str">
        <f>D17&amp;" (W2,9)"</f>
        <v>Otras actividades económicas (W2,9)</v>
      </c>
      <c r="E50" s="620"/>
      <c r="F50" s="606"/>
      <c r="G50" s="606"/>
      <c r="H50" s="606"/>
      <c r="I50" s="606"/>
      <c r="J50" s="606"/>
      <c r="K50" s="606"/>
      <c r="L50" s="606"/>
      <c r="M50" s="606"/>
      <c r="N50" s="606"/>
      <c r="O50" s="606"/>
      <c r="P50" s="606"/>
      <c r="Q50" s="606"/>
      <c r="R50" s="606"/>
      <c r="S50" s="625"/>
      <c r="T50" s="787"/>
      <c r="U50" s="788"/>
      <c r="V50" s="789"/>
      <c r="W50" s="606"/>
      <c r="X50" s="606"/>
      <c r="Y50" s="606"/>
      <c r="Z50" s="606"/>
      <c r="AA50" s="606"/>
      <c r="AB50" s="606"/>
      <c r="AC50" s="606"/>
      <c r="AD50" s="606"/>
      <c r="AE50" s="606"/>
      <c r="AF50" s="606"/>
      <c r="AG50" s="606"/>
      <c r="AH50" s="606"/>
      <c r="AI50" s="606"/>
      <c r="AJ50" s="606"/>
      <c r="AK50" s="606"/>
      <c r="AL50" s="606"/>
      <c r="AM50" s="606"/>
      <c r="AN50" s="606"/>
      <c r="AO50" s="606"/>
      <c r="AP50" s="606"/>
      <c r="AQ50" s="606"/>
      <c r="AR50" s="621"/>
      <c r="AT50" s="351" t="s">
        <v>554</v>
      </c>
      <c r="AU50" s="350" t="s">
        <v>475</v>
      </c>
      <c r="AV50" s="97"/>
      <c r="AW50" s="115"/>
      <c r="AX50" s="115"/>
      <c r="AY50" s="115"/>
      <c r="AZ50" s="115"/>
      <c r="BA50" s="115"/>
      <c r="BB50" s="115"/>
      <c r="BC50" s="115"/>
      <c r="BD50" s="115"/>
      <c r="BE50" s="115"/>
      <c r="BF50" s="115"/>
      <c r="BG50" s="115"/>
      <c r="BH50" s="115"/>
      <c r="BI50" s="115"/>
      <c r="BJ50" s="115"/>
      <c r="BK50" s="115"/>
      <c r="BL50" s="115"/>
      <c r="BM50" s="115"/>
      <c r="BN50" s="115"/>
      <c r="BO50" s="115"/>
      <c r="BP50" s="115"/>
      <c r="BQ50" s="115"/>
      <c r="BR50" s="115"/>
      <c r="BS50" s="115"/>
      <c r="BT50" s="115"/>
      <c r="BU50" s="115"/>
      <c r="BV50" s="115"/>
      <c r="BW50" s="115"/>
      <c r="BX50" s="115"/>
      <c r="BY50" s="115"/>
      <c r="BZ50" s="115"/>
      <c r="CA50" s="115"/>
      <c r="CB50" s="115"/>
      <c r="CC50" s="115"/>
      <c r="CD50" s="115"/>
      <c r="CE50" s="115"/>
      <c r="CF50" s="115"/>
      <c r="CG50" s="115"/>
      <c r="CH50" s="451"/>
      <c r="CI50" s="452"/>
    </row>
    <row r="51" spans="1:87" ht="24" customHeight="1">
      <c r="A51" s="447"/>
      <c r="B51" s="204">
        <v>3</v>
      </c>
      <c r="C51" s="336" t="s">
        <v>136</v>
      </c>
      <c r="D51" s="441"/>
      <c r="E51" s="336"/>
      <c r="F51" s="236"/>
      <c r="G51" s="339"/>
      <c r="H51" s="340"/>
      <c r="I51" s="341"/>
      <c r="J51" s="340"/>
      <c r="K51" s="341"/>
      <c r="L51" s="340"/>
      <c r="M51" s="341"/>
      <c r="N51" s="340"/>
      <c r="O51" s="341"/>
      <c r="P51" s="340"/>
      <c r="Q51" s="339"/>
      <c r="R51" s="340"/>
      <c r="S51" s="339"/>
      <c r="T51" s="340"/>
      <c r="U51" s="339"/>
      <c r="V51" s="340"/>
      <c r="W51" s="339"/>
      <c r="X51" s="340"/>
      <c r="Y51" s="339"/>
      <c r="Z51" s="442"/>
      <c r="AA51" s="339"/>
      <c r="AB51" s="340"/>
      <c r="AC51" s="341"/>
      <c r="AD51" s="340"/>
      <c r="AE51" s="339"/>
      <c r="AF51" s="340"/>
      <c r="AG51" s="339"/>
      <c r="AH51" s="340"/>
      <c r="AI51" s="393"/>
      <c r="AJ51" s="393"/>
      <c r="AK51" s="393"/>
      <c r="AL51" s="393"/>
      <c r="AM51" s="393"/>
      <c r="AN51" s="392"/>
      <c r="AO51" s="338"/>
      <c r="AP51" s="392"/>
      <c r="AQ51" s="338"/>
      <c r="AR51" s="338"/>
      <c r="AT51" s="349"/>
      <c r="AU51" s="350"/>
      <c r="AV51" s="97"/>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15"/>
      <c r="BV51" s="115"/>
      <c r="BW51" s="115"/>
      <c r="BX51" s="115"/>
      <c r="BY51" s="115"/>
      <c r="BZ51" s="115"/>
      <c r="CA51" s="115"/>
      <c r="CB51" s="115"/>
      <c r="CC51" s="115"/>
      <c r="CD51" s="115"/>
      <c r="CE51" s="115"/>
      <c r="CF51" s="115"/>
      <c r="CG51" s="115"/>
      <c r="CH51" s="451"/>
      <c r="CI51" s="452"/>
    </row>
    <row r="52" spans="1:87" ht="14.25" customHeight="1">
      <c r="A52" s="447"/>
      <c r="C52" s="443"/>
      <c r="D52" s="443"/>
      <c r="E52" s="444"/>
      <c r="F52" s="378"/>
      <c r="G52" s="374"/>
      <c r="H52" s="375"/>
      <c r="I52" s="376"/>
      <c r="J52" s="375"/>
      <c r="K52" s="376"/>
      <c r="L52" s="375"/>
      <c r="M52" s="376"/>
      <c r="N52" s="375"/>
      <c r="O52" s="376"/>
      <c r="P52" s="375"/>
      <c r="Q52" s="374"/>
      <c r="R52" s="375"/>
      <c r="S52" s="374"/>
      <c r="T52" s="375"/>
      <c r="U52" s="374"/>
      <c r="V52" s="375"/>
      <c r="W52" s="374"/>
      <c r="X52" s="375"/>
      <c r="Y52" s="374"/>
      <c r="Z52" s="445"/>
      <c r="AA52" s="374"/>
      <c r="AB52" s="375"/>
      <c r="AC52" s="376"/>
      <c r="AD52" s="375"/>
      <c r="AE52" s="374"/>
      <c r="AF52" s="377"/>
      <c r="AG52" s="372"/>
      <c r="AH52" s="377"/>
      <c r="AT52" s="349"/>
      <c r="AU52" s="350"/>
      <c r="AV52" s="97"/>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451"/>
      <c r="CI52" s="452"/>
    </row>
    <row r="53" spans="1:87" ht="24" customHeight="1">
      <c r="A53" s="447"/>
      <c r="B53" s="599"/>
      <c r="C53" s="446" t="s">
        <v>639</v>
      </c>
      <c r="D53" s="800" t="s">
        <v>640</v>
      </c>
      <c r="E53" s="801"/>
      <c r="F53" s="801"/>
      <c r="G53" s="801"/>
      <c r="H53" s="801"/>
      <c r="I53" s="801"/>
      <c r="J53" s="801"/>
      <c r="K53" s="801"/>
      <c r="L53" s="801"/>
      <c r="M53" s="801"/>
      <c r="N53" s="801"/>
      <c r="O53" s="801"/>
      <c r="P53" s="801"/>
      <c r="Q53" s="801"/>
      <c r="R53" s="801"/>
      <c r="S53" s="801"/>
      <c r="T53" s="801"/>
      <c r="U53" s="801"/>
      <c r="V53" s="801"/>
      <c r="W53" s="801"/>
      <c r="X53" s="801"/>
      <c r="Y53" s="801"/>
      <c r="Z53" s="801"/>
      <c r="AA53" s="801"/>
      <c r="AB53" s="801"/>
      <c r="AC53" s="801"/>
      <c r="AD53" s="801"/>
      <c r="AE53" s="801"/>
      <c r="AF53" s="801"/>
      <c r="AG53" s="801"/>
      <c r="AH53" s="801"/>
      <c r="AI53" s="801"/>
      <c r="AJ53" s="801"/>
      <c r="AK53" s="801"/>
      <c r="AL53" s="801"/>
      <c r="AM53" s="801"/>
      <c r="AN53" s="801"/>
      <c r="AO53" s="801"/>
      <c r="AP53" s="801"/>
      <c r="AQ53" s="801"/>
      <c r="AR53" s="802"/>
      <c r="AT53" s="349"/>
      <c r="AU53" s="350"/>
      <c r="AV53" s="97"/>
      <c r="AW53" s="115"/>
      <c r="AX53" s="115"/>
      <c r="AY53" s="115"/>
      <c r="AZ53" s="115"/>
      <c r="BA53" s="115"/>
      <c r="BB53" s="115"/>
      <c r="BC53" s="115"/>
      <c r="BD53" s="115"/>
      <c r="BE53" s="115"/>
      <c r="BF53" s="115"/>
      <c r="BG53" s="115"/>
      <c r="BH53" s="115"/>
      <c r="BI53" s="115"/>
      <c r="BJ53" s="115"/>
      <c r="BK53" s="115"/>
      <c r="BL53" s="115"/>
      <c r="BM53" s="115"/>
      <c r="BN53" s="115"/>
      <c r="BO53" s="115"/>
      <c r="BP53" s="115"/>
      <c r="BQ53" s="115"/>
      <c r="BR53" s="115"/>
      <c r="BS53" s="115"/>
      <c r="BT53" s="115"/>
      <c r="BU53" s="115"/>
      <c r="BV53" s="115"/>
      <c r="BW53" s="115"/>
      <c r="BX53" s="115"/>
      <c r="BY53" s="115"/>
      <c r="BZ53" s="115"/>
      <c r="CA53" s="115"/>
      <c r="CB53" s="115"/>
      <c r="CC53" s="115"/>
      <c r="CD53" s="115"/>
      <c r="CE53" s="115"/>
      <c r="CF53" s="115"/>
      <c r="CG53" s="115"/>
      <c r="CH53" s="451"/>
      <c r="CI53" s="452"/>
    </row>
    <row r="54" spans="1:87" ht="18" customHeight="1">
      <c r="A54" s="447"/>
      <c r="B54" s="448"/>
      <c r="C54" s="643"/>
      <c r="D54" s="752"/>
      <c r="E54" s="753"/>
      <c r="F54" s="753"/>
      <c r="G54" s="753"/>
      <c r="H54" s="753"/>
      <c r="I54" s="753"/>
      <c r="J54" s="753"/>
      <c r="K54" s="753"/>
      <c r="L54" s="753"/>
      <c r="M54" s="753"/>
      <c r="N54" s="753"/>
      <c r="O54" s="753"/>
      <c r="P54" s="753"/>
      <c r="Q54" s="753"/>
      <c r="R54" s="753"/>
      <c r="S54" s="753"/>
      <c r="T54" s="753"/>
      <c r="U54" s="753"/>
      <c r="V54" s="753"/>
      <c r="W54" s="753"/>
      <c r="X54" s="753"/>
      <c r="Y54" s="753"/>
      <c r="Z54" s="753"/>
      <c r="AA54" s="753"/>
      <c r="AB54" s="753"/>
      <c r="AC54" s="753"/>
      <c r="AD54" s="753"/>
      <c r="AE54" s="753"/>
      <c r="AF54" s="753"/>
      <c r="AG54" s="753"/>
      <c r="AH54" s="753"/>
      <c r="AI54" s="753"/>
      <c r="AJ54" s="753"/>
      <c r="AK54" s="753"/>
      <c r="AL54" s="753"/>
      <c r="AM54" s="753"/>
      <c r="AN54" s="753"/>
      <c r="AO54" s="753"/>
      <c r="AP54" s="753"/>
      <c r="AQ54" s="753"/>
      <c r="AR54" s="754"/>
      <c r="AT54" s="349"/>
      <c r="AU54" s="350"/>
      <c r="AV54" s="97"/>
      <c r="AW54" s="115"/>
      <c r="AX54" s="115"/>
      <c r="AY54" s="115"/>
      <c r="AZ54" s="115"/>
      <c r="BA54" s="115"/>
      <c r="BB54" s="115"/>
      <c r="BC54" s="115"/>
      <c r="BD54" s="115"/>
      <c r="BE54" s="115"/>
      <c r="BF54" s="115"/>
      <c r="BG54" s="115"/>
      <c r="BH54" s="115"/>
      <c r="BI54" s="115"/>
      <c r="BJ54" s="115"/>
      <c r="BK54" s="115"/>
      <c r="BL54" s="115"/>
      <c r="BM54" s="115"/>
      <c r="BN54" s="115"/>
      <c r="BO54" s="115"/>
      <c r="BP54" s="115"/>
      <c r="BQ54" s="115"/>
      <c r="BR54" s="115"/>
      <c r="BS54" s="115"/>
      <c r="BT54" s="115"/>
      <c r="BU54" s="115"/>
      <c r="BV54" s="115"/>
      <c r="BW54" s="115"/>
      <c r="BX54" s="115"/>
      <c r="BY54" s="115"/>
      <c r="BZ54" s="115"/>
      <c r="CA54" s="115"/>
      <c r="CB54" s="115"/>
      <c r="CC54" s="115"/>
      <c r="CD54" s="115"/>
      <c r="CE54" s="115"/>
      <c r="CF54" s="115"/>
      <c r="CG54" s="115"/>
      <c r="CH54" s="451"/>
      <c r="CI54" s="452"/>
    </row>
    <row r="55" spans="1:87" ht="18" customHeight="1">
      <c r="A55" s="447"/>
      <c r="B55" s="448"/>
      <c r="C55" s="644"/>
      <c r="D55" s="730"/>
      <c r="E55" s="731"/>
      <c r="F55" s="731"/>
      <c r="G55" s="731"/>
      <c r="H55" s="731"/>
      <c r="I55" s="731"/>
      <c r="J55" s="731"/>
      <c r="K55" s="731"/>
      <c r="L55" s="731"/>
      <c r="M55" s="731"/>
      <c r="N55" s="731"/>
      <c r="O55" s="731"/>
      <c r="P55" s="731"/>
      <c r="Q55" s="731"/>
      <c r="R55" s="731"/>
      <c r="S55" s="731"/>
      <c r="T55" s="731"/>
      <c r="U55" s="731"/>
      <c r="V55" s="731"/>
      <c r="W55" s="731"/>
      <c r="X55" s="731"/>
      <c r="Y55" s="731"/>
      <c r="Z55" s="731"/>
      <c r="AA55" s="731"/>
      <c r="AB55" s="731"/>
      <c r="AC55" s="731"/>
      <c r="AD55" s="731"/>
      <c r="AE55" s="731"/>
      <c r="AF55" s="731"/>
      <c r="AG55" s="731"/>
      <c r="AH55" s="731"/>
      <c r="AI55" s="779"/>
      <c r="AJ55" s="779"/>
      <c r="AK55" s="779"/>
      <c r="AL55" s="779"/>
      <c r="AM55" s="779"/>
      <c r="AN55" s="779"/>
      <c r="AO55" s="779"/>
      <c r="AP55" s="779"/>
      <c r="AQ55" s="779"/>
      <c r="AR55" s="780"/>
      <c r="AT55" s="349"/>
      <c r="AU55" s="350"/>
      <c r="AV55" s="97"/>
      <c r="AW55" s="115"/>
      <c r="AX55" s="115"/>
      <c r="AY55" s="115"/>
      <c r="AZ55" s="115"/>
      <c r="BA55" s="115"/>
      <c r="BB55" s="115"/>
      <c r="BC55" s="115"/>
      <c r="BD55" s="115"/>
      <c r="BE55" s="115"/>
      <c r="BF55" s="115"/>
      <c r="BG55" s="115"/>
      <c r="BH55" s="115"/>
      <c r="BI55" s="115"/>
      <c r="BJ55" s="115"/>
      <c r="BK55" s="115"/>
      <c r="BL55" s="115"/>
      <c r="BM55" s="115"/>
      <c r="BN55" s="115"/>
      <c r="BO55" s="115"/>
      <c r="BP55" s="115"/>
      <c r="BQ55" s="115"/>
      <c r="BR55" s="115"/>
      <c r="BS55" s="115"/>
      <c r="BT55" s="115"/>
      <c r="BU55" s="115"/>
      <c r="BV55" s="115"/>
      <c r="BW55" s="115"/>
      <c r="BX55" s="115"/>
      <c r="BY55" s="115"/>
      <c r="BZ55" s="115"/>
      <c r="CA55" s="115"/>
      <c r="CB55" s="115"/>
      <c r="CC55" s="115"/>
      <c r="CD55" s="115"/>
      <c r="CE55" s="115"/>
      <c r="CF55" s="115"/>
      <c r="CG55" s="115"/>
      <c r="CH55" s="451"/>
      <c r="CI55" s="452"/>
    </row>
    <row r="56" spans="1:87" ht="18" customHeight="1">
      <c r="A56" s="447"/>
      <c r="B56" s="448"/>
      <c r="C56" s="644"/>
      <c r="D56" s="730"/>
      <c r="E56" s="731"/>
      <c r="F56" s="731"/>
      <c r="G56" s="731"/>
      <c r="H56" s="731"/>
      <c r="I56" s="731"/>
      <c r="J56" s="731"/>
      <c r="K56" s="731"/>
      <c r="L56" s="731"/>
      <c r="M56" s="731"/>
      <c r="N56" s="731"/>
      <c r="O56" s="731"/>
      <c r="P56" s="731"/>
      <c r="Q56" s="731"/>
      <c r="R56" s="731"/>
      <c r="S56" s="731"/>
      <c r="T56" s="731"/>
      <c r="U56" s="731"/>
      <c r="V56" s="731"/>
      <c r="W56" s="731"/>
      <c r="X56" s="731"/>
      <c r="Y56" s="731"/>
      <c r="Z56" s="731"/>
      <c r="AA56" s="731"/>
      <c r="AB56" s="731"/>
      <c r="AC56" s="731"/>
      <c r="AD56" s="731"/>
      <c r="AE56" s="731"/>
      <c r="AF56" s="731"/>
      <c r="AG56" s="731"/>
      <c r="AH56" s="731"/>
      <c r="AI56" s="779"/>
      <c r="AJ56" s="779"/>
      <c r="AK56" s="779"/>
      <c r="AL56" s="779"/>
      <c r="AM56" s="779"/>
      <c r="AN56" s="779"/>
      <c r="AO56" s="779"/>
      <c r="AP56" s="779"/>
      <c r="AQ56" s="779"/>
      <c r="AR56" s="780"/>
      <c r="AT56" s="600"/>
      <c r="AU56" s="600"/>
      <c r="AV56" s="97"/>
      <c r="AW56" s="115"/>
      <c r="AX56" s="115"/>
      <c r="AY56" s="115"/>
      <c r="AZ56" s="115"/>
      <c r="BA56" s="115"/>
      <c r="BB56" s="115"/>
      <c r="BC56" s="115"/>
      <c r="BD56" s="115"/>
      <c r="BE56" s="115"/>
      <c r="BF56" s="115"/>
      <c r="BG56" s="115"/>
      <c r="BH56" s="115"/>
      <c r="BI56" s="115"/>
      <c r="BJ56" s="115"/>
      <c r="BK56" s="115"/>
      <c r="BL56" s="115"/>
      <c r="BM56" s="115"/>
      <c r="BN56" s="115"/>
      <c r="BO56" s="115"/>
      <c r="BP56" s="115"/>
      <c r="BQ56" s="115"/>
      <c r="BR56" s="115"/>
      <c r="BS56" s="115"/>
      <c r="BT56" s="115"/>
      <c r="BU56" s="115"/>
      <c r="BV56" s="115"/>
      <c r="BW56" s="115"/>
      <c r="BX56" s="115"/>
      <c r="BY56" s="115"/>
      <c r="BZ56" s="115"/>
      <c r="CA56" s="115"/>
      <c r="CB56" s="115"/>
      <c r="CC56" s="115"/>
      <c r="CD56" s="115"/>
      <c r="CE56" s="115"/>
      <c r="CF56" s="115"/>
      <c r="CG56" s="115"/>
      <c r="CH56" s="451"/>
      <c r="CI56" s="452"/>
    </row>
    <row r="57" spans="1:87" ht="18" customHeight="1">
      <c r="A57" s="447"/>
      <c r="B57" s="448"/>
      <c r="C57" s="644"/>
      <c r="D57" s="730"/>
      <c r="E57" s="731"/>
      <c r="F57" s="731"/>
      <c r="G57" s="731"/>
      <c r="H57" s="731"/>
      <c r="I57" s="731"/>
      <c r="J57" s="731"/>
      <c r="K57" s="731"/>
      <c r="L57" s="731"/>
      <c r="M57" s="731"/>
      <c r="N57" s="731"/>
      <c r="O57" s="731"/>
      <c r="P57" s="731"/>
      <c r="Q57" s="731"/>
      <c r="R57" s="731"/>
      <c r="S57" s="731"/>
      <c r="T57" s="731"/>
      <c r="U57" s="731"/>
      <c r="V57" s="731"/>
      <c r="W57" s="731"/>
      <c r="X57" s="731"/>
      <c r="Y57" s="731"/>
      <c r="Z57" s="731"/>
      <c r="AA57" s="731"/>
      <c r="AB57" s="731"/>
      <c r="AC57" s="731"/>
      <c r="AD57" s="731"/>
      <c r="AE57" s="731"/>
      <c r="AF57" s="731"/>
      <c r="AG57" s="731"/>
      <c r="AH57" s="779"/>
      <c r="AI57" s="779"/>
      <c r="AJ57" s="779"/>
      <c r="AK57" s="779"/>
      <c r="AL57" s="779"/>
      <c r="AM57" s="779"/>
      <c r="AN57" s="779"/>
      <c r="AO57" s="779"/>
      <c r="AP57" s="779"/>
      <c r="AQ57" s="779"/>
      <c r="AR57" s="780"/>
      <c r="AT57" s="600"/>
      <c r="AU57" s="600"/>
      <c r="AV57" s="97"/>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c r="BY57" s="115"/>
      <c r="BZ57" s="115"/>
      <c r="CA57" s="115"/>
      <c r="CB57" s="115"/>
      <c r="CC57" s="115"/>
      <c r="CD57" s="115"/>
      <c r="CE57" s="115"/>
      <c r="CF57" s="115"/>
      <c r="CG57" s="115"/>
      <c r="CH57" s="451"/>
      <c r="CI57" s="452"/>
    </row>
    <row r="58" spans="1:87" ht="18" customHeight="1">
      <c r="A58" s="447"/>
      <c r="B58" s="448"/>
      <c r="C58" s="644"/>
      <c r="D58" s="730"/>
      <c r="E58" s="779"/>
      <c r="F58" s="779"/>
      <c r="G58" s="779"/>
      <c r="H58" s="779"/>
      <c r="I58" s="779"/>
      <c r="J58" s="779"/>
      <c r="K58" s="779"/>
      <c r="L58" s="779"/>
      <c r="M58" s="779"/>
      <c r="N58" s="779"/>
      <c r="O58" s="779"/>
      <c r="P58" s="779"/>
      <c r="Q58" s="779"/>
      <c r="R58" s="779"/>
      <c r="S58" s="779"/>
      <c r="T58" s="779"/>
      <c r="U58" s="779"/>
      <c r="V58" s="779"/>
      <c r="W58" s="779"/>
      <c r="X58" s="779"/>
      <c r="Y58" s="779"/>
      <c r="Z58" s="779"/>
      <c r="AA58" s="779"/>
      <c r="AB58" s="779"/>
      <c r="AC58" s="779"/>
      <c r="AD58" s="779"/>
      <c r="AE58" s="779"/>
      <c r="AF58" s="779"/>
      <c r="AG58" s="779"/>
      <c r="AH58" s="779"/>
      <c r="AI58" s="779"/>
      <c r="AJ58" s="779"/>
      <c r="AK58" s="779"/>
      <c r="AL58" s="779"/>
      <c r="AM58" s="779"/>
      <c r="AN58" s="779"/>
      <c r="AO58" s="779"/>
      <c r="AP58" s="779"/>
      <c r="AQ58" s="779"/>
      <c r="AR58" s="780"/>
      <c r="AT58" s="600"/>
      <c r="AU58" s="600"/>
      <c r="AV58" s="97"/>
      <c r="AW58" s="115"/>
      <c r="AX58" s="115"/>
      <c r="AY58" s="115"/>
      <c r="AZ58" s="115"/>
      <c r="BA58" s="115"/>
      <c r="BB58" s="115"/>
      <c r="BC58" s="115"/>
      <c r="BD58" s="115"/>
      <c r="BE58" s="115"/>
      <c r="BF58" s="115"/>
      <c r="BG58" s="115"/>
      <c r="BH58" s="115"/>
      <c r="BI58" s="115"/>
      <c r="BJ58" s="115"/>
      <c r="BK58" s="115"/>
      <c r="BL58" s="115"/>
      <c r="BM58" s="115"/>
      <c r="BN58" s="115"/>
      <c r="BO58" s="115"/>
      <c r="BP58" s="115"/>
      <c r="BQ58" s="115"/>
      <c r="BR58" s="115"/>
      <c r="BS58" s="115"/>
      <c r="BT58" s="115"/>
      <c r="BU58" s="115"/>
      <c r="BV58" s="115"/>
      <c r="BW58" s="115"/>
      <c r="BX58" s="115"/>
      <c r="BY58" s="115"/>
      <c r="BZ58" s="115"/>
      <c r="CA58" s="115"/>
      <c r="CB58" s="115"/>
      <c r="CC58" s="115"/>
      <c r="CD58" s="115"/>
      <c r="CE58" s="115"/>
      <c r="CF58" s="115"/>
      <c r="CG58" s="115"/>
      <c r="CH58" s="451"/>
      <c r="CI58" s="452"/>
    </row>
    <row r="59" spans="1:87" ht="18" customHeight="1">
      <c r="A59" s="447"/>
      <c r="B59" s="448"/>
      <c r="C59" s="644"/>
      <c r="D59" s="730"/>
      <c r="E59" s="779"/>
      <c r="F59" s="779"/>
      <c r="G59" s="779"/>
      <c r="H59" s="779"/>
      <c r="I59" s="779"/>
      <c r="J59" s="779"/>
      <c r="K59" s="779"/>
      <c r="L59" s="779"/>
      <c r="M59" s="779"/>
      <c r="N59" s="779"/>
      <c r="O59" s="779"/>
      <c r="P59" s="779"/>
      <c r="Q59" s="779"/>
      <c r="R59" s="779"/>
      <c r="S59" s="779"/>
      <c r="T59" s="779"/>
      <c r="U59" s="779"/>
      <c r="V59" s="779"/>
      <c r="W59" s="779"/>
      <c r="X59" s="779"/>
      <c r="Y59" s="779"/>
      <c r="Z59" s="779"/>
      <c r="AA59" s="779"/>
      <c r="AB59" s="779"/>
      <c r="AC59" s="779"/>
      <c r="AD59" s="779"/>
      <c r="AE59" s="779"/>
      <c r="AF59" s="779"/>
      <c r="AG59" s="779"/>
      <c r="AH59" s="779"/>
      <c r="AI59" s="779"/>
      <c r="AJ59" s="779"/>
      <c r="AK59" s="779"/>
      <c r="AL59" s="779"/>
      <c r="AM59" s="779"/>
      <c r="AN59" s="779"/>
      <c r="AO59" s="779"/>
      <c r="AP59" s="779"/>
      <c r="AQ59" s="779"/>
      <c r="AR59" s="780"/>
      <c r="AT59" s="453"/>
      <c r="AU59" s="454"/>
      <c r="AV59" s="97"/>
      <c r="AW59" s="115"/>
      <c r="AX59" s="115"/>
      <c r="AY59" s="115"/>
      <c r="AZ59" s="115"/>
      <c r="BA59" s="115"/>
      <c r="BB59" s="115"/>
      <c r="BC59" s="115"/>
      <c r="BD59" s="115"/>
      <c r="BE59" s="115"/>
      <c r="BF59" s="115"/>
      <c r="BG59" s="115"/>
      <c r="BH59" s="115"/>
      <c r="BI59" s="115"/>
      <c r="BJ59" s="115"/>
      <c r="BK59" s="115"/>
      <c r="BL59" s="115"/>
      <c r="BM59" s="115"/>
      <c r="BN59" s="115"/>
      <c r="BO59" s="115"/>
      <c r="BP59" s="115"/>
      <c r="BQ59" s="115"/>
      <c r="BR59" s="115"/>
      <c r="BS59" s="115"/>
      <c r="BT59" s="115"/>
      <c r="BU59" s="115"/>
      <c r="BV59" s="115"/>
      <c r="BW59" s="115"/>
      <c r="BX59" s="115"/>
      <c r="BY59" s="115"/>
      <c r="BZ59" s="115"/>
      <c r="CA59" s="115"/>
      <c r="CB59" s="115"/>
      <c r="CC59" s="115"/>
      <c r="CD59" s="115"/>
      <c r="CE59" s="115"/>
      <c r="CF59" s="115"/>
      <c r="CG59" s="115"/>
      <c r="CH59" s="451"/>
      <c r="CI59" s="452"/>
    </row>
    <row r="60" spans="3:87" ht="18" customHeight="1">
      <c r="C60" s="644"/>
      <c r="D60" s="730"/>
      <c r="E60" s="731"/>
      <c r="F60" s="731"/>
      <c r="G60" s="731"/>
      <c r="H60" s="731"/>
      <c r="I60" s="731"/>
      <c r="J60" s="731"/>
      <c r="K60" s="731"/>
      <c r="L60" s="731"/>
      <c r="M60" s="731"/>
      <c r="N60" s="731"/>
      <c r="O60" s="731"/>
      <c r="P60" s="731"/>
      <c r="Q60" s="731"/>
      <c r="R60" s="731"/>
      <c r="S60" s="731"/>
      <c r="T60" s="731"/>
      <c r="U60" s="731"/>
      <c r="V60" s="731"/>
      <c r="W60" s="731"/>
      <c r="X60" s="731"/>
      <c r="Y60" s="731"/>
      <c r="Z60" s="731"/>
      <c r="AA60" s="731"/>
      <c r="AB60" s="731"/>
      <c r="AC60" s="731"/>
      <c r="AD60" s="731"/>
      <c r="AE60" s="731"/>
      <c r="AF60" s="731"/>
      <c r="AG60" s="731"/>
      <c r="AH60" s="779"/>
      <c r="AI60" s="779"/>
      <c r="AJ60" s="779"/>
      <c r="AK60" s="779"/>
      <c r="AL60" s="779"/>
      <c r="AM60" s="779"/>
      <c r="AN60" s="779"/>
      <c r="AO60" s="779"/>
      <c r="AP60" s="779"/>
      <c r="AQ60" s="779"/>
      <c r="AR60" s="780"/>
      <c r="AT60" s="453"/>
      <c r="AU60" s="456"/>
      <c r="AV60" s="97"/>
      <c r="AW60" s="115"/>
      <c r="AX60" s="115"/>
      <c r="AY60" s="115"/>
      <c r="AZ60" s="115"/>
      <c r="BA60" s="115"/>
      <c r="BB60" s="115"/>
      <c r="BC60" s="115"/>
      <c r="BD60" s="115"/>
      <c r="BE60" s="115"/>
      <c r="BF60" s="115"/>
      <c r="BG60" s="115"/>
      <c r="BH60" s="115"/>
      <c r="BI60" s="115"/>
      <c r="BJ60" s="115"/>
      <c r="BK60" s="115"/>
      <c r="BL60" s="115"/>
      <c r="BM60" s="115"/>
      <c r="BN60" s="115"/>
      <c r="BO60" s="115"/>
      <c r="BP60" s="115"/>
      <c r="BQ60" s="115"/>
      <c r="BR60" s="115"/>
      <c r="BS60" s="115"/>
      <c r="BT60" s="115"/>
      <c r="BU60" s="115"/>
      <c r="BV60" s="115"/>
      <c r="BW60" s="115"/>
      <c r="BX60" s="115"/>
      <c r="BY60" s="115"/>
      <c r="BZ60" s="115"/>
      <c r="CA60" s="115"/>
      <c r="CB60" s="115"/>
      <c r="CC60" s="115"/>
      <c r="CD60" s="115"/>
      <c r="CE60" s="115"/>
      <c r="CF60" s="115"/>
      <c r="CG60" s="115"/>
      <c r="CH60" s="451"/>
      <c r="CI60" s="452"/>
    </row>
    <row r="61" spans="3:87" ht="18" customHeight="1">
      <c r="C61" s="644"/>
      <c r="D61" s="730"/>
      <c r="E61" s="797"/>
      <c r="F61" s="797"/>
      <c r="G61" s="797"/>
      <c r="H61" s="797"/>
      <c r="I61" s="797"/>
      <c r="J61" s="797"/>
      <c r="K61" s="797"/>
      <c r="L61" s="797"/>
      <c r="M61" s="797"/>
      <c r="N61" s="797"/>
      <c r="O61" s="797"/>
      <c r="P61" s="797"/>
      <c r="Q61" s="797"/>
      <c r="R61" s="797"/>
      <c r="S61" s="797"/>
      <c r="T61" s="797"/>
      <c r="U61" s="797"/>
      <c r="V61" s="797"/>
      <c r="W61" s="797"/>
      <c r="X61" s="797"/>
      <c r="Y61" s="797"/>
      <c r="Z61" s="797"/>
      <c r="AA61" s="797"/>
      <c r="AB61" s="797"/>
      <c r="AC61" s="797"/>
      <c r="AD61" s="797"/>
      <c r="AE61" s="797"/>
      <c r="AF61" s="797"/>
      <c r="AG61" s="797"/>
      <c r="AH61" s="797"/>
      <c r="AI61" s="797"/>
      <c r="AJ61" s="797"/>
      <c r="AK61" s="797"/>
      <c r="AL61" s="797"/>
      <c r="AM61" s="797"/>
      <c r="AN61" s="797"/>
      <c r="AO61" s="797"/>
      <c r="AP61" s="797"/>
      <c r="AQ61" s="797"/>
      <c r="AR61" s="798"/>
      <c r="AT61" s="453"/>
      <c r="AU61" s="456"/>
      <c r="AV61" s="97"/>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c r="BS61" s="115"/>
      <c r="BT61" s="115"/>
      <c r="BU61" s="115"/>
      <c r="BV61" s="115"/>
      <c r="BW61" s="115"/>
      <c r="BX61" s="115"/>
      <c r="BY61" s="115"/>
      <c r="BZ61" s="115"/>
      <c r="CA61" s="115"/>
      <c r="CB61" s="115"/>
      <c r="CC61" s="115"/>
      <c r="CD61" s="115"/>
      <c r="CE61" s="115"/>
      <c r="CF61" s="115"/>
      <c r="CG61" s="115"/>
      <c r="CH61" s="451"/>
      <c r="CI61" s="452"/>
    </row>
    <row r="62" spans="3:87" ht="18" customHeight="1">
      <c r="C62" s="644"/>
      <c r="D62" s="730"/>
      <c r="E62" s="797"/>
      <c r="F62" s="797"/>
      <c r="G62" s="797"/>
      <c r="H62" s="797"/>
      <c r="I62" s="797"/>
      <c r="J62" s="797"/>
      <c r="K62" s="797"/>
      <c r="L62" s="797"/>
      <c r="M62" s="797"/>
      <c r="N62" s="797"/>
      <c r="O62" s="797"/>
      <c r="P62" s="797"/>
      <c r="Q62" s="797"/>
      <c r="R62" s="797"/>
      <c r="S62" s="797"/>
      <c r="T62" s="797"/>
      <c r="U62" s="797"/>
      <c r="V62" s="797"/>
      <c r="W62" s="797"/>
      <c r="X62" s="797"/>
      <c r="Y62" s="797"/>
      <c r="Z62" s="797"/>
      <c r="AA62" s="797"/>
      <c r="AB62" s="797"/>
      <c r="AC62" s="797"/>
      <c r="AD62" s="797"/>
      <c r="AE62" s="797"/>
      <c r="AF62" s="797"/>
      <c r="AG62" s="797"/>
      <c r="AH62" s="797"/>
      <c r="AI62" s="797"/>
      <c r="AJ62" s="797"/>
      <c r="AK62" s="797"/>
      <c r="AL62" s="797"/>
      <c r="AM62" s="797"/>
      <c r="AN62" s="797"/>
      <c r="AO62" s="797"/>
      <c r="AP62" s="797"/>
      <c r="AQ62" s="797"/>
      <c r="AR62" s="798"/>
      <c r="AT62" s="453"/>
      <c r="AU62" s="456"/>
      <c r="AV62" s="97"/>
      <c r="AW62" s="115"/>
      <c r="AX62" s="115"/>
      <c r="AY62" s="115"/>
      <c r="AZ62" s="115"/>
      <c r="BA62" s="115"/>
      <c r="BB62" s="115"/>
      <c r="BC62" s="115"/>
      <c r="BD62" s="115"/>
      <c r="BE62" s="115"/>
      <c r="BF62" s="115"/>
      <c r="BG62" s="115"/>
      <c r="BH62" s="115"/>
      <c r="BI62" s="115"/>
      <c r="BJ62" s="115"/>
      <c r="BK62" s="115"/>
      <c r="BL62" s="115"/>
      <c r="BM62" s="115"/>
      <c r="BN62" s="115"/>
      <c r="BO62" s="115"/>
      <c r="BP62" s="115"/>
      <c r="BQ62" s="115"/>
      <c r="BR62" s="115"/>
      <c r="BS62" s="115"/>
      <c r="BT62" s="115"/>
      <c r="BU62" s="115"/>
      <c r="BV62" s="115"/>
      <c r="BW62" s="115"/>
      <c r="BX62" s="115"/>
      <c r="BY62" s="115"/>
      <c r="BZ62" s="115"/>
      <c r="CA62" s="115"/>
      <c r="CB62" s="115"/>
      <c r="CC62" s="115"/>
      <c r="CD62" s="115"/>
      <c r="CE62" s="115"/>
      <c r="CF62" s="115"/>
      <c r="CG62" s="115"/>
      <c r="CH62" s="451"/>
      <c r="CI62" s="452"/>
    </row>
    <row r="63" spans="3:44" ht="18" customHeight="1">
      <c r="C63" s="644"/>
      <c r="D63" s="730"/>
      <c r="E63" s="779"/>
      <c r="F63" s="779"/>
      <c r="G63" s="779"/>
      <c r="H63" s="779"/>
      <c r="I63" s="779"/>
      <c r="J63" s="779"/>
      <c r="K63" s="779"/>
      <c r="L63" s="779"/>
      <c r="M63" s="779"/>
      <c r="N63" s="779"/>
      <c r="O63" s="779"/>
      <c r="P63" s="779"/>
      <c r="Q63" s="779"/>
      <c r="R63" s="779"/>
      <c r="S63" s="779"/>
      <c r="T63" s="779"/>
      <c r="U63" s="779"/>
      <c r="V63" s="779"/>
      <c r="W63" s="779"/>
      <c r="X63" s="779"/>
      <c r="Y63" s="779"/>
      <c r="Z63" s="779"/>
      <c r="AA63" s="779"/>
      <c r="AB63" s="779"/>
      <c r="AC63" s="779"/>
      <c r="AD63" s="779"/>
      <c r="AE63" s="779"/>
      <c r="AF63" s="779"/>
      <c r="AG63" s="779"/>
      <c r="AH63" s="779"/>
      <c r="AI63" s="779"/>
      <c r="AJ63" s="779"/>
      <c r="AK63" s="779"/>
      <c r="AL63" s="779"/>
      <c r="AM63" s="779"/>
      <c r="AN63" s="779"/>
      <c r="AO63" s="779"/>
      <c r="AP63" s="779"/>
      <c r="AQ63" s="779"/>
      <c r="AR63" s="780"/>
    </row>
    <row r="64" spans="3:44" ht="18" customHeight="1">
      <c r="C64" s="644"/>
      <c r="D64" s="730"/>
      <c r="E64" s="779"/>
      <c r="F64" s="779"/>
      <c r="G64" s="779"/>
      <c r="H64" s="779"/>
      <c r="I64" s="779"/>
      <c r="J64" s="779"/>
      <c r="K64" s="779"/>
      <c r="L64" s="779"/>
      <c r="M64" s="779"/>
      <c r="N64" s="779"/>
      <c r="O64" s="779"/>
      <c r="P64" s="779"/>
      <c r="Q64" s="779"/>
      <c r="R64" s="779"/>
      <c r="S64" s="779"/>
      <c r="T64" s="779"/>
      <c r="U64" s="779"/>
      <c r="V64" s="779"/>
      <c r="W64" s="779"/>
      <c r="X64" s="779"/>
      <c r="Y64" s="779"/>
      <c r="Z64" s="779"/>
      <c r="AA64" s="779"/>
      <c r="AB64" s="779"/>
      <c r="AC64" s="779"/>
      <c r="AD64" s="779"/>
      <c r="AE64" s="779"/>
      <c r="AF64" s="779"/>
      <c r="AG64" s="779"/>
      <c r="AH64" s="779"/>
      <c r="AI64" s="779"/>
      <c r="AJ64" s="779"/>
      <c r="AK64" s="779"/>
      <c r="AL64" s="779"/>
      <c r="AM64" s="779"/>
      <c r="AN64" s="779"/>
      <c r="AO64" s="779"/>
      <c r="AP64" s="779"/>
      <c r="AQ64" s="779"/>
      <c r="AR64" s="780"/>
    </row>
    <row r="65" spans="3:44" ht="18" customHeight="1">
      <c r="C65" s="644"/>
      <c r="D65" s="730"/>
      <c r="E65" s="731"/>
      <c r="F65" s="731"/>
      <c r="G65" s="731"/>
      <c r="H65" s="731"/>
      <c r="I65" s="731"/>
      <c r="J65" s="731"/>
      <c r="K65" s="731"/>
      <c r="L65" s="731"/>
      <c r="M65" s="731"/>
      <c r="N65" s="731"/>
      <c r="O65" s="731"/>
      <c r="P65" s="731"/>
      <c r="Q65" s="731"/>
      <c r="R65" s="731"/>
      <c r="S65" s="731"/>
      <c r="T65" s="731"/>
      <c r="U65" s="731"/>
      <c r="V65" s="731"/>
      <c r="W65" s="731"/>
      <c r="X65" s="731"/>
      <c r="Y65" s="731"/>
      <c r="Z65" s="731"/>
      <c r="AA65" s="731"/>
      <c r="AB65" s="731"/>
      <c r="AC65" s="731"/>
      <c r="AD65" s="731"/>
      <c r="AE65" s="731"/>
      <c r="AF65" s="731"/>
      <c r="AG65" s="731"/>
      <c r="AH65" s="731"/>
      <c r="AI65" s="779"/>
      <c r="AJ65" s="779"/>
      <c r="AK65" s="779"/>
      <c r="AL65" s="779"/>
      <c r="AM65" s="779"/>
      <c r="AN65" s="779"/>
      <c r="AO65" s="779"/>
      <c r="AP65" s="779"/>
      <c r="AQ65" s="779"/>
      <c r="AR65" s="780"/>
    </row>
    <row r="66" spans="3:44" ht="18" customHeight="1">
      <c r="C66" s="644"/>
      <c r="D66" s="730"/>
      <c r="E66" s="731"/>
      <c r="F66" s="731"/>
      <c r="G66" s="731"/>
      <c r="H66" s="731"/>
      <c r="I66" s="731"/>
      <c r="J66" s="731"/>
      <c r="K66" s="731"/>
      <c r="L66" s="731"/>
      <c r="M66" s="731"/>
      <c r="N66" s="731"/>
      <c r="O66" s="731"/>
      <c r="P66" s="731"/>
      <c r="Q66" s="731"/>
      <c r="R66" s="731"/>
      <c r="S66" s="731"/>
      <c r="T66" s="731"/>
      <c r="U66" s="731"/>
      <c r="V66" s="731"/>
      <c r="W66" s="731"/>
      <c r="X66" s="731"/>
      <c r="Y66" s="731"/>
      <c r="Z66" s="731"/>
      <c r="AA66" s="731"/>
      <c r="AB66" s="731"/>
      <c r="AC66" s="731"/>
      <c r="AD66" s="731"/>
      <c r="AE66" s="731"/>
      <c r="AF66" s="731"/>
      <c r="AG66" s="731"/>
      <c r="AH66" s="731"/>
      <c r="AI66" s="779"/>
      <c r="AJ66" s="779"/>
      <c r="AK66" s="779"/>
      <c r="AL66" s="779"/>
      <c r="AM66" s="779"/>
      <c r="AN66" s="779"/>
      <c r="AO66" s="779"/>
      <c r="AP66" s="779"/>
      <c r="AQ66" s="779"/>
      <c r="AR66" s="780"/>
    </row>
    <row r="67" spans="3:44" ht="18" customHeight="1">
      <c r="C67" s="644"/>
      <c r="D67" s="730"/>
      <c r="E67" s="731"/>
      <c r="F67" s="731"/>
      <c r="G67" s="731"/>
      <c r="H67" s="731"/>
      <c r="I67" s="731"/>
      <c r="J67" s="731"/>
      <c r="K67" s="731"/>
      <c r="L67" s="731"/>
      <c r="M67" s="731"/>
      <c r="N67" s="731"/>
      <c r="O67" s="731"/>
      <c r="P67" s="731"/>
      <c r="Q67" s="731"/>
      <c r="R67" s="731"/>
      <c r="S67" s="731"/>
      <c r="T67" s="731"/>
      <c r="U67" s="731"/>
      <c r="V67" s="731"/>
      <c r="W67" s="731"/>
      <c r="X67" s="731"/>
      <c r="Y67" s="731"/>
      <c r="Z67" s="731"/>
      <c r="AA67" s="731"/>
      <c r="AB67" s="731"/>
      <c r="AC67" s="731"/>
      <c r="AD67" s="731"/>
      <c r="AE67" s="731"/>
      <c r="AF67" s="731"/>
      <c r="AG67" s="731"/>
      <c r="AH67" s="731"/>
      <c r="AI67" s="779"/>
      <c r="AJ67" s="779"/>
      <c r="AK67" s="779"/>
      <c r="AL67" s="779"/>
      <c r="AM67" s="779"/>
      <c r="AN67" s="779"/>
      <c r="AO67" s="779"/>
      <c r="AP67" s="779"/>
      <c r="AQ67" s="779"/>
      <c r="AR67" s="780"/>
    </row>
    <row r="68" spans="3:44" ht="18" customHeight="1">
      <c r="C68" s="644"/>
      <c r="D68" s="730"/>
      <c r="E68" s="731"/>
      <c r="F68" s="731"/>
      <c r="G68" s="731"/>
      <c r="H68" s="731"/>
      <c r="I68" s="731"/>
      <c r="J68" s="731"/>
      <c r="K68" s="731"/>
      <c r="L68" s="731"/>
      <c r="M68" s="731"/>
      <c r="N68" s="731"/>
      <c r="O68" s="731"/>
      <c r="P68" s="731"/>
      <c r="Q68" s="731"/>
      <c r="R68" s="731"/>
      <c r="S68" s="731"/>
      <c r="T68" s="731"/>
      <c r="U68" s="731"/>
      <c r="V68" s="731"/>
      <c r="W68" s="731"/>
      <c r="X68" s="731"/>
      <c r="Y68" s="731"/>
      <c r="Z68" s="731"/>
      <c r="AA68" s="731"/>
      <c r="AB68" s="731"/>
      <c r="AC68" s="731"/>
      <c r="AD68" s="731"/>
      <c r="AE68" s="731"/>
      <c r="AF68" s="731"/>
      <c r="AG68" s="731"/>
      <c r="AH68" s="731"/>
      <c r="AI68" s="779"/>
      <c r="AJ68" s="779"/>
      <c r="AK68" s="779"/>
      <c r="AL68" s="779"/>
      <c r="AM68" s="779"/>
      <c r="AN68" s="779"/>
      <c r="AO68" s="779"/>
      <c r="AP68" s="779"/>
      <c r="AQ68" s="779"/>
      <c r="AR68" s="780"/>
    </row>
    <row r="69" spans="3:44" ht="18" customHeight="1">
      <c r="C69" s="644"/>
      <c r="D69" s="730"/>
      <c r="E69" s="731"/>
      <c r="F69" s="731"/>
      <c r="G69" s="731"/>
      <c r="H69" s="731"/>
      <c r="I69" s="731"/>
      <c r="J69" s="731"/>
      <c r="K69" s="731"/>
      <c r="L69" s="731"/>
      <c r="M69" s="731"/>
      <c r="N69" s="731"/>
      <c r="O69" s="731"/>
      <c r="P69" s="731"/>
      <c r="Q69" s="731"/>
      <c r="R69" s="731"/>
      <c r="S69" s="731"/>
      <c r="T69" s="731"/>
      <c r="U69" s="731"/>
      <c r="V69" s="731"/>
      <c r="W69" s="731"/>
      <c r="X69" s="731"/>
      <c r="Y69" s="731"/>
      <c r="Z69" s="731"/>
      <c r="AA69" s="731"/>
      <c r="AB69" s="731"/>
      <c r="AC69" s="731"/>
      <c r="AD69" s="731"/>
      <c r="AE69" s="731"/>
      <c r="AF69" s="731"/>
      <c r="AG69" s="731"/>
      <c r="AH69" s="731"/>
      <c r="AI69" s="779"/>
      <c r="AJ69" s="779"/>
      <c r="AK69" s="779"/>
      <c r="AL69" s="779"/>
      <c r="AM69" s="779"/>
      <c r="AN69" s="779"/>
      <c r="AO69" s="779"/>
      <c r="AP69" s="779"/>
      <c r="AQ69" s="779"/>
      <c r="AR69" s="780"/>
    </row>
    <row r="70" spans="3:44" ht="18" customHeight="1">
      <c r="C70" s="644"/>
      <c r="D70" s="730"/>
      <c r="E70" s="731"/>
      <c r="F70" s="731"/>
      <c r="G70" s="731"/>
      <c r="H70" s="731"/>
      <c r="I70" s="731"/>
      <c r="J70" s="731"/>
      <c r="K70" s="731"/>
      <c r="L70" s="731"/>
      <c r="M70" s="731"/>
      <c r="N70" s="731"/>
      <c r="O70" s="731"/>
      <c r="P70" s="731"/>
      <c r="Q70" s="731"/>
      <c r="R70" s="731"/>
      <c r="S70" s="731"/>
      <c r="T70" s="731"/>
      <c r="U70" s="731"/>
      <c r="V70" s="731"/>
      <c r="W70" s="731"/>
      <c r="X70" s="731"/>
      <c r="Y70" s="731"/>
      <c r="Z70" s="731"/>
      <c r="AA70" s="731"/>
      <c r="AB70" s="731"/>
      <c r="AC70" s="731"/>
      <c r="AD70" s="731"/>
      <c r="AE70" s="731"/>
      <c r="AF70" s="731"/>
      <c r="AG70" s="731"/>
      <c r="AH70" s="779"/>
      <c r="AI70" s="779"/>
      <c r="AJ70" s="779"/>
      <c r="AK70" s="779"/>
      <c r="AL70" s="779"/>
      <c r="AM70" s="779"/>
      <c r="AN70" s="779"/>
      <c r="AO70" s="779"/>
      <c r="AP70" s="779"/>
      <c r="AQ70" s="779"/>
      <c r="AR70" s="780"/>
    </row>
    <row r="71" spans="3:44" ht="18" customHeight="1">
      <c r="C71" s="644"/>
      <c r="D71" s="730"/>
      <c r="E71" s="779"/>
      <c r="F71" s="779"/>
      <c r="G71" s="779"/>
      <c r="H71" s="779"/>
      <c r="I71" s="779"/>
      <c r="J71" s="779"/>
      <c r="K71" s="779"/>
      <c r="L71" s="779"/>
      <c r="M71" s="779"/>
      <c r="N71" s="779"/>
      <c r="O71" s="779"/>
      <c r="P71" s="779"/>
      <c r="Q71" s="779"/>
      <c r="R71" s="779"/>
      <c r="S71" s="779"/>
      <c r="T71" s="779"/>
      <c r="U71" s="779"/>
      <c r="V71" s="779"/>
      <c r="W71" s="779"/>
      <c r="X71" s="779"/>
      <c r="Y71" s="779"/>
      <c r="Z71" s="779"/>
      <c r="AA71" s="779"/>
      <c r="AB71" s="779"/>
      <c r="AC71" s="779"/>
      <c r="AD71" s="779"/>
      <c r="AE71" s="779"/>
      <c r="AF71" s="779"/>
      <c r="AG71" s="779"/>
      <c r="AH71" s="779"/>
      <c r="AI71" s="779"/>
      <c r="AJ71" s="779"/>
      <c r="AK71" s="779"/>
      <c r="AL71" s="779"/>
      <c r="AM71" s="779"/>
      <c r="AN71" s="779"/>
      <c r="AO71" s="779"/>
      <c r="AP71" s="779"/>
      <c r="AQ71" s="779"/>
      <c r="AR71" s="780"/>
    </row>
    <row r="72" spans="3:44" ht="18" customHeight="1">
      <c r="C72" s="644"/>
      <c r="D72" s="730"/>
      <c r="E72" s="779"/>
      <c r="F72" s="779"/>
      <c r="G72" s="779"/>
      <c r="H72" s="779"/>
      <c r="I72" s="779"/>
      <c r="J72" s="779"/>
      <c r="K72" s="779"/>
      <c r="L72" s="779"/>
      <c r="M72" s="779"/>
      <c r="N72" s="779"/>
      <c r="O72" s="779"/>
      <c r="P72" s="779"/>
      <c r="Q72" s="779"/>
      <c r="R72" s="779"/>
      <c r="S72" s="779"/>
      <c r="T72" s="779"/>
      <c r="U72" s="779"/>
      <c r="V72" s="779"/>
      <c r="W72" s="779"/>
      <c r="X72" s="779"/>
      <c r="Y72" s="779"/>
      <c r="Z72" s="779"/>
      <c r="AA72" s="779"/>
      <c r="AB72" s="779"/>
      <c r="AC72" s="779"/>
      <c r="AD72" s="779"/>
      <c r="AE72" s="779"/>
      <c r="AF72" s="779"/>
      <c r="AG72" s="779"/>
      <c r="AH72" s="779"/>
      <c r="AI72" s="779"/>
      <c r="AJ72" s="779"/>
      <c r="AK72" s="779"/>
      <c r="AL72" s="779"/>
      <c r="AM72" s="779"/>
      <c r="AN72" s="779"/>
      <c r="AO72" s="779"/>
      <c r="AP72" s="779"/>
      <c r="AQ72" s="779"/>
      <c r="AR72" s="780"/>
    </row>
    <row r="73" spans="3:44" ht="18" customHeight="1">
      <c r="C73" s="644"/>
      <c r="D73" s="730"/>
      <c r="E73" s="731"/>
      <c r="F73" s="731"/>
      <c r="G73" s="731"/>
      <c r="H73" s="731"/>
      <c r="I73" s="731"/>
      <c r="J73" s="731"/>
      <c r="K73" s="731"/>
      <c r="L73" s="731"/>
      <c r="M73" s="731"/>
      <c r="N73" s="731"/>
      <c r="O73" s="731"/>
      <c r="P73" s="731"/>
      <c r="Q73" s="731"/>
      <c r="R73" s="731"/>
      <c r="S73" s="731"/>
      <c r="T73" s="731"/>
      <c r="U73" s="731"/>
      <c r="V73" s="731"/>
      <c r="W73" s="731"/>
      <c r="X73" s="731"/>
      <c r="Y73" s="731"/>
      <c r="Z73" s="731"/>
      <c r="AA73" s="731"/>
      <c r="AB73" s="731"/>
      <c r="AC73" s="731"/>
      <c r="AD73" s="731"/>
      <c r="AE73" s="731"/>
      <c r="AF73" s="731"/>
      <c r="AG73" s="731"/>
      <c r="AH73" s="779"/>
      <c r="AI73" s="779"/>
      <c r="AJ73" s="779"/>
      <c r="AK73" s="779"/>
      <c r="AL73" s="779"/>
      <c r="AM73" s="779"/>
      <c r="AN73" s="779"/>
      <c r="AO73" s="779"/>
      <c r="AP73" s="779"/>
      <c r="AQ73" s="779"/>
      <c r="AR73" s="780"/>
    </row>
    <row r="74" spans="3:44" ht="18" customHeight="1">
      <c r="C74" s="644"/>
      <c r="D74" s="730"/>
      <c r="E74" s="779"/>
      <c r="F74" s="779"/>
      <c r="G74" s="779"/>
      <c r="H74" s="779"/>
      <c r="I74" s="779"/>
      <c r="J74" s="779"/>
      <c r="K74" s="779"/>
      <c r="L74" s="779"/>
      <c r="M74" s="779"/>
      <c r="N74" s="779"/>
      <c r="O74" s="779"/>
      <c r="P74" s="779"/>
      <c r="Q74" s="779"/>
      <c r="R74" s="779"/>
      <c r="S74" s="779"/>
      <c r="T74" s="779"/>
      <c r="U74" s="779"/>
      <c r="V74" s="779"/>
      <c r="W74" s="779"/>
      <c r="X74" s="779"/>
      <c r="Y74" s="779"/>
      <c r="Z74" s="779"/>
      <c r="AA74" s="779"/>
      <c r="AB74" s="779"/>
      <c r="AC74" s="779"/>
      <c r="AD74" s="779"/>
      <c r="AE74" s="779"/>
      <c r="AF74" s="779"/>
      <c r="AG74" s="779"/>
      <c r="AH74" s="779"/>
      <c r="AI74" s="779"/>
      <c r="AJ74" s="779"/>
      <c r="AK74" s="779"/>
      <c r="AL74" s="779"/>
      <c r="AM74" s="779"/>
      <c r="AN74" s="779"/>
      <c r="AO74" s="779"/>
      <c r="AP74" s="779"/>
      <c r="AQ74" s="779"/>
      <c r="AR74" s="780"/>
    </row>
    <row r="75" spans="3:44" ht="18" customHeight="1">
      <c r="C75" s="645"/>
      <c r="D75" s="759"/>
      <c r="E75" s="803"/>
      <c r="F75" s="803"/>
      <c r="G75" s="803"/>
      <c r="H75" s="803"/>
      <c r="I75" s="803"/>
      <c r="J75" s="803"/>
      <c r="K75" s="803"/>
      <c r="L75" s="803"/>
      <c r="M75" s="803"/>
      <c r="N75" s="803"/>
      <c r="O75" s="803"/>
      <c r="P75" s="803"/>
      <c r="Q75" s="803"/>
      <c r="R75" s="803"/>
      <c r="S75" s="803"/>
      <c r="T75" s="803"/>
      <c r="U75" s="803"/>
      <c r="V75" s="803"/>
      <c r="W75" s="803"/>
      <c r="X75" s="803"/>
      <c r="Y75" s="803"/>
      <c r="Z75" s="803"/>
      <c r="AA75" s="803"/>
      <c r="AB75" s="803"/>
      <c r="AC75" s="803"/>
      <c r="AD75" s="803"/>
      <c r="AE75" s="803"/>
      <c r="AF75" s="803"/>
      <c r="AG75" s="803"/>
      <c r="AH75" s="803"/>
      <c r="AI75" s="803"/>
      <c r="AJ75" s="803"/>
      <c r="AK75" s="803"/>
      <c r="AL75" s="803"/>
      <c r="AM75" s="803"/>
      <c r="AN75" s="803"/>
      <c r="AO75" s="803"/>
      <c r="AP75" s="803"/>
      <c r="AQ75" s="803"/>
      <c r="AR75" s="804"/>
    </row>
    <row r="76" ht="16.5" customHeight="1"/>
    <row r="77" spans="1:2" ht="12.75">
      <c r="A77" s="460"/>
      <c r="B77" s="448"/>
    </row>
    <row r="78" spans="1:2" ht="12.75">
      <c r="A78" s="460"/>
      <c r="B78" s="448"/>
    </row>
    <row r="79" spans="1:2" ht="12.75">
      <c r="A79" s="460"/>
      <c r="B79" s="448"/>
    </row>
  </sheetData>
  <sheetProtection sheet="1" formatCells="0" formatColumns="0" formatRows="0" insertColumns="0" insertRows="0" insertHyperlinks="0"/>
  <mergeCells count="44">
    <mergeCell ref="D75:AR75"/>
    <mergeCell ref="D60:AR60"/>
    <mergeCell ref="D72:AR72"/>
    <mergeCell ref="D65:AR65"/>
    <mergeCell ref="D74:AR74"/>
    <mergeCell ref="D67:AR67"/>
    <mergeCell ref="T44:V44"/>
    <mergeCell ref="D53:AR53"/>
    <mergeCell ref="D58:AR58"/>
    <mergeCell ref="D73:AR73"/>
    <mergeCell ref="AK48:AQ48"/>
    <mergeCell ref="D56:AR56"/>
    <mergeCell ref="D57:AR57"/>
    <mergeCell ref="AK46:AQ46"/>
    <mergeCell ref="AK41:AQ42"/>
    <mergeCell ref="AH42:AI43"/>
    <mergeCell ref="AK44:AQ44"/>
    <mergeCell ref="AB48:AF49"/>
    <mergeCell ref="D71:AR71"/>
    <mergeCell ref="D69:AR69"/>
    <mergeCell ref="D61:AR61"/>
    <mergeCell ref="D62:AR62"/>
    <mergeCell ref="T40:V42"/>
    <mergeCell ref="D66:AR66"/>
    <mergeCell ref="D37:AR37"/>
    <mergeCell ref="D70:AR70"/>
    <mergeCell ref="D68:AR68"/>
    <mergeCell ref="D54:AR54"/>
    <mergeCell ref="D55:AR55"/>
    <mergeCell ref="AK39:AQ39"/>
    <mergeCell ref="D59:AR59"/>
    <mergeCell ref="D63:AR63"/>
    <mergeCell ref="D64:AR64"/>
    <mergeCell ref="T46:V50"/>
    <mergeCell ref="D33:AR33"/>
    <mergeCell ref="E6:AB6"/>
    <mergeCell ref="Y40:AB45"/>
    <mergeCell ref="E38:V38"/>
    <mergeCell ref="C5:AG5"/>
    <mergeCell ref="D36:AR36"/>
    <mergeCell ref="D34:AR34"/>
    <mergeCell ref="D35:AR35"/>
    <mergeCell ref="AK38:AP38"/>
    <mergeCell ref="AE40:AG45"/>
  </mergeCells>
  <conditionalFormatting sqref="AW23 AW16 AW9">
    <cfRule type="cellIs" priority="111" dxfId="264" operator="lessThan" stopIfTrue="1">
      <formula>#REF!+#REF!</formula>
    </cfRule>
    <cfRule type="cellIs" priority="112" dxfId="264" operator="lessThan" stopIfTrue="1">
      <formula>#REF!+AW12+AW13+AW14+AW15+#REF!</formula>
    </cfRule>
  </conditionalFormatting>
  <conditionalFormatting sqref="AW10 AW17 AW24">
    <cfRule type="cellIs" priority="113" dxfId="264" operator="lessThan" stopIfTrue="1">
      <formula>#REF!+#REF!</formula>
    </cfRule>
    <cfRule type="cellIs" priority="114" dxfId="264" operator="lessThan" stopIfTrue="1">
      <formula>AW12+AW13+AW14+AW15+#REF!+#REF!</formula>
    </cfRule>
  </conditionalFormatting>
  <conditionalFormatting sqref="AW11 AW18 AW25">
    <cfRule type="cellIs" priority="115" dxfId="264" operator="lessThan" stopIfTrue="1">
      <formula>#REF!+#REF!</formula>
    </cfRule>
    <cfRule type="cellIs" priority="116" dxfId="264" operator="lessThan" stopIfTrue="1">
      <formula>AW13+AW14+AW15+#REF!+#REF!+#REF!</formula>
    </cfRule>
  </conditionalFormatting>
  <conditionalFormatting sqref="AW8">
    <cfRule type="cellIs" priority="117" dxfId="264" operator="lessThan" stopIfTrue="1">
      <formula>#REF!+#REF!</formula>
    </cfRule>
    <cfRule type="cellIs" priority="118" dxfId="264" operator="lessThan" stopIfTrue="1">
      <formula>AW10+AW11+AW12+AW13+AW14+AW15</formula>
    </cfRule>
  </conditionalFormatting>
  <conditionalFormatting sqref="AW14">
    <cfRule type="cellIs" priority="119" dxfId="264" operator="lessThan" stopIfTrue="1">
      <formula>AW30+#REF!</formula>
    </cfRule>
    <cfRule type="cellIs" priority="120" dxfId="264" operator="lessThan" stopIfTrue="1">
      <formula>#REF!+#REF!+#REF!+#REF!+#REF!+AW27</formula>
    </cfRule>
  </conditionalFormatting>
  <conditionalFormatting sqref="AW15">
    <cfRule type="cellIs" priority="121" dxfId="264" operator="lessThan" stopIfTrue="1">
      <formula>AW31+#REF!</formula>
    </cfRule>
    <cfRule type="cellIs" priority="122" dxfId="264" operator="lessThan" stopIfTrue="1">
      <formula>#REF!+#REF!+#REF!+#REF!+AW27+AW29</formula>
    </cfRule>
  </conditionalFormatting>
  <conditionalFormatting sqref="F24">
    <cfRule type="cellIs" priority="123" dxfId="264" operator="lessThan" stopIfTrue="1">
      <formula>F22-F23</formula>
    </cfRule>
  </conditionalFormatting>
  <conditionalFormatting sqref="AW13">
    <cfRule type="cellIs" priority="124" dxfId="264" operator="lessThan" stopIfTrue="1">
      <formula>AW29+#REF!</formula>
    </cfRule>
    <cfRule type="cellIs" priority="125" dxfId="264" operator="lessThan" stopIfTrue="1">
      <formula>AW15+#REF!+#REF!+#REF!+#REF!+#REF!</formula>
    </cfRule>
  </conditionalFormatting>
  <conditionalFormatting sqref="AW12">
    <cfRule type="cellIs" priority="126" dxfId="264" operator="lessThan" stopIfTrue="1">
      <formula>AW27+#REF!</formula>
    </cfRule>
    <cfRule type="cellIs" priority="127" dxfId="264" operator="lessThan" stopIfTrue="1">
      <formula>AW14+AW15+#REF!+#REF!+#REF!+#REF!</formula>
    </cfRule>
  </conditionalFormatting>
  <conditionalFormatting sqref="F10">
    <cfRule type="cellIs" priority="128" dxfId="264" operator="lessThan" stopIfTrue="1">
      <formula>F8+F9</formula>
    </cfRule>
  </conditionalFormatting>
  <conditionalFormatting sqref="F22">
    <cfRule type="cellIs" priority="129" dxfId="264" operator="lessThan" stopIfTrue="1">
      <formula>F10+F18+F19+F20-F21</formula>
    </cfRule>
  </conditionalFormatting>
  <conditionalFormatting sqref="AW30">
    <cfRule type="cellIs" priority="130" dxfId="264" operator="lessThan" stopIfTrue="1">
      <formula>#REF!+AW38</formula>
    </cfRule>
    <cfRule type="cellIs" priority="131" dxfId="264" operator="lessThan" stopIfTrue="1">
      <formula>#REF!+#REF!+#REF!+#REF!+#REF!+#REF!</formula>
    </cfRule>
  </conditionalFormatting>
  <conditionalFormatting sqref="AW31">
    <cfRule type="cellIs" priority="132" dxfId="264" operator="lessThan" stopIfTrue="1">
      <formula>#REF!+AW40</formula>
    </cfRule>
    <cfRule type="cellIs" priority="133" dxfId="264" operator="lessThan" stopIfTrue="1">
      <formula>#REF!+#REF!+#REF!+#REF!+#REF!+#REF!</formula>
    </cfRule>
  </conditionalFormatting>
  <conditionalFormatting sqref="AW27">
    <cfRule type="cellIs" priority="168" dxfId="264" operator="lessThan" stopIfTrue="1">
      <formula>#REF!+#REF!</formula>
    </cfRule>
    <cfRule type="cellIs" priority="169" dxfId="264" operator="lessThan" stopIfTrue="1">
      <formula>AW29+#REF!+#REF!+#REF!+#REF!+#REF!</formula>
    </cfRule>
  </conditionalFormatting>
  <conditionalFormatting sqref="AW26">
    <cfRule type="cellIs" priority="170" dxfId="264" operator="lessThan" stopIfTrue="1">
      <formula>#REF!+#REF!</formula>
    </cfRule>
    <cfRule type="cellIs" priority="171" dxfId="264" operator="lessThan" stopIfTrue="1">
      <formula>AW28+AW29+#REF!+#REF!+#REF!+#REF!</formula>
    </cfRule>
  </conditionalFormatting>
  <conditionalFormatting sqref="CG37 CG40 CG46 CC43 CE37 CE43 CG43 CC37 CC40 CE40 CA37 CA43 CA46 CC46:CE46 BY43 BY37 BY40 CA40 BW37 BW43 BW46 BY46 BU43 BU37 BU40 BW40 BS37 BS43 BS46 BU46 BQ43 BQ37 BQ40 BS40 BO37 BO43 BO46 BQ46 BM43 BM37 BM40 BO40 BK37 BK43 BK46 BM46 BI43 BI37 BI40 BK40 BG37 BG43 BG46 BI46 BE43 BE37 BE40 BG40 BC37 BC43 BC46 BE46 BA43 BA37 BA40 BC40 AY37 AY43 AY46 BA46 AW46 AW43 AW37 AW40 AY40">
    <cfRule type="cellIs" priority="138" dxfId="264" operator="equal" stopIfTrue="1">
      <formula>"&lt;&gt;"</formula>
    </cfRule>
  </conditionalFormatting>
  <conditionalFormatting sqref="BE8:BE31 CC8:CC31 CA8:CA31 BY8:BY31 BW8:BW31 BU8:BU31 BS8:BS31 BQ8:BQ31 BO8:BO31 BM8:BM31 BK8:BK31 BI8:BI31 BG8:BG31 CG8:CG31 BA8:BA31 BC8:BC31 CE8:CE31">
    <cfRule type="cellIs" priority="141" dxfId="264" operator="equal" stopIfTrue="1">
      <formula>"&gt; 25%"</formula>
    </cfRule>
  </conditionalFormatting>
  <conditionalFormatting sqref="AY8:AY31">
    <cfRule type="cellIs" priority="142" dxfId="264" operator="equal" stopIfTrue="1">
      <formula>"&gt; 100%"</formula>
    </cfRule>
  </conditionalFormatting>
  <conditionalFormatting sqref="AW28">
    <cfRule type="cellIs" priority="175" dxfId="264" operator="lessThan" stopIfTrue="1">
      <formula>#REF!+#REF!</formula>
    </cfRule>
    <cfRule type="cellIs" priority="176" dxfId="264" operator="lessThan" stopIfTrue="1">
      <formula>#REF!+#REF!+#REF!+#REF!+#REF!+#REF!</formula>
    </cfRule>
  </conditionalFormatting>
  <conditionalFormatting sqref="AW29">
    <cfRule type="cellIs" priority="177" dxfId="264" operator="lessThan" stopIfTrue="1">
      <formula>#REF!+AW37</formula>
    </cfRule>
    <cfRule type="cellIs" priority="178" dxfId="264" operator="lessThan" stopIfTrue="1">
      <formula>AW31+#REF!+#REF!+#REF!+#REF!+#REF!</formula>
    </cfRule>
  </conditionalFormatting>
  <conditionalFormatting sqref="AW21">
    <cfRule type="cellIs" priority="179" dxfId="264" operator="lessThan" stopIfTrue="1">
      <formula>AW36+#REF!</formula>
    </cfRule>
    <cfRule type="cellIs" priority="180" dxfId="264" operator="lessThan" stopIfTrue="1">
      <formula>#REF!+#REF!+#REF!+#REF!+#REF!+AW33</formula>
    </cfRule>
  </conditionalFormatting>
  <conditionalFormatting sqref="AW22">
    <cfRule type="cellIs" priority="181" dxfId="264" operator="lessThan" stopIfTrue="1">
      <formula>AW37+#REF!</formula>
    </cfRule>
    <cfRule type="cellIs" priority="182" dxfId="264" operator="lessThan" stopIfTrue="1">
      <formula>#REF!+#REF!+#REF!+#REF!+AW33+AW35</formula>
    </cfRule>
  </conditionalFormatting>
  <conditionalFormatting sqref="AW20">
    <cfRule type="cellIs" priority="183" dxfId="264" operator="lessThan" stopIfTrue="1">
      <formula>AW35+#REF!</formula>
    </cfRule>
    <cfRule type="cellIs" priority="184" dxfId="264" operator="lessThan" stopIfTrue="1">
      <formula>AW22+#REF!+#REF!+#REF!+#REF!+#REF!</formula>
    </cfRule>
  </conditionalFormatting>
  <conditionalFormatting sqref="AW19">
    <cfRule type="cellIs" priority="185" dxfId="264" operator="lessThan" stopIfTrue="1">
      <formula>AW33+#REF!</formula>
    </cfRule>
    <cfRule type="cellIs" priority="186" dxfId="264" operator="lessThan" stopIfTrue="1">
      <formula>AW21+AW22+#REF!+#REF!+#REF!+#REF!</formula>
    </cfRule>
  </conditionalFormatting>
  <conditionalFormatting sqref="H24">
    <cfRule type="cellIs" priority="52" dxfId="264" operator="lessThan" stopIfTrue="1">
      <formula>H22-H23</formula>
    </cfRule>
  </conditionalFormatting>
  <conditionalFormatting sqref="H10">
    <cfRule type="cellIs" priority="53" dxfId="264" operator="lessThan" stopIfTrue="1">
      <formula>H8+H9</formula>
    </cfRule>
  </conditionalFormatting>
  <conditionalFormatting sqref="H22">
    <cfRule type="cellIs" priority="54" dxfId="264" operator="lessThan" stopIfTrue="1">
      <formula>H10+H18+H19+H20-H21</formula>
    </cfRule>
  </conditionalFormatting>
  <conditionalFormatting sqref="J24">
    <cfRule type="cellIs" priority="49" dxfId="264" operator="lessThan" stopIfTrue="1">
      <formula>J22-J23</formula>
    </cfRule>
  </conditionalFormatting>
  <conditionalFormatting sqref="J10">
    <cfRule type="cellIs" priority="50" dxfId="264" operator="lessThan" stopIfTrue="1">
      <formula>J8+J9</formula>
    </cfRule>
  </conditionalFormatting>
  <conditionalFormatting sqref="J22">
    <cfRule type="cellIs" priority="51" dxfId="264" operator="lessThan" stopIfTrue="1">
      <formula>J10+J18+J19+J20-J21</formula>
    </cfRule>
  </conditionalFormatting>
  <conditionalFormatting sqref="L24">
    <cfRule type="cellIs" priority="46" dxfId="264" operator="lessThan" stopIfTrue="1">
      <formula>L22-L23</formula>
    </cfRule>
  </conditionalFormatting>
  <conditionalFormatting sqref="L10">
    <cfRule type="cellIs" priority="47" dxfId="264" operator="lessThan" stopIfTrue="1">
      <formula>L8+L9</formula>
    </cfRule>
  </conditionalFormatting>
  <conditionalFormatting sqref="L22">
    <cfRule type="cellIs" priority="48" dxfId="264" operator="lessThan" stopIfTrue="1">
      <formula>L10+L18+L19+L20-L21</formula>
    </cfRule>
  </conditionalFormatting>
  <conditionalFormatting sqref="N24">
    <cfRule type="cellIs" priority="43" dxfId="264" operator="lessThan" stopIfTrue="1">
      <formula>N22-N23</formula>
    </cfRule>
  </conditionalFormatting>
  <conditionalFormatting sqref="N10">
    <cfRule type="cellIs" priority="44" dxfId="264" operator="lessThan" stopIfTrue="1">
      <formula>N8+N9</formula>
    </cfRule>
  </conditionalFormatting>
  <conditionalFormatting sqref="N22">
    <cfRule type="cellIs" priority="45" dxfId="264" operator="lessThan" stopIfTrue="1">
      <formula>N10+N18+N19+N20-N21</formula>
    </cfRule>
  </conditionalFormatting>
  <conditionalFormatting sqref="P24">
    <cfRule type="cellIs" priority="40" dxfId="264" operator="lessThan" stopIfTrue="1">
      <formula>P22-P23</formula>
    </cfRule>
  </conditionalFormatting>
  <conditionalFormatting sqref="P10">
    <cfRule type="cellIs" priority="41" dxfId="264" operator="lessThan" stopIfTrue="1">
      <formula>P8+P9</formula>
    </cfRule>
  </conditionalFormatting>
  <conditionalFormatting sqref="P22">
    <cfRule type="cellIs" priority="42" dxfId="264" operator="lessThan" stopIfTrue="1">
      <formula>P10+P18+P19+P20-P21</formula>
    </cfRule>
  </conditionalFormatting>
  <conditionalFormatting sqref="R24">
    <cfRule type="cellIs" priority="37" dxfId="264" operator="lessThan" stopIfTrue="1">
      <formula>R22-R23</formula>
    </cfRule>
  </conditionalFormatting>
  <conditionalFormatting sqref="R10">
    <cfRule type="cellIs" priority="38" dxfId="264" operator="lessThan" stopIfTrue="1">
      <formula>R8+R9</formula>
    </cfRule>
  </conditionalFormatting>
  <conditionalFormatting sqref="R22">
    <cfRule type="cellIs" priority="39" dxfId="264" operator="lessThan" stopIfTrue="1">
      <formula>R10+R18+R19+R20-R21</formula>
    </cfRule>
  </conditionalFormatting>
  <conditionalFormatting sqref="T24">
    <cfRule type="cellIs" priority="34" dxfId="264" operator="lessThan" stopIfTrue="1">
      <formula>T22-T23</formula>
    </cfRule>
  </conditionalFormatting>
  <conditionalFormatting sqref="T10">
    <cfRule type="cellIs" priority="35" dxfId="264" operator="lessThan" stopIfTrue="1">
      <formula>T8+T9</formula>
    </cfRule>
  </conditionalFormatting>
  <conditionalFormatting sqref="T22">
    <cfRule type="cellIs" priority="36" dxfId="264" operator="lessThan" stopIfTrue="1">
      <formula>T10+T18+T19+T20-T21</formula>
    </cfRule>
  </conditionalFormatting>
  <conditionalFormatting sqref="V24">
    <cfRule type="cellIs" priority="31" dxfId="264" operator="lessThan" stopIfTrue="1">
      <formula>V22-V23</formula>
    </cfRule>
  </conditionalFormatting>
  <conditionalFormatting sqref="V10">
    <cfRule type="cellIs" priority="32" dxfId="264" operator="lessThan" stopIfTrue="1">
      <formula>V8+V9</formula>
    </cfRule>
  </conditionalFormatting>
  <conditionalFormatting sqref="V22">
    <cfRule type="cellIs" priority="33" dxfId="264" operator="lessThan" stopIfTrue="1">
      <formula>V10+V18+V19+V20-V21</formula>
    </cfRule>
  </conditionalFormatting>
  <conditionalFormatting sqref="X24">
    <cfRule type="cellIs" priority="28" dxfId="264" operator="lessThan" stopIfTrue="1">
      <formula>X22-X23</formula>
    </cfRule>
  </conditionalFormatting>
  <conditionalFormatting sqref="X10">
    <cfRule type="cellIs" priority="29" dxfId="264" operator="lessThan" stopIfTrue="1">
      <formula>X8+X9</formula>
    </cfRule>
  </conditionalFormatting>
  <conditionalFormatting sqref="X22">
    <cfRule type="cellIs" priority="30" dxfId="264" operator="lessThan" stopIfTrue="1">
      <formula>X10+X18+X19+X20-X21</formula>
    </cfRule>
  </conditionalFormatting>
  <conditionalFormatting sqref="Z24">
    <cfRule type="cellIs" priority="25" dxfId="264" operator="lessThan" stopIfTrue="1">
      <formula>Z22-Z23</formula>
    </cfRule>
  </conditionalFormatting>
  <conditionalFormatting sqref="Z10">
    <cfRule type="cellIs" priority="26" dxfId="264" operator="lessThan" stopIfTrue="1">
      <formula>Z8+Z9</formula>
    </cfRule>
  </conditionalFormatting>
  <conditionalFormatting sqref="Z22">
    <cfRule type="cellIs" priority="27" dxfId="264" operator="lessThan" stopIfTrue="1">
      <formula>Z10+Z18+Z19+Z20-Z21</formula>
    </cfRule>
  </conditionalFormatting>
  <conditionalFormatting sqref="AB24">
    <cfRule type="cellIs" priority="22" dxfId="264" operator="lessThan" stopIfTrue="1">
      <formula>AB22-AB23</formula>
    </cfRule>
  </conditionalFormatting>
  <conditionalFormatting sqref="AB10">
    <cfRule type="cellIs" priority="23" dxfId="264" operator="lessThan" stopIfTrue="1">
      <formula>AB8+AB9</formula>
    </cfRule>
  </conditionalFormatting>
  <conditionalFormatting sqref="AB22">
    <cfRule type="cellIs" priority="24" dxfId="264" operator="lessThan" stopIfTrue="1">
      <formula>AB10+AB18+AB19+AB20-AB21</formula>
    </cfRule>
  </conditionalFormatting>
  <conditionalFormatting sqref="AD24">
    <cfRule type="cellIs" priority="19" dxfId="264" operator="lessThan" stopIfTrue="1">
      <formula>AD22-AD23</formula>
    </cfRule>
  </conditionalFormatting>
  <conditionalFormatting sqref="AD10">
    <cfRule type="cellIs" priority="20" dxfId="264" operator="lessThan" stopIfTrue="1">
      <formula>AD8+AD9</formula>
    </cfRule>
  </conditionalFormatting>
  <conditionalFormatting sqref="AD22">
    <cfRule type="cellIs" priority="21" dxfId="264" operator="lessThan" stopIfTrue="1">
      <formula>AD10+AD18+AD19+AD20-AD21</formula>
    </cfRule>
  </conditionalFormatting>
  <conditionalFormatting sqref="AF24">
    <cfRule type="cellIs" priority="16" dxfId="264" operator="lessThan" stopIfTrue="1">
      <formula>AF22-AF23</formula>
    </cfRule>
  </conditionalFormatting>
  <conditionalFormatting sqref="AF10">
    <cfRule type="cellIs" priority="17" dxfId="264" operator="lessThan" stopIfTrue="1">
      <formula>AF8+AF9</formula>
    </cfRule>
  </conditionalFormatting>
  <conditionalFormatting sqref="AF22">
    <cfRule type="cellIs" priority="18" dxfId="264" operator="lessThan" stopIfTrue="1">
      <formula>AF10+AF18+AF19+AF20-AF21</formula>
    </cfRule>
  </conditionalFormatting>
  <conditionalFormatting sqref="AH24">
    <cfRule type="cellIs" priority="13" dxfId="264" operator="lessThan" stopIfTrue="1">
      <formula>AH22-AH23</formula>
    </cfRule>
  </conditionalFormatting>
  <conditionalFormatting sqref="AH10">
    <cfRule type="cellIs" priority="14" dxfId="264" operator="lessThan" stopIfTrue="1">
      <formula>AH8+AH9</formula>
    </cfRule>
  </conditionalFormatting>
  <conditionalFormatting sqref="AH22">
    <cfRule type="cellIs" priority="15" dxfId="264" operator="lessThan" stopIfTrue="1">
      <formula>AH10+AH18+AH19+AH20-AH21</formula>
    </cfRule>
  </conditionalFormatting>
  <conditionalFormatting sqref="AJ24">
    <cfRule type="cellIs" priority="10" dxfId="264" operator="lessThan" stopIfTrue="1">
      <formula>AJ22-AJ23</formula>
    </cfRule>
  </conditionalFormatting>
  <conditionalFormatting sqref="AJ10">
    <cfRule type="cellIs" priority="11" dxfId="264" operator="lessThan" stopIfTrue="1">
      <formula>AJ8+AJ9</formula>
    </cfRule>
  </conditionalFormatting>
  <conditionalFormatting sqref="AJ22">
    <cfRule type="cellIs" priority="12" dxfId="264" operator="lessThan" stopIfTrue="1">
      <formula>AJ10+AJ18+AJ19+AJ20-AJ21</formula>
    </cfRule>
  </conditionalFormatting>
  <conditionalFormatting sqref="AL24">
    <cfRule type="cellIs" priority="7" dxfId="264" operator="lessThan" stopIfTrue="1">
      <formula>AL22-AL23</formula>
    </cfRule>
  </conditionalFormatting>
  <conditionalFormatting sqref="AL10">
    <cfRule type="cellIs" priority="8" dxfId="264" operator="lessThan" stopIfTrue="1">
      <formula>AL8+AL9</formula>
    </cfRule>
  </conditionalFormatting>
  <conditionalFormatting sqref="AL22">
    <cfRule type="cellIs" priority="9" dxfId="264" operator="lessThan" stopIfTrue="1">
      <formula>AL10+AL18+AL19+AL20-AL21</formula>
    </cfRule>
  </conditionalFormatting>
  <conditionalFormatting sqref="AN24">
    <cfRule type="cellIs" priority="4" dxfId="264" operator="lessThan" stopIfTrue="1">
      <formula>AN22-AN23</formula>
    </cfRule>
  </conditionalFormatting>
  <conditionalFormatting sqref="AN10">
    <cfRule type="cellIs" priority="5" dxfId="264" operator="lessThan" stopIfTrue="1">
      <formula>AN8+AN9</formula>
    </cfRule>
  </conditionalFormatting>
  <conditionalFormatting sqref="AN22">
    <cfRule type="cellIs" priority="6" dxfId="264" operator="lessThan" stopIfTrue="1">
      <formula>AN10+AN18+AN19+AN20-AN21</formula>
    </cfRule>
  </conditionalFormatting>
  <conditionalFormatting sqref="AP24">
    <cfRule type="cellIs" priority="1" dxfId="264" operator="lessThan" stopIfTrue="1">
      <formula>AP22-AP23</formula>
    </cfRule>
  </conditionalFormatting>
  <conditionalFormatting sqref="AP10">
    <cfRule type="cellIs" priority="2" dxfId="264" operator="lessThan" stopIfTrue="1">
      <formula>AP8+AP9</formula>
    </cfRule>
  </conditionalFormatting>
  <conditionalFormatting sqref="AP22">
    <cfRule type="cellIs" priority="3" dxfId="264" operator="lessThan" stopIfTrue="1">
      <formula>AP10+AP18+AP19+AP20-AP21</formula>
    </cfRule>
  </conditionalFormatting>
  <printOptions horizontalCentered="1"/>
  <pageMargins left="0.56" right="0.4" top="0.18" bottom="0.51" header="0.18" footer="0.25"/>
  <pageSetup horizontalDpi="600" verticalDpi="600" orientation="landscape" paperSize="9" scale="60" r:id="rId4"/>
  <headerFooter alignWithMargins="0">
    <oddFooter>&amp;C&amp;"Arial,Regular"&amp;8DENU/PNUMA CUESTIONARIO 2013 ESTADISTICAS AMBIENTALES  - Sección del Agua - p.&amp;P</oddFooter>
  </headerFooter>
  <rowBreaks count="1" manualBreakCount="1">
    <brk id="50" min="2" max="43" man="1"/>
  </rowBreaks>
  <drawing r:id="rId3"/>
  <legacyDrawing r:id="rId2"/>
</worksheet>
</file>

<file path=xl/worksheets/sheet7.xml><?xml version="1.0" encoding="utf-8"?>
<worksheet xmlns="http://schemas.openxmlformats.org/spreadsheetml/2006/main" xmlns:r="http://schemas.openxmlformats.org/officeDocument/2006/relationships">
  <sheetPr codeName="Sheet7"/>
  <dimension ref="A1:CW67"/>
  <sheetViews>
    <sheetView showGridLines="0" zoomScale="85" zoomScaleNormal="85" zoomScaleSheetLayoutView="85" workbookViewId="0" topLeftCell="C1">
      <selection activeCell="T8" sqref="T8"/>
    </sheetView>
  </sheetViews>
  <sheetFormatPr defaultColWidth="9.33203125" defaultRowHeight="12.75"/>
  <cols>
    <col min="1" max="1" width="6.33203125" style="203" hidden="1" customWidth="1"/>
    <col min="2" max="2" width="6.83203125" style="204" hidden="1" customWidth="1"/>
    <col min="3" max="3" width="8.33203125" style="216" customWidth="1"/>
    <col min="4" max="4" width="40" style="216" customWidth="1"/>
    <col min="5" max="5" width="10.16015625" style="216" customWidth="1"/>
    <col min="6" max="6" width="8" style="216" hidden="1" customWidth="1"/>
    <col min="7" max="7" width="1.83203125" style="216" hidden="1" customWidth="1"/>
    <col min="8" max="8" width="7" style="244" hidden="1" customWidth="1"/>
    <col min="9" max="9" width="1.83203125" style="245" hidden="1" customWidth="1"/>
    <col min="10" max="10" width="7" style="246" hidden="1" customWidth="1"/>
    <col min="11" max="11" width="1.83203125" style="245" hidden="1" customWidth="1"/>
    <col min="12" max="12" width="7" style="246" hidden="1" customWidth="1"/>
    <col min="13" max="13" width="1.83203125" style="245" hidden="1" customWidth="1"/>
    <col min="14" max="14" width="7" style="246" hidden="1" customWidth="1"/>
    <col min="15" max="15" width="1.83203125" style="245" hidden="1" customWidth="1"/>
    <col min="16" max="16" width="7" style="246" hidden="1" customWidth="1"/>
    <col min="17" max="17" width="1.83203125" style="245" hidden="1" customWidth="1"/>
    <col min="18" max="18" width="7" style="244" hidden="1" customWidth="1"/>
    <col min="19" max="19" width="1.83203125" style="245" hidden="1" customWidth="1"/>
    <col min="20" max="20" width="7" style="244" customWidth="1"/>
    <col min="21" max="21" width="1.83203125" style="245" customWidth="1"/>
    <col min="22" max="22" width="7" style="244" customWidth="1"/>
    <col min="23" max="23" width="1.83203125" style="245" customWidth="1"/>
    <col min="24" max="24" width="7" style="244" customWidth="1"/>
    <col min="25" max="25" width="1.83203125" style="245" customWidth="1"/>
    <col min="26" max="26" width="7" style="244" customWidth="1"/>
    <col min="27" max="27" width="1.83203125" style="245" customWidth="1"/>
    <col min="28" max="28" width="7" style="244" customWidth="1"/>
    <col min="29" max="29" width="1.83203125" style="245" customWidth="1"/>
    <col min="30" max="30" width="7" style="246" customWidth="1"/>
    <col min="31" max="31" width="1.83203125" style="245" customWidth="1"/>
    <col min="32" max="32" width="7" style="244" customWidth="1"/>
    <col min="33" max="33" width="1.83203125" style="245" customWidth="1"/>
    <col min="34" max="34" width="7" style="244" customWidth="1"/>
    <col min="35" max="35" width="1.83203125" style="245" customWidth="1"/>
    <col min="36" max="36" width="7" style="245" customWidth="1"/>
    <col min="37" max="37" width="1.83203125" style="245" customWidth="1"/>
    <col min="38" max="38" width="7" style="245" customWidth="1"/>
    <col min="39" max="39" width="1.83203125" style="245" customWidth="1"/>
    <col min="40" max="40" width="7" style="244" customWidth="1"/>
    <col min="41" max="41" width="1.83203125" style="245" customWidth="1"/>
    <col min="42" max="42" width="7" style="244" customWidth="1"/>
    <col min="43" max="43" width="1.83203125" style="245" customWidth="1"/>
    <col min="44" max="44" width="1.83203125" style="216" customWidth="1"/>
    <col min="45" max="45" width="4.83203125" style="214" customWidth="1"/>
    <col min="46" max="46" width="7.16015625" style="214" customWidth="1"/>
    <col min="47" max="47" width="40.5" style="214" customWidth="1"/>
    <col min="48" max="48" width="10.66015625" style="214" customWidth="1"/>
    <col min="49" max="49" width="9.33203125" style="214" customWidth="1"/>
    <col min="50" max="50" width="1.83203125" style="214" customWidth="1"/>
    <col min="51" max="51" width="9.33203125" style="214" customWidth="1"/>
    <col min="52" max="52" width="1.83203125" style="214" customWidth="1"/>
    <col min="53" max="53" width="9.33203125" style="214" customWidth="1"/>
    <col min="54" max="54" width="1.83203125" style="214" customWidth="1"/>
    <col min="55" max="55" width="9.33203125" style="214" customWidth="1"/>
    <col min="56" max="56" width="1.83203125" style="214" customWidth="1"/>
    <col min="57" max="57" width="9.33203125" style="214" customWidth="1"/>
    <col min="58" max="58" width="1.83203125" style="214" customWidth="1"/>
    <col min="59" max="59" width="9.33203125" style="214" customWidth="1"/>
    <col min="60" max="60" width="1.83203125" style="214" customWidth="1"/>
    <col min="61" max="61" width="9.33203125" style="214" customWidth="1"/>
    <col min="62" max="62" width="1.83203125" style="214" customWidth="1"/>
    <col min="63" max="63" width="9.33203125" style="214" customWidth="1"/>
    <col min="64" max="64" width="1.83203125" style="214" customWidth="1"/>
    <col min="65" max="65" width="9.33203125" style="214" customWidth="1"/>
    <col min="66" max="66" width="1.83203125" style="214" customWidth="1"/>
    <col min="67" max="67" width="9.33203125" style="214" customWidth="1"/>
    <col min="68" max="68" width="1.83203125" style="214" customWidth="1"/>
    <col min="69" max="69" width="9.33203125" style="214" customWidth="1"/>
    <col min="70" max="70" width="1.83203125" style="214" customWidth="1"/>
    <col min="71" max="71" width="9.33203125" style="214" customWidth="1"/>
    <col min="72" max="72" width="1.83203125" style="214" customWidth="1"/>
    <col min="73" max="73" width="9.33203125" style="214" customWidth="1"/>
    <col min="74" max="74" width="1.83203125" style="214" customWidth="1"/>
    <col min="75" max="75" width="9.33203125" style="214" customWidth="1"/>
    <col min="76" max="76" width="1.83203125" style="214" customWidth="1"/>
    <col min="77" max="77" width="9.33203125" style="214" customWidth="1"/>
    <col min="78" max="78" width="1.83203125" style="214" customWidth="1"/>
    <col min="79" max="79" width="9.33203125" style="214" customWidth="1"/>
    <col min="80" max="80" width="1.83203125" style="214" customWidth="1"/>
    <col min="81" max="81" width="9.33203125" style="214" customWidth="1"/>
    <col min="82" max="82" width="1.83203125" style="214" customWidth="1"/>
    <col min="83" max="83" width="9.33203125" style="214" customWidth="1"/>
    <col min="84" max="84" width="1.83203125" style="214" customWidth="1"/>
    <col min="85" max="85" width="9.33203125" style="214" customWidth="1"/>
    <col min="86" max="86" width="1.83203125" style="214" customWidth="1"/>
    <col min="87" max="16384" width="9.33203125" style="216" customWidth="1"/>
  </cols>
  <sheetData>
    <row r="1" spans="1:86" s="471" customFormat="1" ht="16.5" customHeight="1">
      <c r="A1" s="469"/>
      <c r="B1" s="204">
        <v>0</v>
      </c>
      <c r="C1" s="205" t="s">
        <v>490</v>
      </c>
      <c r="D1" s="205"/>
      <c r="E1" s="362"/>
      <c r="F1" s="362"/>
      <c r="G1" s="362"/>
      <c r="H1" s="363"/>
      <c r="I1" s="364"/>
      <c r="J1" s="365"/>
      <c r="K1" s="364"/>
      <c r="L1" s="365"/>
      <c r="M1" s="364"/>
      <c r="N1" s="365"/>
      <c r="O1" s="364"/>
      <c r="P1" s="365"/>
      <c r="Q1" s="364"/>
      <c r="R1" s="363"/>
      <c r="S1" s="364"/>
      <c r="T1" s="363"/>
      <c r="U1" s="364"/>
      <c r="V1" s="363"/>
      <c r="W1" s="364"/>
      <c r="X1" s="363"/>
      <c r="Y1" s="364"/>
      <c r="Z1" s="363"/>
      <c r="AA1" s="364"/>
      <c r="AB1" s="363"/>
      <c r="AC1" s="364"/>
      <c r="AD1" s="365"/>
      <c r="AE1" s="364"/>
      <c r="AF1" s="363"/>
      <c r="AG1" s="364"/>
      <c r="AH1" s="363"/>
      <c r="AI1" s="364"/>
      <c r="AJ1" s="364"/>
      <c r="AK1" s="364"/>
      <c r="AL1" s="364"/>
      <c r="AM1" s="364"/>
      <c r="AN1" s="363"/>
      <c r="AO1" s="364"/>
      <c r="AP1" s="363"/>
      <c r="AQ1" s="364"/>
      <c r="AR1" s="364"/>
      <c r="AS1" s="238"/>
      <c r="AT1" s="215" t="s">
        <v>573</v>
      </c>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row>
    <row r="2" spans="5:18" ht="6" customHeight="1">
      <c r="E2" s="368"/>
      <c r="F2" s="368"/>
      <c r="G2" s="368"/>
      <c r="H2" s="369"/>
      <c r="I2" s="370"/>
      <c r="J2" s="371"/>
      <c r="K2" s="370"/>
      <c r="L2" s="371"/>
      <c r="M2" s="370"/>
      <c r="N2" s="371"/>
      <c r="O2" s="370"/>
      <c r="P2" s="371"/>
      <c r="Q2" s="370"/>
      <c r="R2" s="372"/>
    </row>
    <row r="3" spans="1:89" s="390" customFormat="1" ht="17.25" customHeight="1">
      <c r="A3" s="311"/>
      <c r="B3" s="311"/>
      <c r="C3" s="373" t="s">
        <v>630</v>
      </c>
      <c r="D3" s="28"/>
      <c r="E3" s="461"/>
      <c r="F3" s="462"/>
      <c r="G3" s="463"/>
      <c r="H3" s="464"/>
      <c r="I3" s="465"/>
      <c r="J3" s="464"/>
      <c r="K3" s="465"/>
      <c r="L3" s="464"/>
      <c r="M3" s="465"/>
      <c r="N3" s="464"/>
      <c r="O3" s="465"/>
      <c r="P3" s="464"/>
      <c r="Q3" s="463"/>
      <c r="R3" s="464"/>
      <c r="S3" s="466"/>
      <c r="T3" s="109"/>
      <c r="U3" s="466"/>
      <c r="V3" s="54"/>
      <c r="W3" s="373" t="s">
        <v>631</v>
      </c>
      <c r="X3" s="375"/>
      <c r="Y3" s="374"/>
      <c r="Z3" s="375"/>
      <c r="AA3" s="376"/>
      <c r="AB3" s="375"/>
      <c r="AC3" s="463"/>
      <c r="AD3" s="464"/>
      <c r="AE3" s="463"/>
      <c r="AF3" s="464"/>
      <c r="AG3" s="463"/>
      <c r="AH3" s="464"/>
      <c r="AI3" s="467"/>
      <c r="AJ3" s="467"/>
      <c r="AK3" s="467"/>
      <c r="AL3" s="467"/>
      <c r="AM3" s="467"/>
      <c r="AN3" s="468"/>
      <c r="AO3" s="468"/>
      <c r="AP3" s="468"/>
      <c r="AQ3" s="468"/>
      <c r="AR3" s="468"/>
      <c r="AS3" s="472"/>
      <c r="AT3" s="380" t="s">
        <v>544</v>
      </c>
      <c r="AU3" s="473"/>
      <c r="AV3" s="473"/>
      <c r="AW3" s="387"/>
      <c r="AX3" s="474"/>
      <c r="AY3" s="387"/>
      <c r="AZ3" s="805"/>
      <c r="BA3" s="805"/>
      <c r="BB3" s="805"/>
      <c r="BC3" s="805"/>
      <c r="BD3" s="475"/>
      <c r="BE3" s="475"/>
      <c r="BF3" s="475"/>
      <c r="BG3" s="475"/>
      <c r="BH3" s="475"/>
      <c r="BI3" s="475"/>
      <c r="BJ3" s="476"/>
      <c r="BK3" s="387"/>
      <c r="BL3" s="387"/>
      <c r="BM3" s="387"/>
      <c r="BN3" s="387"/>
      <c r="BO3" s="387"/>
      <c r="BP3" s="387"/>
      <c r="BQ3" s="476"/>
      <c r="BR3" s="476"/>
      <c r="BS3" s="476"/>
      <c r="BT3" s="387"/>
      <c r="BU3" s="387"/>
      <c r="BV3" s="387"/>
      <c r="BW3" s="387"/>
      <c r="BX3" s="387"/>
      <c r="BY3" s="387"/>
      <c r="BZ3" s="387"/>
      <c r="CA3" s="387"/>
      <c r="CB3" s="387"/>
      <c r="CC3" s="387"/>
      <c r="CD3" s="387"/>
      <c r="CE3" s="387"/>
      <c r="CF3" s="387"/>
      <c r="CG3" s="387"/>
      <c r="CH3" s="387"/>
      <c r="CI3" s="477"/>
      <c r="CJ3" s="477"/>
      <c r="CK3" s="477"/>
    </row>
    <row r="4" spans="5:46" ht="5.25" customHeight="1">
      <c r="E4" s="391"/>
      <c r="F4" s="391"/>
      <c r="G4" s="391"/>
      <c r="S4" s="377"/>
      <c r="T4" s="372"/>
      <c r="AF4" s="369"/>
      <c r="AG4" s="370"/>
      <c r="AT4" s="352"/>
    </row>
    <row r="5" spans="1:86" s="471" customFormat="1" ht="17.25" customHeight="1">
      <c r="A5" s="469"/>
      <c r="B5" s="204">
        <v>17</v>
      </c>
      <c r="C5" s="775" t="s">
        <v>67</v>
      </c>
      <c r="D5" s="775"/>
      <c r="E5" s="806"/>
      <c r="F5" s="806"/>
      <c r="G5" s="806"/>
      <c r="H5" s="806"/>
      <c r="I5" s="777"/>
      <c r="J5" s="777"/>
      <c r="K5" s="777"/>
      <c r="L5" s="777"/>
      <c r="M5" s="777"/>
      <c r="N5" s="777"/>
      <c r="O5" s="777"/>
      <c r="P5" s="777"/>
      <c r="Q5" s="777"/>
      <c r="R5" s="806"/>
      <c r="S5" s="777"/>
      <c r="T5" s="806"/>
      <c r="U5" s="777"/>
      <c r="V5" s="806"/>
      <c r="W5" s="777"/>
      <c r="X5" s="806"/>
      <c r="Y5" s="777"/>
      <c r="Z5" s="806"/>
      <c r="AA5" s="777"/>
      <c r="AB5" s="806"/>
      <c r="AC5" s="777"/>
      <c r="AD5" s="777"/>
      <c r="AE5" s="777"/>
      <c r="AF5" s="806"/>
      <c r="AG5" s="777"/>
      <c r="AH5" s="806"/>
      <c r="AI5" s="392"/>
      <c r="AJ5" s="392"/>
      <c r="AK5" s="392"/>
      <c r="AL5" s="392"/>
      <c r="AM5" s="392"/>
      <c r="AN5" s="393"/>
      <c r="AO5" s="392"/>
      <c r="AP5" s="393"/>
      <c r="AQ5" s="392"/>
      <c r="AR5" s="478"/>
      <c r="AS5" s="238"/>
      <c r="AT5" s="394" t="s">
        <v>545</v>
      </c>
      <c r="AU5" s="238"/>
      <c r="AV5" s="238"/>
      <c r="AW5" s="238"/>
      <c r="AX5" s="238"/>
      <c r="AY5" s="238"/>
      <c r="AZ5" s="238"/>
      <c r="BA5" s="238"/>
      <c r="BB5" s="238"/>
      <c r="BC5" s="238"/>
      <c r="BD5" s="238"/>
      <c r="BE5" s="238"/>
      <c r="BF5" s="238"/>
      <c r="BG5" s="238"/>
      <c r="BH5" s="238"/>
      <c r="BI5" s="238"/>
      <c r="BJ5" s="238"/>
      <c r="BK5" s="238"/>
      <c r="BL5" s="238"/>
      <c r="BM5" s="238"/>
      <c r="BN5" s="238"/>
      <c r="BO5" s="238"/>
      <c r="BP5" s="238"/>
      <c r="BQ5" s="238"/>
      <c r="BR5" s="238"/>
      <c r="BS5" s="238"/>
      <c r="BT5" s="238"/>
      <c r="BU5" s="238"/>
      <c r="BV5" s="238"/>
      <c r="BW5" s="238"/>
      <c r="BX5" s="238"/>
      <c r="BY5" s="238"/>
      <c r="BZ5" s="238"/>
      <c r="CA5" s="238"/>
      <c r="CB5" s="238"/>
      <c r="CC5" s="238"/>
      <c r="CD5" s="238"/>
      <c r="CE5" s="238"/>
      <c r="CF5" s="238"/>
      <c r="CG5" s="238"/>
      <c r="CH5" s="238"/>
    </row>
    <row r="6" spans="1:86" s="480" customFormat="1" ht="25.5" customHeight="1">
      <c r="A6" s="479"/>
      <c r="B6" s="204"/>
      <c r="C6" s="471"/>
      <c r="D6" s="471"/>
      <c r="E6" s="809" t="s">
        <v>632</v>
      </c>
      <c r="F6" s="810"/>
      <c r="G6" s="810"/>
      <c r="H6" s="810"/>
      <c r="I6" s="810"/>
      <c r="J6" s="810"/>
      <c r="K6" s="810"/>
      <c r="L6" s="810"/>
      <c r="M6" s="810"/>
      <c r="N6" s="810"/>
      <c r="O6" s="810"/>
      <c r="P6" s="810"/>
      <c r="Q6" s="810"/>
      <c r="R6" s="810"/>
      <c r="S6" s="810"/>
      <c r="T6" s="810"/>
      <c r="U6" s="810"/>
      <c r="V6" s="810"/>
      <c r="W6" s="810"/>
      <c r="X6" s="810"/>
      <c r="Y6" s="810"/>
      <c r="Z6" s="810"/>
      <c r="AA6" s="810"/>
      <c r="AB6" s="810"/>
      <c r="AC6" s="810"/>
      <c r="AD6" s="807" t="s">
        <v>505</v>
      </c>
      <c r="AE6" s="808"/>
      <c r="AF6" s="808"/>
      <c r="AG6" s="808"/>
      <c r="AH6" s="808"/>
      <c r="AI6" s="808"/>
      <c r="AJ6" s="808"/>
      <c r="AK6" s="808"/>
      <c r="AL6" s="808"/>
      <c r="AM6" s="808"/>
      <c r="AN6" s="808"/>
      <c r="AO6" s="808"/>
      <c r="AP6" s="808"/>
      <c r="AQ6" s="808"/>
      <c r="AR6" s="353"/>
      <c r="AS6" s="481"/>
      <c r="AT6" s="399" t="s">
        <v>538</v>
      </c>
      <c r="AU6" s="238"/>
      <c r="AV6" s="238"/>
      <c r="AW6" s="238"/>
      <c r="AX6" s="238"/>
      <c r="AY6" s="238"/>
      <c r="AZ6" s="238"/>
      <c r="BA6" s="238"/>
      <c r="BB6" s="238"/>
      <c r="BC6" s="238"/>
      <c r="BD6" s="238"/>
      <c r="BE6" s="238"/>
      <c r="BF6" s="238"/>
      <c r="BG6" s="238"/>
      <c r="BH6" s="238"/>
      <c r="BI6" s="238"/>
      <c r="BJ6" s="238"/>
      <c r="BK6" s="238"/>
      <c r="BL6" s="238"/>
      <c r="BM6" s="238"/>
      <c r="BN6" s="238"/>
      <c r="BO6" s="238"/>
      <c r="BP6" s="238"/>
      <c r="BQ6" s="238"/>
      <c r="BR6" s="238"/>
      <c r="BS6" s="238"/>
      <c r="BT6" s="238"/>
      <c r="BU6" s="238"/>
      <c r="BV6" s="238"/>
      <c r="BW6" s="238"/>
      <c r="BX6" s="238"/>
      <c r="BY6" s="238"/>
      <c r="BZ6" s="238"/>
      <c r="CA6" s="238"/>
      <c r="CB6" s="238"/>
      <c r="CC6" s="238"/>
      <c r="CD6" s="238"/>
      <c r="CE6" s="238"/>
      <c r="CF6" s="238"/>
      <c r="CG6" s="238"/>
      <c r="CH6" s="238"/>
    </row>
    <row r="7" spans="1:86" s="259" customFormat="1" ht="21.75" customHeight="1">
      <c r="A7" s="254"/>
      <c r="B7" s="255">
        <v>2</v>
      </c>
      <c r="C7" s="257" t="s">
        <v>633</v>
      </c>
      <c r="D7" s="257" t="s">
        <v>634</v>
      </c>
      <c r="E7" s="257" t="s">
        <v>635</v>
      </c>
      <c r="F7" s="256">
        <v>1990</v>
      </c>
      <c r="G7" s="258"/>
      <c r="H7" s="257">
        <v>1995</v>
      </c>
      <c r="I7" s="258"/>
      <c r="J7" s="257">
        <v>1996</v>
      </c>
      <c r="K7" s="258"/>
      <c r="L7" s="257">
        <v>1997</v>
      </c>
      <c r="M7" s="258"/>
      <c r="N7" s="257">
        <v>1998</v>
      </c>
      <c r="O7" s="258"/>
      <c r="P7" s="257">
        <v>1999</v>
      </c>
      <c r="Q7" s="258"/>
      <c r="R7" s="257">
        <v>2000</v>
      </c>
      <c r="S7" s="258"/>
      <c r="T7" s="257">
        <v>2001</v>
      </c>
      <c r="U7" s="258"/>
      <c r="V7" s="257">
        <v>2002</v>
      </c>
      <c r="W7" s="258"/>
      <c r="X7" s="257">
        <v>2003</v>
      </c>
      <c r="Y7" s="258"/>
      <c r="Z7" s="257">
        <v>2004</v>
      </c>
      <c r="AA7" s="258"/>
      <c r="AB7" s="257">
        <v>2005</v>
      </c>
      <c r="AC7" s="258"/>
      <c r="AD7" s="257">
        <v>2006</v>
      </c>
      <c r="AE7" s="258"/>
      <c r="AF7" s="257">
        <v>2007</v>
      </c>
      <c r="AG7" s="258"/>
      <c r="AH7" s="257">
        <v>2008</v>
      </c>
      <c r="AI7" s="257"/>
      <c r="AJ7" s="257">
        <v>2009</v>
      </c>
      <c r="AK7" s="258"/>
      <c r="AL7" s="257">
        <v>2010</v>
      </c>
      <c r="AM7" s="258"/>
      <c r="AN7" s="257">
        <v>2011</v>
      </c>
      <c r="AO7" s="258"/>
      <c r="AP7" s="257">
        <v>2012</v>
      </c>
      <c r="AQ7" s="258"/>
      <c r="AS7" s="254"/>
      <c r="AT7" s="257" t="s">
        <v>241</v>
      </c>
      <c r="AU7" s="257" t="s">
        <v>243</v>
      </c>
      <c r="AV7" s="257" t="s">
        <v>244</v>
      </c>
      <c r="AW7" s="256">
        <v>1990</v>
      </c>
      <c r="AX7" s="258"/>
      <c r="AY7" s="257">
        <v>1995</v>
      </c>
      <c r="AZ7" s="258"/>
      <c r="BA7" s="257">
        <v>1996</v>
      </c>
      <c r="BB7" s="258"/>
      <c r="BC7" s="257">
        <v>1997</v>
      </c>
      <c r="BD7" s="258"/>
      <c r="BE7" s="257">
        <v>1998</v>
      </c>
      <c r="BF7" s="258"/>
      <c r="BG7" s="257">
        <v>1999</v>
      </c>
      <c r="BH7" s="258"/>
      <c r="BI7" s="257">
        <v>2000</v>
      </c>
      <c r="BJ7" s="258"/>
      <c r="BK7" s="257">
        <v>2001</v>
      </c>
      <c r="BL7" s="258"/>
      <c r="BM7" s="257">
        <v>2002</v>
      </c>
      <c r="BN7" s="258"/>
      <c r="BO7" s="257">
        <v>2003</v>
      </c>
      <c r="BP7" s="258"/>
      <c r="BQ7" s="257">
        <v>2004</v>
      </c>
      <c r="BR7" s="258"/>
      <c r="BS7" s="257">
        <v>2005</v>
      </c>
      <c r="BT7" s="258"/>
      <c r="BU7" s="257">
        <v>2006</v>
      </c>
      <c r="BV7" s="258"/>
      <c r="BW7" s="257">
        <v>2007</v>
      </c>
      <c r="BX7" s="258"/>
      <c r="BY7" s="257">
        <v>2008</v>
      </c>
      <c r="BZ7" s="258"/>
      <c r="CA7" s="257">
        <v>2009</v>
      </c>
      <c r="CB7" s="258"/>
      <c r="CC7" s="257">
        <v>2010</v>
      </c>
      <c r="CD7" s="258"/>
      <c r="CE7" s="257">
        <v>2011</v>
      </c>
      <c r="CF7" s="258"/>
      <c r="CG7" s="257">
        <v>2012</v>
      </c>
      <c r="CH7" s="258"/>
    </row>
    <row r="8" spans="1:86" s="225" customFormat="1" ht="36" customHeight="1">
      <c r="A8" s="203"/>
      <c r="B8" s="263">
        <v>275</v>
      </c>
      <c r="C8" s="409">
        <v>1</v>
      </c>
      <c r="D8" s="282" t="s">
        <v>50</v>
      </c>
      <c r="E8" s="405" t="s">
        <v>246</v>
      </c>
      <c r="F8" s="636"/>
      <c r="G8" s="886"/>
      <c r="H8" s="636"/>
      <c r="I8" s="886"/>
      <c r="J8" s="636"/>
      <c r="K8" s="886"/>
      <c r="L8" s="636"/>
      <c r="M8" s="886"/>
      <c r="N8" s="636"/>
      <c r="O8" s="886"/>
      <c r="P8" s="636"/>
      <c r="Q8" s="886"/>
      <c r="R8" s="636"/>
      <c r="S8" s="886"/>
      <c r="T8" s="636"/>
      <c r="U8" s="886"/>
      <c r="V8" s="636"/>
      <c r="W8" s="886"/>
      <c r="X8" s="636"/>
      <c r="Y8" s="886"/>
      <c r="Z8" s="636"/>
      <c r="AA8" s="886"/>
      <c r="AB8" s="636"/>
      <c r="AC8" s="886"/>
      <c r="AD8" s="636"/>
      <c r="AE8" s="886"/>
      <c r="AF8" s="636"/>
      <c r="AG8" s="886"/>
      <c r="AH8" s="636"/>
      <c r="AI8" s="886"/>
      <c r="AJ8" s="636"/>
      <c r="AK8" s="886"/>
      <c r="AL8" s="636"/>
      <c r="AM8" s="886"/>
      <c r="AN8" s="636"/>
      <c r="AO8" s="886"/>
      <c r="AP8" s="636"/>
      <c r="AQ8" s="886"/>
      <c r="AS8" s="214"/>
      <c r="AT8" s="413">
        <v>1</v>
      </c>
      <c r="AU8" s="284" t="s">
        <v>477</v>
      </c>
      <c r="AV8" s="482" t="s">
        <v>242</v>
      </c>
      <c r="AW8" s="271" t="s">
        <v>574</v>
      </c>
      <c r="AX8" s="276"/>
      <c r="AY8" s="79" t="str">
        <f>IF(OR(ISBLANK(F8),ISBLANK(H8)),"N/A",IF(ABS((H8-F8)/F8)&gt;1,"&gt; 100%","ok"))</f>
        <v>N/A</v>
      </c>
      <c r="AZ8" s="276"/>
      <c r="BA8" s="82" t="str">
        <f>IF(OR(ISBLANK(H8),ISBLANK(J8)),"N/A",IF(ABS((J8-H8)/H8)&gt;0.25,"&gt; 25%","ok"))</f>
        <v>N/A</v>
      </c>
      <c r="BB8" s="82"/>
      <c r="BC8" s="82" t="str">
        <f aca="true" t="shared" si="0" ref="BC8:BC16">IF(OR(ISBLANK(J8),ISBLANK(L8)),"N/A",IF(ABS((L8-J8)/J8)&gt;0.25,"&gt; 25%","ok"))</f>
        <v>N/A</v>
      </c>
      <c r="BD8" s="82"/>
      <c r="BE8" s="82" t="str">
        <f aca="true" t="shared" si="1" ref="BE8:BE16">IF(OR(ISBLANK(L8),ISBLANK(N8)),"N/A",IF(ABS((N8-L8)/L8)&gt;0.25,"&gt; 25%","ok"))</f>
        <v>N/A</v>
      </c>
      <c r="BF8" s="82"/>
      <c r="BG8" s="82" t="str">
        <f aca="true" t="shared" si="2" ref="BG8:BG16">IF(OR(ISBLANK(N8),ISBLANK(P8)),"N/A",IF(ABS((P8-N8)/N8)&gt;0.25,"&gt; 25%","ok"))</f>
        <v>N/A</v>
      </c>
      <c r="BH8" s="82"/>
      <c r="BI8" s="82" t="str">
        <f aca="true" t="shared" si="3" ref="BI8:BI16">IF(OR(ISBLANK(P8),ISBLANK(R8)),"N/A",IF(ABS((R8-P8)/P8)&gt;0.25,"&gt; 25%","ok"))</f>
        <v>N/A</v>
      </c>
      <c r="BJ8" s="82"/>
      <c r="BK8" s="82" t="str">
        <f aca="true" t="shared" si="4" ref="BK8:BK16">IF(OR(ISBLANK(R8),ISBLANK(T8)),"N/A",IF(ABS((T8-R8)/R8)&gt;0.25,"&gt; 25%","ok"))</f>
        <v>N/A</v>
      </c>
      <c r="BL8" s="82"/>
      <c r="BM8" s="82" t="str">
        <f aca="true" t="shared" si="5" ref="BM8:BM16">IF(OR(ISBLANK(T8),ISBLANK(V8)),"N/A",IF(ABS((V8-T8)/T8)&gt;0.25,"&gt; 25%","ok"))</f>
        <v>N/A</v>
      </c>
      <c r="BN8" s="82"/>
      <c r="BO8" s="82" t="str">
        <f aca="true" t="shared" si="6" ref="BO8:BO16">IF(OR(ISBLANK(V8),ISBLANK(X8)),"N/A",IF(ABS((X8-V8)/V8)&gt;0.25,"&gt; 25%","ok"))</f>
        <v>N/A</v>
      </c>
      <c r="BP8" s="82"/>
      <c r="BQ8" s="82" t="str">
        <f aca="true" t="shared" si="7" ref="BQ8:BQ16">IF(OR(ISBLANK(X8),ISBLANK(Z8)),"N/A",IF(ABS((Z8-X8)/X8)&gt;0.25,"&gt; 25%","ok"))</f>
        <v>N/A</v>
      </c>
      <c r="BR8" s="82"/>
      <c r="BS8" s="82" t="str">
        <f aca="true" t="shared" si="8" ref="BS8:BS16">IF(OR(ISBLANK(Z8),ISBLANK(AB8)),"N/A",IF(ABS((AB8-Z8)/Z8)&gt;0.25,"&gt; 25%","ok"))</f>
        <v>N/A</v>
      </c>
      <c r="BT8" s="82"/>
      <c r="BU8" s="82" t="str">
        <f aca="true" t="shared" si="9" ref="BU8:BU16">IF(OR(ISBLANK(AB8),ISBLANK(AD8)),"N/A",IF(ABS((AD8-AB8)/AB8)&gt;0.25,"&gt; 25%","ok"))</f>
        <v>N/A</v>
      </c>
      <c r="BV8" s="82"/>
      <c r="BW8" s="82" t="str">
        <f aca="true" t="shared" si="10" ref="BW8:BW16">IF(OR(ISBLANK(AD8),ISBLANK(AF8)),"N/A",IF(ABS((AF8-AD8)/AD8)&gt;0.25,"&gt; 25%","ok"))</f>
        <v>N/A</v>
      </c>
      <c r="BX8" s="82"/>
      <c r="BY8" s="82" t="str">
        <f aca="true" t="shared" si="11" ref="BY8:BY16">IF(OR(ISBLANK(AF8),ISBLANK(AH8)),"N/A",IF(ABS((AH8-AF8)/AF8)&gt;0.25,"&gt; 25%","ok"))</f>
        <v>N/A</v>
      </c>
      <c r="BZ8" s="82"/>
      <c r="CA8" s="82" t="str">
        <f>IF(OR(ISBLANK(AH8),ISBLANK(AJ8)),"N/A",IF(ABS((AJ8-AH8)/AH8)&gt;0.25,"&gt; 25%","ok"))</f>
        <v>N/A</v>
      </c>
      <c r="CB8" s="82"/>
      <c r="CC8" s="82" t="str">
        <f>IF(OR(ISBLANK(AJ8),ISBLANK(AL8)),"N/A",IF(ABS((AL8-AJ8)/AJ8)&gt;0.25,"&gt; 25%","ok"))</f>
        <v>N/A</v>
      </c>
      <c r="CD8" s="82"/>
      <c r="CE8" s="82" t="str">
        <f>IF(OR(ISBLANK(AL8),ISBLANK(AN8)),"N/A",IF(ABS((AN8-AL8)/AL8)&gt;0.25,"&gt; 25%","ok"))</f>
        <v>N/A</v>
      </c>
      <c r="CF8" s="82"/>
      <c r="CG8" s="82" t="str">
        <f>IF(OR(ISBLANK(AN8),ISBLANK(AP8)),"N/A",IF(ABS((AP8-AN8)/AN8)&gt;0.25,"&gt; 25%","ok"))</f>
        <v>N/A</v>
      </c>
      <c r="CH8" s="82"/>
    </row>
    <row r="9" spans="1:86" s="225" customFormat="1" ht="18.75" customHeight="1">
      <c r="A9" s="203"/>
      <c r="B9" s="263">
        <v>2416</v>
      </c>
      <c r="C9" s="405">
        <v>2</v>
      </c>
      <c r="D9" s="280" t="s">
        <v>68</v>
      </c>
      <c r="E9" s="405" t="s">
        <v>246</v>
      </c>
      <c r="F9" s="636"/>
      <c r="G9" s="886"/>
      <c r="H9" s="636"/>
      <c r="I9" s="886"/>
      <c r="J9" s="636"/>
      <c r="K9" s="886"/>
      <c r="L9" s="636"/>
      <c r="M9" s="886"/>
      <c r="N9" s="636"/>
      <c r="O9" s="886"/>
      <c r="P9" s="636"/>
      <c r="Q9" s="886"/>
      <c r="R9" s="636"/>
      <c r="S9" s="886"/>
      <c r="T9" s="636"/>
      <c r="U9" s="886"/>
      <c r="V9" s="636"/>
      <c r="W9" s="886"/>
      <c r="X9" s="636"/>
      <c r="Y9" s="886"/>
      <c r="Z9" s="636"/>
      <c r="AA9" s="886"/>
      <c r="AB9" s="636"/>
      <c r="AC9" s="886"/>
      <c r="AD9" s="636"/>
      <c r="AE9" s="886"/>
      <c r="AF9" s="636"/>
      <c r="AG9" s="886"/>
      <c r="AH9" s="636"/>
      <c r="AI9" s="886"/>
      <c r="AJ9" s="636"/>
      <c r="AK9" s="886"/>
      <c r="AL9" s="636"/>
      <c r="AM9" s="886"/>
      <c r="AN9" s="636"/>
      <c r="AO9" s="886"/>
      <c r="AP9" s="636"/>
      <c r="AQ9" s="886"/>
      <c r="AS9" s="214"/>
      <c r="AT9" s="81">
        <v>2</v>
      </c>
      <c r="AU9" s="275" t="s">
        <v>478</v>
      </c>
      <c r="AV9" s="81" t="s">
        <v>246</v>
      </c>
      <c r="AW9" s="81" t="s">
        <v>574</v>
      </c>
      <c r="AX9" s="276"/>
      <c r="AY9" s="79" t="str">
        <f aca="true" t="shared" si="12" ref="AY9:AY16">IF(OR(ISBLANK(F9),ISBLANK(H9)),"N/A",IF(ABS((H9-F9)/F9)&gt;1,"&gt; 100%","ok"))</f>
        <v>N/A</v>
      </c>
      <c r="AZ9" s="276"/>
      <c r="BA9" s="82" t="str">
        <f aca="true" t="shared" si="13" ref="BA9:BA16">IF(OR(ISBLANK(H9),ISBLANK(J9)),"N/A",IF(ABS((J9-H9)/H9)&gt;0.25,"&gt; 25%","ok"))</f>
        <v>N/A</v>
      </c>
      <c r="BB9" s="82"/>
      <c r="BC9" s="82" t="str">
        <f t="shared" si="0"/>
        <v>N/A</v>
      </c>
      <c r="BD9" s="82"/>
      <c r="BE9" s="82" t="str">
        <f t="shared" si="1"/>
        <v>N/A</v>
      </c>
      <c r="BF9" s="82"/>
      <c r="BG9" s="82" t="str">
        <f t="shared" si="2"/>
        <v>N/A</v>
      </c>
      <c r="BH9" s="82"/>
      <c r="BI9" s="82" t="str">
        <f t="shared" si="3"/>
        <v>N/A</v>
      </c>
      <c r="BJ9" s="82"/>
      <c r="BK9" s="82" t="str">
        <f t="shared" si="4"/>
        <v>N/A</v>
      </c>
      <c r="BL9" s="82"/>
      <c r="BM9" s="82" t="str">
        <f t="shared" si="5"/>
        <v>N/A</v>
      </c>
      <c r="BN9" s="82"/>
      <c r="BO9" s="82" t="str">
        <f t="shared" si="6"/>
        <v>N/A</v>
      </c>
      <c r="BP9" s="82"/>
      <c r="BQ9" s="82" t="str">
        <f t="shared" si="7"/>
        <v>N/A</v>
      </c>
      <c r="BR9" s="82"/>
      <c r="BS9" s="82" t="str">
        <f t="shared" si="8"/>
        <v>N/A</v>
      </c>
      <c r="BT9" s="82"/>
      <c r="BU9" s="82" t="str">
        <f t="shared" si="9"/>
        <v>N/A</v>
      </c>
      <c r="BV9" s="82"/>
      <c r="BW9" s="82" t="str">
        <f t="shared" si="10"/>
        <v>N/A</v>
      </c>
      <c r="BX9" s="82"/>
      <c r="BY9" s="82" t="str">
        <f t="shared" si="11"/>
        <v>N/A</v>
      </c>
      <c r="BZ9" s="82"/>
      <c r="CA9" s="82" t="str">
        <f aca="true" t="shared" si="14" ref="CA9:CA20">IF(OR(ISBLANK(AH9),ISBLANK(AJ9)),"N/A",IF(ABS((AJ9-AH9)/AH9)&gt;0.25,"&gt; 25%","ok"))</f>
        <v>N/A</v>
      </c>
      <c r="CB9" s="82"/>
      <c r="CC9" s="82" t="str">
        <f>IF(OR(ISBLANK(AJ9),ISBLANK(AL9)),"N/A",IF(ABS((AL9-AJ9)/AJ9)&gt;0.25,"&gt; 25%","ok"))</f>
        <v>N/A</v>
      </c>
      <c r="CD9" s="82"/>
      <c r="CE9" s="82" t="str">
        <f>IF(OR(ISBLANK(AL9),ISBLANK(AN9)),"N/A",IF(ABS((AN9-AL9)/AL9)&gt;0.25,"&gt; 25%","ok"))</f>
        <v>N/A</v>
      </c>
      <c r="CF9" s="82"/>
      <c r="CG9" s="82" t="str">
        <f aca="true" t="shared" si="15" ref="CG9:CG20">IF(OR(ISBLANK(AN9),ISBLANK(AP9)),"N/A",IF(ABS((AP9-AN9)/AN9)&gt;0.25,"&gt; 25%","ok"))</f>
        <v>N/A</v>
      </c>
      <c r="CH9" s="82"/>
    </row>
    <row r="10" spans="1:86" s="484" customFormat="1" ht="36" customHeight="1">
      <c r="A10" s="483" t="s">
        <v>561</v>
      </c>
      <c r="B10" s="263">
        <v>29</v>
      </c>
      <c r="C10" s="409">
        <v>3</v>
      </c>
      <c r="D10" s="282" t="s">
        <v>69</v>
      </c>
      <c r="E10" s="405" t="s">
        <v>246</v>
      </c>
      <c r="F10" s="636"/>
      <c r="G10" s="886"/>
      <c r="H10" s="636"/>
      <c r="I10" s="886"/>
      <c r="J10" s="636"/>
      <c r="K10" s="886"/>
      <c r="L10" s="636"/>
      <c r="M10" s="886"/>
      <c r="N10" s="636"/>
      <c r="O10" s="886"/>
      <c r="P10" s="636"/>
      <c r="Q10" s="886"/>
      <c r="R10" s="636"/>
      <c r="S10" s="886"/>
      <c r="T10" s="636"/>
      <c r="U10" s="886"/>
      <c r="V10" s="636"/>
      <c r="W10" s="886"/>
      <c r="X10" s="636"/>
      <c r="Y10" s="886"/>
      <c r="Z10" s="636"/>
      <c r="AA10" s="886"/>
      <c r="AB10" s="636"/>
      <c r="AC10" s="886"/>
      <c r="AD10" s="636"/>
      <c r="AE10" s="886"/>
      <c r="AF10" s="636"/>
      <c r="AG10" s="886"/>
      <c r="AH10" s="636"/>
      <c r="AI10" s="886"/>
      <c r="AJ10" s="636"/>
      <c r="AK10" s="886"/>
      <c r="AL10" s="636"/>
      <c r="AM10" s="886"/>
      <c r="AN10" s="636"/>
      <c r="AO10" s="886"/>
      <c r="AP10" s="636"/>
      <c r="AQ10" s="886"/>
      <c r="AS10" s="485"/>
      <c r="AT10" s="413">
        <v>3</v>
      </c>
      <c r="AU10" s="284" t="s">
        <v>513</v>
      </c>
      <c r="AV10" s="413" t="s">
        <v>242</v>
      </c>
      <c r="AW10" s="81" t="s">
        <v>574</v>
      </c>
      <c r="AX10" s="276"/>
      <c r="AY10" s="82" t="str">
        <f t="shared" si="12"/>
        <v>N/A</v>
      </c>
      <c r="AZ10" s="276"/>
      <c r="BA10" s="82" t="str">
        <f t="shared" si="13"/>
        <v>N/A</v>
      </c>
      <c r="BB10" s="82"/>
      <c r="BC10" s="82" t="str">
        <f t="shared" si="0"/>
        <v>N/A</v>
      </c>
      <c r="BD10" s="82"/>
      <c r="BE10" s="82" t="str">
        <f t="shared" si="1"/>
        <v>N/A</v>
      </c>
      <c r="BF10" s="82"/>
      <c r="BG10" s="82" t="str">
        <f t="shared" si="2"/>
        <v>N/A</v>
      </c>
      <c r="BH10" s="82"/>
      <c r="BI10" s="82" t="str">
        <f t="shared" si="3"/>
        <v>N/A</v>
      </c>
      <c r="BJ10" s="82"/>
      <c r="BK10" s="82" t="str">
        <f t="shared" si="4"/>
        <v>N/A</v>
      </c>
      <c r="BL10" s="82"/>
      <c r="BM10" s="82" t="str">
        <f t="shared" si="5"/>
        <v>N/A</v>
      </c>
      <c r="BN10" s="82"/>
      <c r="BO10" s="82" t="str">
        <f t="shared" si="6"/>
        <v>N/A</v>
      </c>
      <c r="BP10" s="82"/>
      <c r="BQ10" s="82" t="str">
        <f t="shared" si="7"/>
        <v>N/A</v>
      </c>
      <c r="BR10" s="82"/>
      <c r="BS10" s="82" t="str">
        <f t="shared" si="8"/>
        <v>N/A</v>
      </c>
      <c r="BT10" s="82"/>
      <c r="BU10" s="82" t="str">
        <f t="shared" si="9"/>
        <v>N/A</v>
      </c>
      <c r="BV10" s="82"/>
      <c r="BW10" s="82" t="str">
        <f t="shared" si="10"/>
        <v>N/A</v>
      </c>
      <c r="BX10" s="82"/>
      <c r="BY10" s="82" t="str">
        <f t="shared" si="11"/>
        <v>N/A</v>
      </c>
      <c r="BZ10" s="82"/>
      <c r="CA10" s="82" t="str">
        <f t="shared" si="14"/>
        <v>N/A</v>
      </c>
      <c r="CB10" s="82"/>
      <c r="CC10" s="82" t="str">
        <f>IF(OR(ISBLANK(AJ10),ISBLANK(AL10)),"N/A",IF(ABS((AL10-AJ10)/AJ10)&gt;0.25,"&gt; 25%","ok"))</f>
        <v>N/A</v>
      </c>
      <c r="CD10" s="82"/>
      <c r="CE10" s="82" t="str">
        <f>IF(OR(ISBLANK(AL10),ISBLANK(AN10)),"N/A",IF(ABS((AN10-AL10)/AL10)&gt;0.25,"&gt; 25%","ok"))</f>
        <v>N/A</v>
      </c>
      <c r="CF10" s="82"/>
      <c r="CG10" s="82" t="str">
        <f t="shared" si="15"/>
        <v>N/A</v>
      </c>
      <c r="CH10" s="82"/>
    </row>
    <row r="11" spans="1:86" s="484" customFormat="1" ht="18.75" customHeight="1">
      <c r="A11" s="486"/>
      <c r="B11" s="263">
        <v>5008</v>
      </c>
      <c r="C11" s="487"/>
      <c r="D11" s="488" t="s">
        <v>142</v>
      </c>
      <c r="E11" s="409"/>
      <c r="F11" s="642"/>
      <c r="G11" s="889"/>
      <c r="H11" s="642"/>
      <c r="I11" s="889"/>
      <c r="J11" s="642"/>
      <c r="K11" s="889"/>
      <c r="L11" s="642"/>
      <c r="M11" s="889"/>
      <c r="N11" s="642"/>
      <c r="O11" s="889"/>
      <c r="P11" s="642"/>
      <c r="Q11" s="889"/>
      <c r="R11" s="642"/>
      <c r="S11" s="889"/>
      <c r="T11" s="642"/>
      <c r="U11" s="889"/>
      <c r="V11" s="642"/>
      <c r="W11" s="889"/>
      <c r="X11" s="642"/>
      <c r="Y11" s="889"/>
      <c r="Z11" s="642"/>
      <c r="AA11" s="889"/>
      <c r="AB11" s="642"/>
      <c r="AC11" s="889"/>
      <c r="AD11" s="642"/>
      <c r="AE11" s="889"/>
      <c r="AF11" s="642"/>
      <c r="AG11" s="889"/>
      <c r="AH11" s="642"/>
      <c r="AI11" s="889"/>
      <c r="AJ11" s="642"/>
      <c r="AK11" s="889"/>
      <c r="AL11" s="642"/>
      <c r="AM11" s="889"/>
      <c r="AN11" s="642"/>
      <c r="AO11" s="889"/>
      <c r="AP11" s="642"/>
      <c r="AQ11" s="889"/>
      <c r="AS11" s="485"/>
      <c r="AT11" s="436"/>
      <c r="AU11" s="434" t="s">
        <v>514</v>
      </c>
      <c r="AV11" s="413"/>
      <c r="AW11" s="98"/>
      <c r="AX11" s="272"/>
      <c r="AY11" s="79"/>
      <c r="AZ11" s="27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row>
    <row r="12" spans="1:86" s="490" customFormat="1" ht="18.75" customHeight="1">
      <c r="A12" s="254"/>
      <c r="B12" s="263">
        <v>38</v>
      </c>
      <c r="C12" s="266">
        <v>4</v>
      </c>
      <c r="D12" s="489" t="s">
        <v>642</v>
      </c>
      <c r="E12" s="273" t="s">
        <v>246</v>
      </c>
      <c r="F12" s="634"/>
      <c r="G12" s="884"/>
      <c r="H12" s="634"/>
      <c r="I12" s="884"/>
      <c r="J12" s="634"/>
      <c r="K12" s="884"/>
      <c r="L12" s="634"/>
      <c r="M12" s="884"/>
      <c r="N12" s="634"/>
      <c r="O12" s="884"/>
      <c r="P12" s="634"/>
      <c r="Q12" s="884"/>
      <c r="R12" s="634"/>
      <c r="S12" s="884"/>
      <c r="T12" s="634"/>
      <c r="U12" s="884"/>
      <c r="V12" s="634"/>
      <c r="W12" s="884"/>
      <c r="X12" s="634"/>
      <c r="Y12" s="884"/>
      <c r="Z12" s="634"/>
      <c r="AA12" s="884"/>
      <c r="AB12" s="634"/>
      <c r="AC12" s="884"/>
      <c r="AD12" s="634"/>
      <c r="AE12" s="884"/>
      <c r="AF12" s="634"/>
      <c r="AG12" s="884"/>
      <c r="AH12" s="634"/>
      <c r="AI12" s="884"/>
      <c r="AJ12" s="634"/>
      <c r="AK12" s="884"/>
      <c r="AL12" s="634"/>
      <c r="AM12" s="884"/>
      <c r="AN12" s="634"/>
      <c r="AO12" s="884"/>
      <c r="AP12" s="634"/>
      <c r="AQ12" s="884"/>
      <c r="AS12" s="491"/>
      <c r="AT12" s="98">
        <v>4</v>
      </c>
      <c r="AU12" s="492" t="s">
        <v>251</v>
      </c>
      <c r="AV12" s="81" t="s">
        <v>246</v>
      </c>
      <c r="AW12" s="79" t="s">
        <v>574</v>
      </c>
      <c r="AX12" s="272"/>
      <c r="AY12" s="79" t="str">
        <f t="shared" si="12"/>
        <v>N/A</v>
      </c>
      <c r="AZ12" s="272"/>
      <c r="BA12" s="82" t="str">
        <f t="shared" si="13"/>
        <v>N/A</v>
      </c>
      <c r="BB12" s="82"/>
      <c r="BC12" s="82" t="str">
        <f t="shared" si="0"/>
        <v>N/A</v>
      </c>
      <c r="BD12" s="82"/>
      <c r="BE12" s="82" t="str">
        <f t="shared" si="1"/>
        <v>N/A</v>
      </c>
      <c r="BF12" s="82"/>
      <c r="BG12" s="82" t="str">
        <f t="shared" si="2"/>
        <v>N/A</v>
      </c>
      <c r="BH12" s="82"/>
      <c r="BI12" s="82" t="str">
        <f t="shared" si="3"/>
        <v>N/A</v>
      </c>
      <c r="BJ12" s="82"/>
      <c r="BK12" s="82" t="str">
        <f t="shared" si="4"/>
        <v>N/A</v>
      </c>
      <c r="BL12" s="82"/>
      <c r="BM12" s="82" t="str">
        <f t="shared" si="5"/>
        <v>N/A</v>
      </c>
      <c r="BN12" s="82"/>
      <c r="BO12" s="82" t="str">
        <f t="shared" si="6"/>
        <v>N/A</v>
      </c>
      <c r="BP12" s="82"/>
      <c r="BQ12" s="82" t="str">
        <f t="shared" si="7"/>
        <v>N/A</v>
      </c>
      <c r="BR12" s="82"/>
      <c r="BS12" s="82" t="str">
        <f t="shared" si="8"/>
        <v>N/A</v>
      </c>
      <c r="BT12" s="82"/>
      <c r="BU12" s="82" t="str">
        <f t="shared" si="9"/>
        <v>N/A</v>
      </c>
      <c r="BV12" s="82"/>
      <c r="BW12" s="82" t="str">
        <f t="shared" si="10"/>
        <v>N/A</v>
      </c>
      <c r="BX12" s="82"/>
      <c r="BY12" s="82" t="str">
        <f t="shared" si="11"/>
        <v>N/A</v>
      </c>
      <c r="BZ12" s="82"/>
      <c r="CA12" s="82" t="str">
        <f t="shared" si="14"/>
        <v>N/A</v>
      </c>
      <c r="CB12" s="82"/>
      <c r="CC12" s="82" t="str">
        <f>IF(OR(ISBLANK(AJ12),ISBLANK(AL12)),"N/A",IF(ABS((AL12-AJ12)/AJ12)&gt;0.25,"&gt; 25%","ok"))</f>
        <v>N/A</v>
      </c>
      <c r="CD12" s="82"/>
      <c r="CE12" s="82" t="str">
        <f>IF(OR(ISBLANK(AL12),ISBLANK(AN12)),"N/A",IF(ABS((AN12-AL12)/AL12)&gt;0.25,"&gt; 25%","ok"))</f>
        <v>N/A</v>
      </c>
      <c r="CF12" s="82"/>
      <c r="CG12" s="82" t="str">
        <f t="shared" si="15"/>
        <v>N/A</v>
      </c>
      <c r="CH12" s="82"/>
    </row>
    <row r="13" spans="2:86" ht="24.75" customHeight="1">
      <c r="B13" s="263">
        <v>81</v>
      </c>
      <c r="C13" s="405">
        <v>5</v>
      </c>
      <c r="D13" s="489" t="s">
        <v>138</v>
      </c>
      <c r="E13" s="273" t="s">
        <v>246</v>
      </c>
      <c r="F13" s="635"/>
      <c r="G13" s="885"/>
      <c r="H13" s="635"/>
      <c r="I13" s="885"/>
      <c r="J13" s="635"/>
      <c r="K13" s="885"/>
      <c r="L13" s="635"/>
      <c r="M13" s="885"/>
      <c r="N13" s="635"/>
      <c r="O13" s="885"/>
      <c r="P13" s="635"/>
      <c r="Q13" s="885"/>
      <c r="R13" s="635"/>
      <c r="S13" s="885"/>
      <c r="T13" s="635"/>
      <c r="U13" s="885"/>
      <c r="V13" s="635"/>
      <c r="W13" s="885"/>
      <c r="X13" s="635"/>
      <c r="Y13" s="885"/>
      <c r="Z13" s="635"/>
      <c r="AA13" s="885"/>
      <c r="AB13" s="635"/>
      <c r="AC13" s="885"/>
      <c r="AD13" s="635"/>
      <c r="AE13" s="885"/>
      <c r="AF13" s="635"/>
      <c r="AG13" s="885"/>
      <c r="AH13" s="635"/>
      <c r="AI13" s="885"/>
      <c r="AJ13" s="635"/>
      <c r="AK13" s="885"/>
      <c r="AL13" s="635"/>
      <c r="AM13" s="885"/>
      <c r="AN13" s="635"/>
      <c r="AO13" s="885"/>
      <c r="AP13" s="635"/>
      <c r="AQ13" s="885"/>
      <c r="AT13" s="81">
        <v>5</v>
      </c>
      <c r="AU13" s="493" t="s">
        <v>461</v>
      </c>
      <c r="AV13" s="81" t="s">
        <v>246</v>
      </c>
      <c r="AW13" s="81" t="s">
        <v>574</v>
      </c>
      <c r="AX13" s="276"/>
      <c r="AY13" s="79" t="str">
        <f t="shared" si="12"/>
        <v>N/A</v>
      </c>
      <c r="AZ13" s="276"/>
      <c r="BA13" s="82" t="str">
        <f t="shared" si="13"/>
        <v>N/A</v>
      </c>
      <c r="BB13" s="82"/>
      <c r="BC13" s="82" t="str">
        <f t="shared" si="0"/>
        <v>N/A</v>
      </c>
      <c r="BD13" s="82"/>
      <c r="BE13" s="82" t="str">
        <f t="shared" si="1"/>
        <v>N/A</v>
      </c>
      <c r="BF13" s="82"/>
      <c r="BG13" s="82" t="str">
        <f t="shared" si="2"/>
        <v>N/A</v>
      </c>
      <c r="BH13" s="82"/>
      <c r="BI13" s="82" t="str">
        <f t="shared" si="3"/>
        <v>N/A</v>
      </c>
      <c r="BJ13" s="82"/>
      <c r="BK13" s="82" t="str">
        <f t="shared" si="4"/>
        <v>N/A</v>
      </c>
      <c r="BL13" s="82"/>
      <c r="BM13" s="82" t="str">
        <f t="shared" si="5"/>
        <v>N/A</v>
      </c>
      <c r="BN13" s="82"/>
      <c r="BO13" s="82" t="str">
        <f t="shared" si="6"/>
        <v>N/A</v>
      </c>
      <c r="BP13" s="82"/>
      <c r="BQ13" s="82" t="str">
        <f t="shared" si="7"/>
        <v>N/A</v>
      </c>
      <c r="BR13" s="82"/>
      <c r="BS13" s="82" t="str">
        <f t="shared" si="8"/>
        <v>N/A</v>
      </c>
      <c r="BT13" s="82"/>
      <c r="BU13" s="82" t="str">
        <f t="shared" si="9"/>
        <v>N/A</v>
      </c>
      <c r="BV13" s="82"/>
      <c r="BW13" s="82" t="str">
        <f t="shared" si="10"/>
        <v>N/A</v>
      </c>
      <c r="BX13" s="82"/>
      <c r="BY13" s="82" t="str">
        <f t="shared" si="11"/>
        <v>N/A</v>
      </c>
      <c r="BZ13" s="82"/>
      <c r="CA13" s="82" t="str">
        <f t="shared" si="14"/>
        <v>N/A</v>
      </c>
      <c r="CB13" s="82"/>
      <c r="CC13" s="82" t="str">
        <f>IF(OR(ISBLANK(AJ13),ISBLANK(AL13)),"N/A",IF(ABS((AL13-AJ13)/AJ13)&gt;0.25,"&gt; 25%","ok"))</f>
        <v>N/A</v>
      </c>
      <c r="CD13" s="82"/>
      <c r="CE13" s="82" t="str">
        <f>IF(OR(ISBLANK(AL13),ISBLANK(AN13)),"N/A",IF(ABS((AN13-AL13)/AL13)&gt;0.25,"&gt; 25%","ok"))</f>
        <v>N/A</v>
      </c>
      <c r="CF13" s="82"/>
      <c r="CG13" s="82" t="str">
        <f t="shared" si="15"/>
        <v>N/A</v>
      </c>
      <c r="CH13" s="82"/>
    </row>
    <row r="14" spans="2:86" ht="18.75" customHeight="1">
      <c r="B14" s="263">
        <v>33</v>
      </c>
      <c r="C14" s="405">
        <v>6</v>
      </c>
      <c r="D14" s="494" t="s">
        <v>644</v>
      </c>
      <c r="E14" s="273" t="s">
        <v>246</v>
      </c>
      <c r="F14" s="635"/>
      <c r="G14" s="885"/>
      <c r="H14" s="635"/>
      <c r="I14" s="885"/>
      <c r="J14" s="635"/>
      <c r="K14" s="885"/>
      <c r="L14" s="635"/>
      <c r="M14" s="885"/>
      <c r="N14" s="635"/>
      <c r="O14" s="885"/>
      <c r="P14" s="635"/>
      <c r="Q14" s="885"/>
      <c r="R14" s="635"/>
      <c r="S14" s="885"/>
      <c r="T14" s="635"/>
      <c r="U14" s="885"/>
      <c r="V14" s="635"/>
      <c r="W14" s="885"/>
      <c r="X14" s="635"/>
      <c r="Y14" s="885"/>
      <c r="Z14" s="635"/>
      <c r="AA14" s="885"/>
      <c r="AB14" s="635"/>
      <c r="AC14" s="885"/>
      <c r="AD14" s="635"/>
      <c r="AE14" s="885"/>
      <c r="AF14" s="635"/>
      <c r="AG14" s="885"/>
      <c r="AH14" s="635"/>
      <c r="AI14" s="885"/>
      <c r="AJ14" s="635"/>
      <c r="AK14" s="885"/>
      <c r="AL14" s="635"/>
      <c r="AM14" s="885"/>
      <c r="AN14" s="635"/>
      <c r="AO14" s="885"/>
      <c r="AP14" s="635"/>
      <c r="AQ14" s="885"/>
      <c r="AT14" s="98">
        <v>6</v>
      </c>
      <c r="AU14" s="493" t="s">
        <v>462</v>
      </c>
      <c r="AV14" s="81" t="s">
        <v>246</v>
      </c>
      <c r="AW14" s="81" t="s">
        <v>574</v>
      </c>
      <c r="AX14" s="276"/>
      <c r="AY14" s="79" t="str">
        <f t="shared" si="12"/>
        <v>N/A</v>
      </c>
      <c r="AZ14" s="276"/>
      <c r="BA14" s="82" t="str">
        <f t="shared" si="13"/>
        <v>N/A</v>
      </c>
      <c r="BB14" s="82"/>
      <c r="BC14" s="82" t="str">
        <f t="shared" si="0"/>
        <v>N/A</v>
      </c>
      <c r="BD14" s="82"/>
      <c r="BE14" s="82" t="str">
        <f t="shared" si="1"/>
        <v>N/A</v>
      </c>
      <c r="BF14" s="82"/>
      <c r="BG14" s="82" t="str">
        <f t="shared" si="2"/>
        <v>N/A</v>
      </c>
      <c r="BH14" s="82"/>
      <c r="BI14" s="82" t="str">
        <f t="shared" si="3"/>
        <v>N/A</v>
      </c>
      <c r="BJ14" s="82"/>
      <c r="BK14" s="82" t="str">
        <f t="shared" si="4"/>
        <v>N/A</v>
      </c>
      <c r="BL14" s="82"/>
      <c r="BM14" s="82" t="str">
        <f t="shared" si="5"/>
        <v>N/A</v>
      </c>
      <c r="BN14" s="82"/>
      <c r="BO14" s="82" t="str">
        <f t="shared" si="6"/>
        <v>N/A</v>
      </c>
      <c r="BP14" s="82"/>
      <c r="BQ14" s="82" t="str">
        <f t="shared" si="7"/>
        <v>N/A</v>
      </c>
      <c r="BR14" s="82"/>
      <c r="BS14" s="82" t="str">
        <f t="shared" si="8"/>
        <v>N/A</v>
      </c>
      <c r="BT14" s="82"/>
      <c r="BU14" s="82" t="str">
        <f t="shared" si="9"/>
        <v>N/A</v>
      </c>
      <c r="BV14" s="82"/>
      <c r="BW14" s="82" t="str">
        <f t="shared" si="10"/>
        <v>N/A</v>
      </c>
      <c r="BX14" s="82"/>
      <c r="BY14" s="82" t="str">
        <f t="shared" si="11"/>
        <v>N/A</v>
      </c>
      <c r="BZ14" s="82"/>
      <c r="CA14" s="82" t="str">
        <f t="shared" si="14"/>
        <v>N/A</v>
      </c>
      <c r="CB14" s="82"/>
      <c r="CC14" s="82" t="str">
        <f>IF(OR(ISBLANK(AJ14),ISBLANK(AL14)),"N/A",IF(ABS((AL14-AJ14)/AJ14)&gt;0.25,"&gt; 25%","ok"))</f>
        <v>N/A</v>
      </c>
      <c r="CD14" s="82"/>
      <c r="CE14" s="82" t="str">
        <f>IF(OR(ISBLANK(AL14),ISBLANK(AN14)),"N/A",IF(ABS((AN14-AL14)/AL14)&gt;0.25,"&gt; 25%","ok"))</f>
        <v>N/A</v>
      </c>
      <c r="CF14" s="82"/>
      <c r="CG14" s="82" t="str">
        <f t="shared" si="15"/>
        <v>N/A</v>
      </c>
      <c r="CH14" s="82"/>
    </row>
    <row r="15" spans="2:86" ht="18.75" customHeight="1">
      <c r="B15" s="263">
        <v>82</v>
      </c>
      <c r="C15" s="266">
        <v>7</v>
      </c>
      <c r="D15" s="489" t="s">
        <v>643</v>
      </c>
      <c r="E15" s="273" t="s">
        <v>246</v>
      </c>
      <c r="F15" s="635"/>
      <c r="G15" s="885"/>
      <c r="H15" s="635"/>
      <c r="I15" s="885"/>
      <c r="J15" s="635"/>
      <c r="K15" s="885"/>
      <c r="L15" s="635"/>
      <c r="M15" s="885"/>
      <c r="N15" s="635"/>
      <c r="O15" s="885"/>
      <c r="P15" s="635"/>
      <c r="Q15" s="885"/>
      <c r="R15" s="635"/>
      <c r="S15" s="885"/>
      <c r="T15" s="635"/>
      <c r="U15" s="885"/>
      <c r="V15" s="635"/>
      <c r="W15" s="885"/>
      <c r="X15" s="635"/>
      <c r="Y15" s="885"/>
      <c r="Z15" s="635"/>
      <c r="AA15" s="885"/>
      <c r="AB15" s="635"/>
      <c r="AC15" s="885"/>
      <c r="AD15" s="635"/>
      <c r="AE15" s="885"/>
      <c r="AF15" s="635"/>
      <c r="AG15" s="885"/>
      <c r="AH15" s="635"/>
      <c r="AI15" s="885"/>
      <c r="AJ15" s="635"/>
      <c r="AK15" s="885"/>
      <c r="AL15" s="635"/>
      <c r="AM15" s="885"/>
      <c r="AN15" s="635"/>
      <c r="AO15" s="885"/>
      <c r="AP15" s="635"/>
      <c r="AQ15" s="885"/>
      <c r="AT15" s="81">
        <v>7</v>
      </c>
      <c r="AU15" s="492" t="s">
        <v>597</v>
      </c>
      <c r="AV15" s="81" t="s">
        <v>246</v>
      </c>
      <c r="AW15" s="81" t="s">
        <v>574</v>
      </c>
      <c r="AX15" s="276"/>
      <c r="AY15" s="79" t="str">
        <f t="shared" si="12"/>
        <v>N/A</v>
      </c>
      <c r="AZ15" s="276"/>
      <c r="BA15" s="82" t="str">
        <f t="shared" si="13"/>
        <v>N/A</v>
      </c>
      <c r="BB15" s="82"/>
      <c r="BC15" s="82" t="str">
        <f t="shared" si="0"/>
        <v>N/A</v>
      </c>
      <c r="BD15" s="82"/>
      <c r="BE15" s="82" t="str">
        <f t="shared" si="1"/>
        <v>N/A</v>
      </c>
      <c r="BF15" s="82"/>
      <c r="BG15" s="82" t="str">
        <f t="shared" si="2"/>
        <v>N/A</v>
      </c>
      <c r="BH15" s="82"/>
      <c r="BI15" s="82" t="str">
        <f t="shared" si="3"/>
        <v>N/A</v>
      </c>
      <c r="BJ15" s="82"/>
      <c r="BK15" s="82" t="str">
        <f t="shared" si="4"/>
        <v>N/A</v>
      </c>
      <c r="BL15" s="82"/>
      <c r="BM15" s="82" t="str">
        <f t="shared" si="5"/>
        <v>N/A</v>
      </c>
      <c r="BN15" s="82"/>
      <c r="BO15" s="82" t="str">
        <f t="shared" si="6"/>
        <v>N/A</v>
      </c>
      <c r="BP15" s="82"/>
      <c r="BQ15" s="82" t="str">
        <f t="shared" si="7"/>
        <v>N/A</v>
      </c>
      <c r="BR15" s="82"/>
      <c r="BS15" s="82" t="str">
        <f t="shared" si="8"/>
        <v>N/A</v>
      </c>
      <c r="BT15" s="82"/>
      <c r="BU15" s="82" t="str">
        <f t="shared" si="9"/>
        <v>N/A</v>
      </c>
      <c r="BV15" s="82"/>
      <c r="BW15" s="82" t="str">
        <f t="shared" si="10"/>
        <v>N/A</v>
      </c>
      <c r="BX15" s="82"/>
      <c r="BY15" s="82" t="str">
        <f t="shared" si="11"/>
        <v>N/A</v>
      </c>
      <c r="BZ15" s="82"/>
      <c r="CA15" s="82" t="str">
        <f t="shared" si="14"/>
        <v>N/A</v>
      </c>
      <c r="CB15" s="82"/>
      <c r="CC15" s="82" t="str">
        <f>IF(OR(ISBLANK(AJ15),ISBLANK(AL15)),"N/A",IF(ABS((AL15-AJ15)/AJ15)&gt;0.25,"&gt; 25%","ok"))</f>
        <v>N/A</v>
      </c>
      <c r="CD15" s="82"/>
      <c r="CE15" s="82" t="str">
        <f>IF(OR(ISBLANK(AL15),ISBLANK(AN15)),"N/A",IF(ABS((AN15-AL15)/AL15)&gt;0.25,"&gt; 25%","ok"))</f>
        <v>N/A</v>
      </c>
      <c r="CF15" s="82"/>
      <c r="CG15" s="82" t="str">
        <f t="shared" si="15"/>
        <v>N/A</v>
      </c>
      <c r="CH15" s="82"/>
    </row>
    <row r="16" spans="2:86" ht="18.75" customHeight="1">
      <c r="B16" s="263">
        <v>37</v>
      </c>
      <c r="C16" s="405">
        <v>8</v>
      </c>
      <c r="D16" s="495" t="s">
        <v>645</v>
      </c>
      <c r="E16" s="273" t="s">
        <v>246</v>
      </c>
      <c r="F16" s="646"/>
      <c r="G16" s="890"/>
      <c r="H16" s="646"/>
      <c r="I16" s="890"/>
      <c r="J16" s="646"/>
      <c r="K16" s="890"/>
      <c r="L16" s="646"/>
      <c r="M16" s="890"/>
      <c r="N16" s="646"/>
      <c r="O16" s="890"/>
      <c r="P16" s="646"/>
      <c r="Q16" s="890"/>
      <c r="R16" s="646"/>
      <c r="S16" s="890"/>
      <c r="T16" s="646"/>
      <c r="U16" s="890"/>
      <c r="V16" s="646"/>
      <c r="W16" s="890"/>
      <c r="X16" s="646"/>
      <c r="Y16" s="890"/>
      <c r="Z16" s="646"/>
      <c r="AA16" s="890"/>
      <c r="AB16" s="646"/>
      <c r="AC16" s="890"/>
      <c r="AD16" s="646"/>
      <c r="AE16" s="890"/>
      <c r="AF16" s="646"/>
      <c r="AG16" s="890"/>
      <c r="AH16" s="646"/>
      <c r="AI16" s="890"/>
      <c r="AJ16" s="646"/>
      <c r="AK16" s="890"/>
      <c r="AL16" s="646"/>
      <c r="AM16" s="890"/>
      <c r="AN16" s="646"/>
      <c r="AO16" s="890"/>
      <c r="AP16" s="646"/>
      <c r="AQ16" s="890"/>
      <c r="AT16" s="98">
        <v>8</v>
      </c>
      <c r="AU16" s="496" t="s">
        <v>252</v>
      </c>
      <c r="AV16" s="81" t="s">
        <v>246</v>
      </c>
      <c r="AW16" s="286" t="s">
        <v>574</v>
      </c>
      <c r="AX16" s="287"/>
      <c r="AY16" s="79" t="str">
        <f t="shared" si="12"/>
        <v>N/A</v>
      </c>
      <c r="AZ16" s="287"/>
      <c r="BA16" s="82" t="str">
        <f t="shared" si="13"/>
        <v>N/A</v>
      </c>
      <c r="BB16" s="82"/>
      <c r="BC16" s="82" t="str">
        <f t="shared" si="0"/>
        <v>N/A</v>
      </c>
      <c r="BD16" s="82"/>
      <c r="BE16" s="82" t="str">
        <f t="shared" si="1"/>
        <v>N/A</v>
      </c>
      <c r="BF16" s="82"/>
      <c r="BG16" s="82" t="str">
        <f t="shared" si="2"/>
        <v>N/A</v>
      </c>
      <c r="BH16" s="82"/>
      <c r="BI16" s="82" t="str">
        <f t="shared" si="3"/>
        <v>N/A</v>
      </c>
      <c r="BJ16" s="82"/>
      <c r="BK16" s="82" t="str">
        <f t="shared" si="4"/>
        <v>N/A</v>
      </c>
      <c r="BL16" s="82"/>
      <c r="BM16" s="82" t="str">
        <f t="shared" si="5"/>
        <v>N/A</v>
      </c>
      <c r="BN16" s="82"/>
      <c r="BO16" s="82" t="str">
        <f t="shared" si="6"/>
        <v>N/A</v>
      </c>
      <c r="BP16" s="82"/>
      <c r="BQ16" s="82" t="str">
        <f t="shared" si="7"/>
        <v>N/A</v>
      </c>
      <c r="BR16" s="82"/>
      <c r="BS16" s="82" t="str">
        <f t="shared" si="8"/>
        <v>N/A</v>
      </c>
      <c r="BT16" s="82"/>
      <c r="BU16" s="82" t="str">
        <f t="shared" si="9"/>
        <v>N/A</v>
      </c>
      <c r="BV16" s="82"/>
      <c r="BW16" s="82" t="str">
        <f t="shared" si="10"/>
        <v>N/A</v>
      </c>
      <c r="BX16" s="82"/>
      <c r="BY16" s="82" t="str">
        <f t="shared" si="11"/>
        <v>N/A</v>
      </c>
      <c r="BZ16" s="82"/>
      <c r="CA16" s="82" t="str">
        <f t="shared" si="14"/>
        <v>N/A</v>
      </c>
      <c r="CB16" s="82"/>
      <c r="CC16" s="82" t="str">
        <f>IF(OR(ISBLANK(AJ16),ISBLANK(AL16)),"N/A",IF(ABS((AL16-AJ16)/AJ16)&gt;0.25,"&gt; 25%","ok"))</f>
        <v>N/A</v>
      </c>
      <c r="CD16" s="82"/>
      <c r="CE16" s="82" t="str">
        <f>IF(OR(ISBLANK(AL16),ISBLANK(AN16)),"N/A",IF(ABS((AN16-AL16)/AL16)&gt;0.25,"&gt; 25%","ok"))</f>
        <v>N/A</v>
      </c>
      <c r="CF16" s="82"/>
      <c r="CG16" s="82" t="str">
        <f t="shared" si="15"/>
        <v>N/A</v>
      </c>
      <c r="CH16" s="82"/>
    </row>
    <row r="17" spans="2:86" ht="15.75" customHeight="1">
      <c r="B17" s="204">
        <v>5009</v>
      </c>
      <c r="C17" s="286"/>
      <c r="D17" s="497" t="s">
        <v>646</v>
      </c>
      <c r="E17" s="286"/>
      <c r="F17" s="624"/>
      <c r="G17" s="202"/>
      <c r="H17" s="624"/>
      <c r="I17" s="202"/>
      <c r="J17" s="624"/>
      <c r="K17" s="202"/>
      <c r="L17" s="624"/>
      <c r="M17" s="202"/>
      <c r="N17" s="624"/>
      <c r="O17" s="202"/>
      <c r="P17" s="624"/>
      <c r="Q17" s="202"/>
      <c r="R17" s="624"/>
      <c r="S17" s="202"/>
      <c r="T17" s="624"/>
      <c r="U17" s="202"/>
      <c r="V17" s="624"/>
      <c r="W17" s="202"/>
      <c r="X17" s="624"/>
      <c r="Y17" s="202"/>
      <c r="Z17" s="624"/>
      <c r="AA17" s="202"/>
      <c r="AB17" s="624"/>
      <c r="AC17" s="202"/>
      <c r="AD17" s="624"/>
      <c r="AE17" s="202"/>
      <c r="AF17" s="624"/>
      <c r="AG17" s="202"/>
      <c r="AH17" s="624"/>
      <c r="AI17" s="202"/>
      <c r="AJ17" s="624"/>
      <c r="AK17" s="202"/>
      <c r="AL17" s="624"/>
      <c r="AM17" s="202"/>
      <c r="AN17" s="624"/>
      <c r="AO17" s="202"/>
      <c r="AP17" s="624"/>
      <c r="AQ17" s="202"/>
      <c r="AT17" s="286"/>
      <c r="AU17" s="497" t="s">
        <v>460</v>
      </c>
      <c r="AV17" s="286"/>
      <c r="AW17" s="286" t="s">
        <v>574</v>
      </c>
      <c r="AX17" s="287"/>
      <c r="AY17" s="79"/>
      <c r="AZ17" s="287"/>
      <c r="BA17" s="498"/>
      <c r="BB17" s="287"/>
      <c r="BC17" s="498"/>
      <c r="BD17" s="287"/>
      <c r="BE17" s="498"/>
      <c r="BF17" s="287"/>
      <c r="BG17" s="286"/>
      <c r="BH17" s="287"/>
      <c r="BI17" s="286"/>
      <c r="BJ17" s="287"/>
      <c r="BK17" s="286"/>
      <c r="BL17" s="287"/>
      <c r="BM17" s="286"/>
      <c r="BN17" s="287"/>
      <c r="BO17" s="286"/>
      <c r="BP17" s="287"/>
      <c r="BQ17" s="286"/>
      <c r="BR17" s="287"/>
      <c r="BS17" s="498"/>
      <c r="BT17" s="287"/>
      <c r="BU17" s="286"/>
      <c r="BV17" s="287"/>
      <c r="BW17" s="286"/>
      <c r="BX17" s="287"/>
      <c r="BY17" s="286"/>
      <c r="BZ17" s="287"/>
      <c r="CA17" s="82"/>
      <c r="CB17" s="287"/>
      <c r="CC17" s="286"/>
      <c r="CD17" s="287"/>
      <c r="CE17" s="286"/>
      <c r="CF17" s="287"/>
      <c r="CG17" s="82"/>
      <c r="CH17" s="287"/>
    </row>
    <row r="18" spans="1:86" s="499" customFormat="1" ht="36" customHeight="1">
      <c r="A18" s="428"/>
      <c r="B18" s="263">
        <v>277</v>
      </c>
      <c r="C18" s="409">
        <v>9</v>
      </c>
      <c r="D18" s="282" t="s">
        <v>664</v>
      </c>
      <c r="E18" s="273" t="s">
        <v>233</v>
      </c>
      <c r="F18" s="635"/>
      <c r="G18" s="885"/>
      <c r="H18" s="635"/>
      <c r="I18" s="885"/>
      <c r="J18" s="635"/>
      <c r="K18" s="885"/>
      <c r="L18" s="635"/>
      <c r="M18" s="885"/>
      <c r="N18" s="635"/>
      <c r="O18" s="885"/>
      <c r="P18" s="635"/>
      <c r="Q18" s="885"/>
      <c r="R18" s="635"/>
      <c r="S18" s="885"/>
      <c r="T18" s="635"/>
      <c r="U18" s="885"/>
      <c r="V18" s="635"/>
      <c r="W18" s="885"/>
      <c r="X18" s="635"/>
      <c r="Y18" s="885"/>
      <c r="Z18" s="635"/>
      <c r="AA18" s="885"/>
      <c r="AB18" s="635"/>
      <c r="AC18" s="885"/>
      <c r="AD18" s="635"/>
      <c r="AE18" s="885"/>
      <c r="AF18" s="635"/>
      <c r="AG18" s="885"/>
      <c r="AH18" s="635"/>
      <c r="AI18" s="885"/>
      <c r="AJ18" s="635"/>
      <c r="AK18" s="885"/>
      <c r="AL18" s="635"/>
      <c r="AM18" s="885"/>
      <c r="AN18" s="635"/>
      <c r="AO18" s="885"/>
      <c r="AP18" s="635"/>
      <c r="AQ18" s="885"/>
      <c r="AS18" s="426"/>
      <c r="AT18" s="413">
        <v>9</v>
      </c>
      <c r="AU18" s="284" t="s">
        <v>515</v>
      </c>
      <c r="AV18" s="413" t="s">
        <v>233</v>
      </c>
      <c r="AW18" s="81" t="s">
        <v>574</v>
      </c>
      <c r="AX18" s="276"/>
      <c r="AY18" s="82" t="str">
        <f>IF(OR(ISBLANK(F18),ISBLANK(H18)),"N/A",IF(ABS(H18-F18)&gt;25,"&gt; 25%","ok"))</f>
        <v>N/A</v>
      </c>
      <c r="AZ18" s="276"/>
      <c r="BA18" s="82" t="str">
        <f>IF(OR(ISBLANK(H18),ISBLANK(J18)),"N/A",IF(ABS(J18-H18)&gt;25,"&gt; 25%","ok"))</f>
        <v>N/A</v>
      </c>
      <c r="BB18" s="82"/>
      <c r="BC18" s="82" t="str">
        <f aca="true" t="shared" si="16" ref="BC18:BQ20">IF(OR(ISBLANK(J18),ISBLANK(L18)),"N/A",IF(ABS(L18-J18)&gt;25,"&gt; 25%","ok"))</f>
        <v>N/A</v>
      </c>
      <c r="BD18" s="82"/>
      <c r="BE18" s="82" t="str">
        <f t="shared" si="16"/>
        <v>N/A</v>
      </c>
      <c r="BF18" s="82"/>
      <c r="BG18" s="82" t="str">
        <f t="shared" si="16"/>
        <v>N/A</v>
      </c>
      <c r="BH18" s="82"/>
      <c r="BI18" s="82" t="str">
        <f t="shared" si="16"/>
        <v>N/A</v>
      </c>
      <c r="BJ18" s="82"/>
      <c r="BK18" s="82" t="str">
        <f t="shared" si="16"/>
        <v>N/A</v>
      </c>
      <c r="BL18" s="82"/>
      <c r="BM18" s="82" t="str">
        <f t="shared" si="16"/>
        <v>N/A</v>
      </c>
      <c r="BN18" s="82"/>
      <c r="BO18" s="82" t="str">
        <f t="shared" si="16"/>
        <v>N/A</v>
      </c>
      <c r="BP18" s="82"/>
      <c r="BQ18" s="82" t="str">
        <f t="shared" si="16"/>
        <v>N/A</v>
      </c>
      <c r="BR18" s="82"/>
      <c r="BS18" s="82" t="str">
        <f>IF(OR(ISBLANK(Z18),ISBLANK(AB18)),"N/A",IF(ABS(AB18-Z18)&gt;25,"&gt; 25%","ok"))</f>
        <v>N/A</v>
      </c>
      <c r="BT18" s="82"/>
      <c r="BU18" s="82" t="str">
        <f>IF(OR(ISBLANK(AB18),ISBLANK(AD18)),"N/A",IF(ABS(AD18-AB18)&gt;25,"&gt; 25%","ok"))</f>
        <v>N/A</v>
      </c>
      <c r="BV18" s="82"/>
      <c r="BW18" s="82" t="str">
        <f>IF(OR(ISBLANK(AD18),ISBLANK(AF18)),"N/A",IF(ABS(AF18-AD18)&gt;25,"&gt; 25%","ok"))</f>
        <v>N/A</v>
      </c>
      <c r="BX18" s="82"/>
      <c r="BY18" s="82" t="str">
        <f>IF(OR(ISBLANK(AF18),ISBLANK(AH18)),"N/A",IF(ABS(AH18-AF18)&gt;25,"&gt; 25%","ok"))</f>
        <v>N/A</v>
      </c>
      <c r="BZ18" s="82"/>
      <c r="CA18" s="82" t="str">
        <f t="shared" si="14"/>
        <v>N/A</v>
      </c>
      <c r="CB18" s="276"/>
      <c r="CC18" s="82" t="str">
        <f>IF(OR(ISBLANK(AJ18),ISBLANK(AL18)),"N/A",IF(ABS(AL18-AJ18)&gt;25,"&gt; 25%","ok"))</f>
        <v>N/A</v>
      </c>
      <c r="CD18" s="82"/>
      <c r="CE18" s="82" t="str">
        <f>IF(OR(ISBLANK(AL18),ISBLANK(AN18)),"N/A",IF(ABS(AN18-AL18)&gt;25,"&gt; 25%","ok"))</f>
        <v>N/A</v>
      </c>
      <c r="CF18" s="82"/>
      <c r="CG18" s="82" t="str">
        <f t="shared" si="15"/>
        <v>N/A</v>
      </c>
      <c r="CH18" s="276"/>
    </row>
    <row r="19" spans="1:86" s="499" customFormat="1" ht="24.75" customHeight="1">
      <c r="A19" s="428"/>
      <c r="B19" s="263">
        <v>261</v>
      </c>
      <c r="C19" s="405">
        <v>10</v>
      </c>
      <c r="D19" s="280" t="s">
        <v>607</v>
      </c>
      <c r="E19" s="273" t="s">
        <v>233</v>
      </c>
      <c r="F19" s="635"/>
      <c r="G19" s="885"/>
      <c r="H19" s="635"/>
      <c r="I19" s="885"/>
      <c r="J19" s="635"/>
      <c r="K19" s="885"/>
      <c r="L19" s="635"/>
      <c r="M19" s="885"/>
      <c r="N19" s="635"/>
      <c r="O19" s="885"/>
      <c r="P19" s="635"/>
      <c r="Q19" s="885"/>
      <c r="R19" s="635"/>
      <c r="S19" s="885"/>
      <c r="T19" s="635"/>
      <c r="U19" s="885"/>
      <c r="V19" s="635"/>
      <c r="W19" s="885"/>
      <c r="X19" s="635"/>
      <c r="Y19" s="885"/>
      <c r="Z19" s="635"/>
      <c r="AA19" s="885"/>
      <c r="AB19" s="635"/>
      <c r="AC19" s="885"/>
      <c r="AD19" s="635"/>
      <c r="AE19" s="885"/>
      <c r="AF19" s="635"/>
      <c r="AG19" s="885"/>
      <c r="AH19" s="635"/>
      <c r="AI19" s="885"/>
      <c r="AJ19" s="635"/>
      <c r="AK19" s="885"/>
      <c r="AL19" s="635"/>
      <c r="AM19" s="885"/>
      <c r="AN19" s="635"/>
      <c r="AO19" s="885"/>
      <c r="AP19" s="635"/>
      <c r="AQ19" s="885"/>
      <c r="AS19" s="426"/>
      <c r="AT19" s="81">
        <v>10</v>
      </c>
      <c r="AU19" s="275" t="s">
        <v>463</v>
      </c>
      <c r="AV19" s="81" t="s">
        <v>233</v>
      </c>
      <c r="AW19" s="81" t="s">
        <v>574</v>
      </c>
      <c r="AX19" s="276"/>
      <c r="AY19" s="82" t="str">
        <f>IF(OR(ISBLANK(F19),ISBLANK(H19)),"N/A",IF(ABS(H19-F19)&gt;25,"&gt; 25%","ok"))</f>
        <v>N/A</v>
      </c>
      <c r="AZ19" s="276"/>
      <c r="BA19" s="82" t="str">
        <f>IF(OR(ISBLANK(H19),ISBLANK(J19)),"N/A",IF(ABS(J19-H19)&gt;25,"&gt; 25%","ok"))</f>
        <v>N/A</v>
      </c>
      <c r="BB19" s="82"/>
      <c r="BC19" s="82" t="str">
        <f t="shared" si="16"/>
        <v>N/A</v>
      </c>
      <c r="BD19" s="82"/>
      <c r="BE19" s="82" t="str">
        <f t="shared" si="16"/>
        <v>N/A</v>
      </c>
      <c r="BF19" s="82"/>
      <c r="BG19" s="82" t="str">
        <f t="shared" si="16"/>
        <v>N/A</v>
      </c>
      <c r="BH19" s="82"/>
      <c r="BI19" s="82" t="str">
        <f t="shared" si="16"/>
        <v>N/A</v>
      </c>
      <c r="BJ19" s="82"/>
      <c r="BK19" s="82" t="str">
        <f t="shared" si="16"/>
        <v>N/A</v>
      </c>
      <c r="BL19" s="82"/>
      <c r="BM19" s="82" t="str">
        <f t="shared" si="16"/>
        <v>N/A</v>
      </c>
      <c r="BN19" s="82"/>
      <c r="BO19" s="82" t="str">
        <f t="shared" si="16"/>
        <v>N/A</v>
      </c>
      <c r="BP19" s="82"/>
      <c r="BQ19" s="82" t="str">
        <f t="shared" si="16"/>
        <v>N/A</v>
      </c>
      <c r="BR19" s="82"/>
      <c r="BS19" s="82" t="str">
        <f>IF(OR(ISBLANK(Z19),ISBLANK(AB19)),"N/A",IF(ABS(AB19-Z19)&gt;25,"&gt; 25%","ok"))</f>
        <v>N/A</v>
      </c>
      <c r="BT19" s="82"/>
      <c r="BU19" s="82" t="str">
        <f>IF(OR(ISBLANK(AB19),ISBLANK(AD19)),"N/A",IF(ABS(AD19-AB19)&gt;25,"&gt; 25%","ok"))</f>
        <v>N/A</v>
      </c>
      <c r="BV19" s="82"/>
      <c r="BW19" s="82" t="str">
        <f>IF(OR(ISBLANK(AD19),ISBLANK(AF19)),"N/A",IF(ABS(AF19-AD19)&gt;25,"&gt; 25%","ok"))</f>
        <v>N/A</v>
      </c>
      <c r="BX19" s="82"/>
      <c r="BY19" s="82" t="str">
        <f>IF(OR(ISBLANK(AF19),ISBLANK(AH19)),"N/A",IF(ABS(AH19-AF19)&gt;25,"&gt; 25%","ok"))</f>
        <v>N/A</v>
      </c>
      <c r="BZ19" s="82"/>
      <c r="CA19" s="82" t="str">
        <f t="shared" si="14"/>
        <v>N/A</v>
      </c>
      <c r="CB19" s="276"/>
      <c r="CC19" s="82" t="str">
        <f>IF(OR(ISBLANK(AJ19),ISBLANK(AL19)),"N/A",IF(ABS(AL19-AJ19)&gt;25,"&gt; 25%","ok"))</f>
        <v>N/A</v>
      </c>
      <c r="CD19" s="82"/>
      <c r="CE19" s="82" t="str">
        <f>IF(OR(ISBLANK(AL19),ISBLANK(AN19)),"N/A",IF(ABS(AN19-AL19)&gt;25,"&gt; 25%","ok"))</f>
        <v>N/A</v>
      </c>
      <c r="CF19" s="82"/>
      <c r="CG19" s="82" t="str">
        <f t="shared" si="15"/>
        <v>N/A</v>
      </c>
      <c r="CH19" s="276"/>
    </row>
    <row r="20" spans="1:86" s="499" customFormat="1" ht="24.75" customHeight="1">
      <c r="A20" s="428"/>
      <c r="B20" s="263">
        <v>262</v>
      </c>
      <c r="C20" s="296">
        <v>11</v>
      </c>
      <c r="D20" s="297" t="s">
        <v>609</v>
      </c>
      <c r="E20" s="294" t="s">
        <v>233</v>
      </c>
      <c r="F20" s="647"/>
      <c r="G20" s="891"/>
      <c r="H20" s="647"/>
      <c r="I20" s="891"/>
      <c r="J20" s="647"/>
      <c r="K20" s="891"/>
      <c r="L20" s="647"/>
      <c r="M20" s="891"/>
      <c r="N20" s="647"/>
      <c r="O20" s="891"/>
      <c r="P20" s="647"/>
      <c r="Q20" s="891"/>
      <c r="R20" s="647"/>
      <c r="S20" s="891"/>
      <c r="T20" s="647"/>
      <c r="U20" s="891"/>
      <c r="V20" s="647"/>
      <c r="W20" s="891"/>
      <c r="X20" s="647"/>
      <c r="Y20" s="891"/>
      <c r="Z20" s="647"/>
      <c r="AA20" s="891"/>
      <c r="AB20" s="647"/>
      <c r="AC20" s="891"/>
      <c r="AD20" s="647"/>
      <c r="AE20" s="891"/>
      <c r="AF20" s="647"/>
      <c r="AG20" s="891"/>
      <c r="AH20" s="647"/>
      <c r="AI20" s="891"/>
      <c r="AJ20" s="647"/>
      <c r="AK20" s="891"/>
      <c r="AL20" s="647"/>
      <c r="AM20" s="891"/>
      <c r="AN20" s="647"/>
      <c r="AO20" s="891"/>
      <c r="AP20" s="647"/>
      <c r="AQ20" s="891"/>
      <c r="AS20" s="426"/>
      <c r="AT20" s="96">
        <v>11</v>
      </c>
      <c r="AU20" s="500" t="s">
        <v>464</v>
      </c>
      <c r="AV20" s="96" t="s">
        <v>233</v>
      </c>
      <c r="AW20" s="96" t="s">
        <v>574</v>
      </c>
      <c r="AX20" s="300"/>
      <c r="AY20" s="80" t="str">
        <f>IF(OR(ISBLANK(F20),ISBLANK(H20)),"N/A",IF(ABS(H20-F20)&gt;25,"&gt; 25%","ok"))</f>
        <v>N/A</v>
      </c>
      <c r="AZ20" s="300"/>
      <c r="BA20" s="80" t="str">
        <f>IF(OR(ISBLANK(H20),ISBLANK(J20)),"N/A",IF(ABS(J20-H20)&gt;25,"&gt; 25%","ok"))</f>
        <v>N/A</v>
      </c>
      <c r="BB20" s="80"/>
      <c r="BC20" s="80" t="str">
        <f t="shared" si="16"/>
        <v>N/A</v>
      </c>
      <c r="BD20" s="80"/>
      <c r="BE20" s="80" t="str">
        <f t="shared" si="16"/>
        <v>N/A</v>
      </c>
      <c r="BF20" s="80"/>
      <c r="BG20" s="80" t="str">
        <f t="shared" si="16"/>
        <v>N/A</v>
      </c>
      <c r="BH20" s="80"/>
      <c r="BI20" s="80" t="str">
        <f t="shared" si="16"/>
        <v>N/A</v>
      </c>
      <c r="BJ20" s="80"/>
      <c r="BK20" s="80" t="str">
        <f t="shared" si="16"/>
        <v>N/A</v>
      </c>
      <c r="BL20" s="80"/>
      <c r="BM20" s="80" t="str">
        <f t="shared" si="16"/>
        <v>N/A</v>
      </c>
      <c r="BN20" s="80"/>
      <c r="BO20" s="80" t="str">
        <f t="shared" si="16"/>
        <v>N/A</v>
      </c>
      <c r="BP20" s="80"/>
      <c r="BQ20" s="80" t="str">
        <f t="shared" si="16"/>
        <v>N/A</v>
      </c>
      <c r="BR20" s="80"/>
      <c r="BS20" s="80" t="str">
        <f>IF(OR(ISBLANK(Z20),ISBLANK(AB20)),"N/A",IF(ABS(AB20-Z20)&gt;25,"&gt; 25%","ok"))</f>
        <v>N/A</v>
      </c>
      <c r="BT20" s="80"/>
      <c r="BU20" s="80" t="str">
        <f>IF(OR(ISBLANK(AB20),ISBLANK(AD20)),"N/A",IF(ABS(AD20-AB20)&gt;25,"&gt; 25%","ok"))</f>
        <v>N/A</v>
      </c>
      <c r="BV20" s="80"/>
      <c r="BW20" s="80" t="str">
        <f>IF(OR(ISBLANK(AD20),ISBLANK(AF20)),"N/A",IF(ABS(AF20-AD20)&gt;25,"&gt; 25%","ok"))</f>
        <v>N/A</v>
      </c>
      <c r="BX20" s="80"/>
      <c r="BY20" s="80" t="str">
        <f>IF(OR(ISBLANK(AF20),ISBLANK(AH20)),"N/A",IF(ABS(AH20-AF20)&gt;25,"&gt; 25%","ok"))</f>
        <v>N/A</v>
      </c>
      <c r="BZ20" s="80"/>
      <c r="CA20" s="80" t="str">
        <f t="shared" si="14"/>
        <v>N/A</v>
      </c>
      <c r="CB20" s="300"/>
      <c r="CC20" s="80" t="str">
        <f>IF(OR(ISBLANK(AJ20),ISBLANK(AL20)),"N/A",IF(ABS(AL20-AJ20)&gt;25,"&gt; 25%","ok"))</f>
        <v>N/A</v>
      </c>
      <c r="CD20" s="80"/>
      <c r="CE20" s="80" t="str">
        <f>IF(OR(ISBLANK(AL20),ISBLANK(AN20)),"N/A",IF(ABS(AN20-AL20)&gt;25,"&gt; 25%","ok"))</f>
        <v>N/A</v>
      </c>
      <c r="CF20" s="80"/>
      <c r="CG20" s="80" t="str">
        <f t="shared" si="15"/>
        <v>N/A</v>
      </c>
      <c r="CH20" s="300"/>
    </row>
    <row r="21" spans="4:46" ht="12" customHeight="1">
      <c r="D21" s="302"/>
      <c r="AT21" s="399" t="s">
        <v>539</v>
      </c>
    </row>
    <row r="22" spans="3:86" ht="15" customHeight="1">
      <c r="C22" s="391" t="s">
        <v>602</v>
      </c>
      <c r="D22" s="501"/>
      <c r="E22" s="502"/>
      <c r="F22" s="391"/>
      <c r="G22" s="391"/>
      <c r="AT22" s="257" t="s">
        <v>241</v>
      </c>
      <c r="AU22" s="257" t="s">
        <v>243</v>
      </c>
      <c r="AV22" s="257" t="s">
        <v>244</v>
      </c>
      <c r="AW22" s="256">
        <v>1990</v>
      </c>
      <c r="AX22" s="258"/>
      <c r="AY22" s="257">
        <v>1995</v>
      </c>
      <c r="AZ22" s="258"/>
      <c r="BA22" s="257">
        <v>1996</v>
      </c>
      <c r="BB22" s="258"/>
      <c r="BC22" s="257">
        <v>1997</v>
      </c>
      <c r="BD22" s="258"/>
      <c r="BE22" s="257">
        <v>1998</v>
      </c>
      <c r="BF22" s="258"/>
      <c r="BG22" s="257">
        <v>1999</v>
      </c>
      <c r="BH22" s="258"/>
      <c r="BI22" s="257">
        <v>2000</v>
      </c>
      <c r="BJ22" s="258"/>
      <c r="BK22" s="257">
        <v>2001</v>
      </c>
      <c r="BL22" s="258"/>
      <c r="BM22" s="257">
        <v>2002</v>
      </c>
      <c r="BN22" s="258"/>
      <c r="BO22" s="257">
        <v>2003</v>
      </c>
      <c r="BP22" s="258"/>
      <c r="BQ22" s="257">
        <v>2004</v>
      </c>
      <c r="BR22" s="258"/>
      <c r="BS22" s="257">
        <v>2005</v>
      </c>
      <c r="BT22" s="258"/>
      <c r="BU22" s="257">
        <v>2006</v>
      </c>
      <c r="BV22" s="258"/>
      <c r="BW22" s="257">
        <v>2007</v>
      </c>
      <c r="BX22" s="258"/>
      <c r="BY22" s="257">
        <v>2008</v>
      </c>
      <c r="BZ22" s="258"/>
      <c r="CA22" s="257">
        <v>2009</v>
      </c>
      <c r="CB22" s="258"/>
      <c r="CC22" s="257">
        <v>2010</v>
      </c>
      <c r="CD22" s="258"/>
      <c r="CE22" s="257">
        <v>2011</v>
      </c>
      <c r="CF22" s="258"/>
      <c r="CG22" s="257">
        <v>2012</v>
      </c>
      <c r="CH22" s="258"/>
    </row>
    <row r="23" spans="3:86" ht="27.75" customHeight="1">
      <c r="C23" s="309" t="s">
        <v>594</v>
      </c>
      <c r="D23" s="737" t="s">
        <v>647</v>
      </c>
      <c r="E23" s="737"/>
      <c r="F23" s="737"/>
      <c r="G23" s="737"/>
      <c r="H23" s="737"/>
      <c r="I23" s="737"/>
      <c r="J23" s="737"/>
      <c r="K23" s="737"/>
      <c r="L23" s="737"/>
      <c r="M23" s="737"/>
      <c r="N23" s="737"/>
      <c r="O23" s="737"/>
      <c r="P23" s="737"/>
      <c r="Q23" s="737"/>
      <c r="R23" s="737"/>
      <c r="S23" s="737"/>
      <c r="T23" s="737"/>
      <c r="U23" s="737"/>
      <c r="V23" s="737"/>
      <c r="W23" s="737"/>
      <c r="X23" s="737"/>
      <c r="Y23" s="737"/>
      <c r="Z23" s="737"/>
      <c r="AA23" s="737"/>
      <c r="AB23" s="737"/>
      <c r="AC23" s="737"/>
      <c r="AD23" s="737"/>
      <c r="AE23" s="737"/>
      <c r="AF23" s="737"/>
      <c r="AG23" s="737"/>
      <c r="AH23" s="737"/>
      <c r="AI23" s="737"/>
      <c r="AJ23" s="737"/>
      <c r="AK23" s="737"/>
      <c r="AL23" s="737"/>
      <c r="AM23" s="737"/>
      <c r="AN23" s="737"/>
      <c r="AO23" s="737"/>
      <c r="AP23" s="737"/>
      <c r="AQ23" s="737"/>
      <c r="AR23" s="737"/>
      <c r="AS23" s="503"/>
      <c r="AT23" s="81">
        <v>3</v>
      </c>
      <c r="AU23" s="504" t="s">
        <v>516</v>
      </c>
      <c r="AV23" s="81" t="s">
        <v>246</v>
      </c>
      <c r="AW23" s="81">
        <f>F10</f>
        <v>0</v>
      </c>
      <c r="AX23" s="81"/>
      <c r="AY23" s="81">
        <f>H10</f>
        <v>0</v>
      </c>
      <c r="AZ23" s="81"/>
      <c r="BA23" s="81">
        <f>J10</f>
        <v>0</v>
      </c>
      <c r="BB23" s="81"/>
      <c r="BC23" s="81">
        <f>L10</f>
        <v>0</v>
      </c>
      <c r="BD23" s="81"/>
      <c r="BE23" s="81">
        <f>N10</f>
        <v>0</v>
      </c>
      <c r="BF23" s="81"/>
      <c r="BG23" s="81">
        <f>P10</f>
        <v>0</v>
      </c>
      <c r="BH23" s="81"/>
      <c r="BI23" s="81">
        <f>R10</f>
        <v>0</v>
      </c>
      <c r="BJ23" s="81"/>
      <c r="BK23" s="81">
        <f>T10</f>
        <v>0</v>
      </c>
      <c r="BL23" s="81"/>
      <c r="BM23" s="81">
        <f>V10</f>
        <v>0</v>
      </c>
      <c r="BN23" s="81"/>
      <c r="BO23" s="81">
        <f>X10</f>
        <v>0</v>
      </c>
      <c r="BP23" s="81"/>
      <c r="BQ23" s="81">
        <f>Z10</f>
        <v>0</v>
      </c>
      <c r="BR23" s="81"/>
      <c r="BS23" s="81">
        <f>AB10</f>
        <v>0</v>
      </c>
      <c r="BT23" s="81"/>
      <c r="BU23" s="81">
        <f>AD10</f>
        <v>0</v>
      </c>
      <c r="BV23" s="81"/>
      <c r="BW23" s="81">
        <f>AF10</f>
        <v>0</v>
      </c>
      <c r="BX23" s="81"/>
      <c r="BY23" s="81">
        <f>AH10</f>
        <v>0</v>
      </c>
      <c r="BZ23" s="81"/>
      <c r="CA23" s="81">
        <f>AJ10</f>
        <v>0</v>
      </c>
      <c r="CB23" s="276"/>
      <c r="CC23" s="81">
        <f>AL10</f>
        <v>0</v>
      </c>
      <c r="CD23" s="81"/>
      <c r="CE23" s="81">
        <f>AN10</f>
        <v>0</v>
      </c>
      <c r="CF23" s="81"/>
      <c r="CG23" s="81">
        <f>AP10</f>
        <v>0</v>
      </c>
      <c r="CH23" s="276"/>
    </row>
    <row r="24" spans="1:101" s="480" customFormat="1" ht="25.5" customHeight="1">
      <c r="A24" s="311"/>
      <c r="B24" s="311"/>
      <c r="C24" s="309" t="s">
        <v>594</v>
      </c>
      <c r="D24" s="736" t="s">
        <v>637</v>
      </c>
      <c r="E24" s="736"/>
      <c r="F24" s="736"/>
      <c r="G24" s="736"/>
      <c r="H24" s="736"/>
      <c r="I24" s="736"/>
      <c r="J24" s="736"/>
      <c r="K24" s="736"/>
      <c r="L24" s="736"/>
      <c r="M24" s="736"/>
      <c r="N24" s="736"/>
      <c r="O24" s="736"/>
      <c r="P24" s="736"/>
      <c r="Q24" s="736"/>
      <c r="R24" s="736"/>
      <c r="S24" s="736"/>
      <c r="T24" s="736"/>
      <c r="U24" s="736"/>
      <c r="V24" s="736"/>
      <c r="W24" s="736"/>
      <c r="X24" s="736"/>
      <c r="Y24" s="736"/>
      <c r="Z24" s="736"/>
      <c r="AA24" s="736"/>
      <c r="AB24" s="736"/>
      <c r="AC24" s="736"/>
      <c r="AD24" s="736"/>
      <c r="AE24" s="736"/>
      <c r="AF24" s="736"/>
      <c r="AG24" s="736"/>
      <c r="AH24" s="736"/>
      <c r="AI24" s="736"/>
      <c r="AJ24" s="736"/>
      <c r="AK24" s="736"/>
      <c r="AL24" s="736"/>
      <c r="AM24" s="736"/>
      <c r="AN24" s="736"/>
      <c r="AO24" s="736"/>
      <c r="AP24" s="736"/>
      <c r="AQ24" s="736"/>
      <c r="AR24" s="736"/>
      <c r="AS24" s="503"/>
      <c r="AT24" s="329">
        <v>12</v>
      </c>
      <c r="AU24" s="505" t="s">
        <v>534</v>
      </c>
      <c r="AV24" s="81" t="s">
        <v>246</v>
      </c>
      <c r="AW24" s="81">
        <f>F8-F9</f>
        <v>0</v>
      </c>
      <c r="AX24" s="81"/>
      <c r="AY24" s="81">
        <f>H8-H9</f>
        <v>0</v>
      </c>
      <c r="AZ24" s="81"/>
      <c r="BA24" s="81">
        <f>J8-J9</f>
        <v>0</v>
      </c>
      <c r="BB24" s="81"/>
      <c r="BC24" s="81">
        <f>L8-L9</f>
        <v>0</v>
      </c>
      <c r="BD24" s="81"/>
      <c r="BE24" s="81">
        <f>N8-N9</f>
        <v>0</v>
      </c>
      <c r="BF24" s="81"/>
      <c r="BG24" s="81">
        <f>P8-P9</f>
        <v>0</v>
      </c>
      <c r="BH24" s="81"/>
      <c r="BI24" s="81">
        <f>R8-R9</f>
        <v>0</v>
      </c>
      <c r="BJ24" s="81"/>
      <c r="BK24" s="81">
        <f>T8-T9</f>
        <v>0</v>
      </c>
      <c r="BL24" s="81"/>
      <c r="BM24" s="81">
        <f>V8-V9</f>
        <v>0</v>
      </c>
      <c r="BN24" s="81"/>
      <c r="BO24" s="81">
        <f>X8-X9</f>
        <v>0</v>
      </c>
      <c r="BP24" s="81"/>
      <c r="BQ24" s="81">
        <f>Z8-Z9</f>
        <v>0</v>
      </c>
      <c r="BR24" s="81"/>
      <c r="BS24" s="81">
        <f>AB8-AB9</f>
        <v>0</v>
      </c>
      <c r="BT24" s="81"/>
      <c r="BU24" s="81">
        <f>AD8-AD9</f>
        <v>0</v>
      </c>
      <c r="BV24" s="81"/>
      <c r="BW24" s="81">
        <f>AF8-AF9</f>
        <v>0</v>
      </c>
      <c r="BX24" s="81"/>
      <c r="BY24" s="81">
        <f>AH8-AH9</f>
        <v>0</v>
      </c>
      <c r="BZ24" s="81"/>
      <c r="CA24" s="81">
        <f>AJ8-AJ9</f>
        <v>0</v>
      </c>
      <c r="CB24" s="276"/>
      <c r="CC24" s="81">
        <f>AL8-AL9</f>
        <v>0</v>
      </c>
      <c r="CD24" s="81"/>
      <c r="CE24" s="81">
        <f>AN8-AN9</f>
        <v>0</v>
      </c>
      <c r="CF24" s="81"/>
      <c r="CG24" s="81">
        <f>AP8-AP9</f>
        <v>0</v>
      </c>
      <c r="CH24" s="276"/>
      <c r="CI24" s="506"/>
      <c r="CJ24" s="506"/>
      <c r="CK24" s="506"/>
      <c r="CL24" s="506"/>
      <c r="CM24" s="506"/>
      <c r="CN24" s="506"/>
      <c r="CO24" s="506"/>
      <c r="CP24" s="506"/>
      <c r="CQ24" s="506"/>
      <c r="CR24" s="506"/>
      <c r="CS24" s="506"/>
      <c r="CT24" s="506"/>
      <c r="CU24" s="506"/>
      <c r="CV24" s="506"/>
      <c r="CW24" s="506"/>
    </row>
    <row r="25" spans="1:101" s="480" customFormat="1" ht="14.25" customHeight="1">
      <c r="A25" s="311"/>
      <c r="B25" s="311"/>
      <c r="C25" s="309" t="s">
        <v>594</v>
      </c>
      <c r="D25" s="737" t="s">
        <v>70</v>
      </c>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310"/>
      <c r="AQ25" s="310"/>
      <c r="AR25" s="310"/>
      <c r="AS25" s="503"/>
      <c r="AT25" s="317" t="s">
        <v>154</v>
      </c>
      <c r="AU25" s="313" t="s">
        <v>294</v>
      </c>
      <c r="AV25" s="81"/>
      <c r="AW25" s="81" t="str">
        <f>IF(OR(ISBLANK(F8),ISBLANK(F9),ISBLANK(F10)),"N/A",IF((AW23=AW24),"ok","&lt;&gt;"))</f>
        <v>N/A</v>
      </c>
      <c r="AX25" s="81"/>
      <c r="AY25" s="81" t="str">
        <f aca="true" t="shared" si="17" ref="AY25:CG25">IF(OR(ISBLANK(H8),ISBLANK(H9),ISBLANK(H10)),"N/A",IF((AY23=AY24),"ok","&lt;&gt;"))</f>
        <v>N/A</v>
      </c>
      <c r="AZ25" s="81"/>
      <c r="BA25" s="81" t="str">
        <f t="shared" si="17"/>
        <v>N/A</v>
      </c>
      <c r="BB25" s="81"/>
      <c r="BC25" s="81" t="str">
        <f t="shared" si="17"/>
        <v>N/A</v>
      </c>
      <c r="BD25" s="81"/>
      <c r="BE25" s="81" t="str">
        <f t="shared" si="17"/>
        <v>N/A</v>
      </c>
      <c r="BF25" s="81"/>
      <c r="BG25" s="81" t="str">
        <f t="shared" si="17"/>
        <v>N/A</v>
      </c>
      <c r="BH25" s="81"/>
      <c r="BI25" s="81" t="str">
        <f t="shared" si="17"/>
        <v>N/A</v>
      </c>
      <c r="BJ25" s="81"/>
      <c r="BK25" s="81" t="str">
        <f t="shared" si="17"/>
        <v>N/A</v>
      </c>
      <c r="BL25" s="81"/>
      <c r="BM25" s="81" t="str">
        <f t="shared" si="17"/>
        <v>N/A</v>
      </c>
      <c r="BN25" s="81"/>
      <c r="BO25" s="81" t="str">
        <f t="shared" si="17"/>
        <v>N/A</v>
      </c>
      <c r="BP25" s="81"/>
      <c r="BQ25" s="81" t="str">
        <f t="shared" si="17"/>
        <v>N/A</v>
      </c>
      <c r="BR25" s="81"/>
      <c r="BS25" s="81" t="str">
        <f t="shared" si="17"/>
        <v>N/A</v>
      </c>
      <c r="BT25" s="81"/>
      <c r="BU25" s="81" t="str">
        <f t="shared" si="17"/>
        <v>N/A</v>
      </c>
      <c r="BV25" s="81"/>
      <c r="BW25" s="81" t="str">
        <f t="shared" si="17"/>
        <v>N/A</v>
      </c>
      <c r="BX25" s="81"/>
      <c r="BY25" s="81" t="str">
        <f t="shared" si="17"/>
        <v>N/A</v>
      </c>
      <c r="BZ25" s="81"/>
      <c r="CA25" s="81" t="str">
        <f t="shared" si="17"/>
        <v>N/A</v>
      </c>
      <c r="CB25" s="81"/>
      <c r="CC25" s="81" t="str">
        <f t="shared" si="17"/>
        <v>N/A</v>
      </c>
      <c r="CD25" s="81"/>
      <c r="CE25" s="81" t="str">
        <f t="shared" si="17"/>
        <v>N/A</v>
      </c>
      <c r="CF25" s="81"/>
      <c r="CG25" s="81" t="str">
        <f t="shared" si="17"/>
        <v>N/A</v>
      </c>
      <c r="CH25" s="276"/>
      <c r="CI25" s="506"/>
      <c r="CJ25" s="506"/>
      <c r="CK25" s="506"/>
      <c r="CL25" s="506"/>
      <c r="CM25" s="506"/>
      <c r="CN25" s="506"/>
      <c r="CO25" s="506"/>
      <c r="CP25" s="506"/>
      <c r="CQ25" s="506"/>
      <c r="CR25" s="506"/>
      <c r="CS25" s="506"/>
      <c r="CT25" s="506"/>
      <c r="CU25" s="506"/>
      <c r="CV25" s="506"/>
      <c r="CW25" s="506"/>
    </row>
    <row r="26" spans="1:101" s="480" customFormat="1" ht="30.75" customHeight="1">
      <c r="A26" s="311"/>
      <c r="B26" s="311"/>
      <c r="C26" s="309" t="s">
        <v>594</v>
      </c>
      <c r="D26" s="737" t="s">
        <v>135</v>
      </c>
      <c r="E26" s="737"/>
      <c r="F26" s="737"/>
      <c r="G26" s="737"/>
      <c r="H26" s="737"/>
      <c r="I26" s="737"/>
      <c r="J26" s="737"/>
      <c r="K26" s="737"/>
      <c r="L26" s="737"/>
      <c r="M26" s="737"/>
      <c r="N26" s="737"/>
      <c r="O26" s="737"/>
      <c r="P26" s="737"/>
      <c r="Q26" s="737"/>
      <c r="R26" s="737"/>
      <c r="S26" s="737"/>
      <c r="T26" s="737"/>
      <c r="U26" s="737"/>
      <c r="V26" s="737"/>
      <c r="W26" s="737"/>
      <c r="X26" s="737"/>
      <c r="Y26" s="737"/>
      <c r="Z26" s="737"/>
      <c r="AA26" s="737"/>
      <c r="AB26" s="737"/>
      <c r="AC26" s="737"/>
      <c r="AD26" s="737"/>
      <c r="AE26" s="737"/>
      <c r="AF26" s="737"/>
      <c r="AG26" s="737"/>
      <c r="AH26" s="737"/>
      <c r="AI26" s="737"/>
      <c r="AJ26" s="737"/>
      <c r="AK26" s="737"/>
      <c r="AL26" s="737"/>
      <c r="AM26" s="737"/>
      <c r="AN26" s="737"/>
      <c r="AO26" s="737"/>
      <c r="AP26" s="737"/>
      <c r="AQ26" s="737"/>
      <c r="AR26" s="737"/>
      <c r="AS26" s="503"/>
      <c r="AT26" s="329">
        <v>13</v>
      </c>
      <c r="AU26" s="313" t="s">
        <v>568</v>
      </c>
      <c r="AV26" s="81" t="s">
        <v>246</v>
      </c>
      <c r="AW26" s="81">
        <f>SUM(F12:F16)</f>
        <v>0</v>
      </c>
      <c r="AX26" s="81"/>
      <c r="AY26" s="81">
        <f aca="true" t="shared" si="18" ref="AY26:CG26">SUM(H12:H16)</f>
        <v>0</v>
      </c>
      <c r="AZ26" s="81"/>
      <c r="BA26" s="81">
        <f t="shared" si="18"/>
        <v>0</v>
      </c>
      <c r="BB26" s="81"/>
      <c r="BC26" s="81">
        <f t="shared" si="18"/>
        <v>0</v>
      </c>
      <c r="BD26" s="81"/>
      <c r="BE26" s="81">
        <f t="shared" si="18"/>
        <v>0</v>
      </c>
      <c r="BF26" s="81"/>
      <c r="BG26" s="81">
        <f t="shared" si="18"/>
        <v>0</v>
      </c>
      <c r="BH26" s="81"/>
      <c r="BI26" s="81">
        <f t="shared" si="18"/>
        <v>0</v>
      </c>
      <c r="BJ26" s="81"/>
      <c r="BK26" s="81">
        <f t="shared" si="18"/>
        <v>0</v>
      </c>
      <c r="BL26" s="81"/>
      <c r="BM26" s="81">
        <f t="shared" si="18"/>
        <v>0</v>
      </c>
      <c r="BN26" s="81"/>
      <c r="BO26" s="81">
        <f t="shared" si="18"/>
        <v>0</v>
      </c>
      <c r="BP26" s="81"/>
      <c r="BQ26" s="81">
        <f t="shared" si="18"/>
        <v>0</v>
      </c>
      <c r="BR26" s="81"/>
      <c r="BS26" s="81">
        <f t="shared" si="18"/>
        <v>0</v>
      </c>
      <c r="BT26" s="81"/>
      <c r="BU26" s="81">
        <f t="shared" si="18"/>
        <v>0</v>
      </c>
      <c r="BV26" s="81"/>
      <c r="BW26" s="81">
        <f t="shared" si="18"/>
        <v>0</v>
      </c>
      <c r="BX26" s="81"/>
      <c r="BY26" s="81">
        <f t="shared" si="18"/>
        <v>0</v>
      </c>
      <c r="BZ26" s="81"/>
      <c r="CA26" s="81">
        <f t="shared" si="18"/>
        <v>0</v>
      </c>
      <c r="CB26" s="81"/>
      <c r="CC26" s="81">
        <f t="shared" si="18"/>
        <v>0</v>
      </c>
      <c r="CD26" s="81"/>
      <c r="CE26" s="81">
        <f t="shared" si="18"/>
        <v>0</v>
      </c>
      <c r="CF26" s="81"/>
      <c r="CG26" s="81">
        <f t="shared" si="18"/>
        <v>0</v>
      </c>
      <c r="CH26" s="276"/>
      <c r="CI26" s="506"/>
      <c r="CJ26" s="506"/>
      <c r="CK26" s="506"/>
      <c r="CL26" s="506"/>
      <c r="CM26" s="506"/>
      <c r="CN26" s="506"/>
      <c r="CO26" s="506"/>
      <c r="CP26" s="506"/>
      <c r="CQ26" s="506"/>
      <c r="CR26" s="506"/>
      <c r="CS26" s="506"/>
      <c r="CT26" s="506"/>
      <c r="CU26" s="506"/>
      <c r="CV26" s="506"/>
      <c r="CW26" s="506"/>
    </row>
    <row r="27" spans="1:101" s="480" customFormat="1" ht="30.75" customHeight="1">
      <c r="A27" s="311"/>
      <c r="B27" s="311"/>
      <c r="C27" s="309" t="s">
        <v>594</v>
      </c>
      <c r="D27" s="736" t="s">
        <v>674</v>
      </c>
      <c r="E27" s="736"/>
      <c r="F27" s="736"/>
      <c r="G27" s="736"/>
      <c r="H27" s="736"/>
      <c r="I27" s="736"/>
      <c r="J27" s="736"/>
      <c r="K27" s="736"/>
      <c r="L27" s="736"/>
      <c r="M27" s="736"/>
      <c r="N27" s="736"/>
      <c r="O27" s="736"/>
      <c r="P27" s="736"/>
      <c r="Q27" s="736"/>
      <c r="R27" s="736"/>
      <c r="S27" s="736"/>
      <c r="T27" s="736"/>
      <c r="U27" s="736"/>
      <c r="V27" s="736"/>
      <c r="W27" s="736"/>
      <c r="X27" s="736"/>
      <c r="Y27" s="736"/>
      <c r="Z27" s="736"/>
      <c r="AA27" s="736"/>
      <c r="AB27" s="736"/>
      <c r="AC27" s="736"/>
      <c r="AD27" s="736"/>
      <c r="AE27" s="736"/>
      <c r="AF27" s="736"/>
      <c r="AG27" s="736"/>
      <c r="AH27" s="736"/>
      <c r="AI27" s="736"/>
      <c r="AJ27" s="736"/>
      <c r="AK27" s="736"/>
      <c r="AL27" s="736"/>
      <c r="AM27" s="736"/>
      <c r="AN27" s="736"/>
      <c r="AO27" s="736"/>
      <c r="AP27" s="736"/>
      <c r="AQ27" s="736"/>
      <c r="AR27" s="736"/>
      <c r="AS27" s="503"/>
      <c r="AT27" s="317" t="s">
        <v>154</v>
      </c>
      <c r="AU27" s="313" t="s">
        <v>295</v>
      </c>
      <c r="AV27" s="81"/>
      <c r="AW27" s="81" t="str">
        <f>IF(OR(ISBLANK(F12),ISBLANK(F13),ISBLANK(F14),ISBLANK(F15),ISBLANK(F16),ISBLANK(F10)),"N/A",IF((AW23=AW26),"ok","&lt;&gt;"))</f>
        <v>N/A</v>
      </c>
      <c r="AX27" s="81"/>
      <c r="AY27" s="81" t="str">
        <f aca="true" t="shared" si="19" ref="AY27:CG27">IF(OR(ISBLANK(H12),ISBLANK(H13),ISBLANK(H14),ISBLANK(H15),ISBLANK(H16),ISBLANK(H10)),"N/A",IF((AY23=AY26),"ok","&lt;&gt;"))</f>
        <v>N/A</v>
      </c>
      <c r="AZ27" s="81"/>
      <c r="BA27" s="81" t="str">
        <f t="shared" si="19"/>
        <v>N/A</v>
      </c>
      <c r="BB27" s="81"/>
      <c r="BC27" s="81" t="str">
        <f t="shared" si="19"/>
        <v>N/A</v>
      </c>
      <c r="BD27" s="81"/>
      <c r="BE27" s="81" t="str">
        <f t="shared" si="19"/>
        <v>N/A</v>
      </c>
      <c r="BF27" s="81"/>
      <c r="BG27" s="81" t="str">
        <f t="shared" si="19"/>
        <v>N/A</v>
      </c>
      <c r="BH27" s="81"/>
      <c r="BI27" s="81" t="str">
        <f t="shared" si="19"/>
        <v>N/A</v>
      </c>
      <c r="BJ27" s="81"/>
      <c r="BK27" s="81" t="str">
        <f t="shared" si="19"/>
        <v>N/A</v>
      </c>
      <c r="BL27" s="81"/>
      <c r="BM27" s="81" t="str">
        <f t="shared" si="19"/>
        <v>N/A</v>
      </c>
      <c r="BN27" s="81"/>
      <c r="BO27" s="81" t="str">
        <f t="shared" si="19"/>
        <v>N/A</v>
      </c>
      <c r="BP27" s="81"/>
      <c r="BQ27" s="81" t="str">
        <f t="shared" si="19"/>
        <v>N/A</v>
      </c>
      <c r="BR27" s="81"/>
      <c r="BS27" s="81" t="str">
        <f t="shared" si="19"/>
        <v>N/A</v>
      </c>
      <c r="BT27" s="81"/>
      <c r="BU27" s="81" t="str">
        <f t="shared" si="19"/>
        <v>N/A</v>
      </c>
      <c r="BV27" s="81"/>
      <c r="BW27" s="81" t="str">
        <f t="shared" si="19"/>
        <v>N/A</v>
      </c>
      <c r="BX27" s="81"/>
      <c r="BY27" s="81" t="str">
        <f t="shared" si="19"/>
        <v>N/A</v>
      </c>
      <c r="BZ27" s="81"/>
      <c r="CA27" s="81" t="str">
        <f t="shared" si="19"/>
        <v>N/A</v>
      </c>
      <c r="CB27" s="81"/>
      <c r="CC27" s="81" t="str">
        <f t="shared" si="19"/>
        <v>N/A</v>
      </c>
      <c r="CD27" s="81"/>
      <c r="CE27" s="81" t="str">
        <f t="shared" si="19"/>
        <v>N/A</v>
      </c>
      <c r="CF27" s="81"/>
      <c r="CG27" s="81" t="str">
        <f t="shared" si="19"/>
        <v>N/A</v>
      </c>
      <c r="CH27" s="276"/>
      <c r="CI27" s="506"/>
      <c r="CJ27" s="506"/>
      <c r="CK27" s="506"/>
      <c r="CL27" s="506"/>
      <c r="CM27" s="506"/>
      <c r="CN27" s="506"/>
      <c r="CO27" s="506"/>
      <c r="CP27" s="506"/>
      <c r="CQ27" s="506"/>
      <c r="CR27" s="506"/>
      <c r="CS27" s="506"/>
      <c r="CT27" s="506"/>
      <c r="CU27" s="506"/>
      <c r="CV27" s="506"/>
      <c r="CW27" s="506"/>
    </row>
    <row r="28" spans="1:101" ht="21" customHeight="1">
      <c r="A28" s="311"/>
      <c r="B28" s="311"/>
      <c r="C28" s="309"/>
      <c r="D28" s="320"/>
      <c r="E28" s="320"/>
      <c r="F28" s="320"/>
      <c r="G28" s="320"/>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811" t="str">
        <f>D12&amp;" (W3,4)"</f>
        <v>Hogares (W3,4)</v>
      </c>
      <c r="AG28" s="812"/>
      <c r="AH28" s="812"/>
      <c r="AI28" s="812"/>
      <c r="AJ28" s="812"/>
      <c r="AK28" s="812"/>
      <c r="AL28" s="812"/>
      <c r="AM28" s="812"/>
      <c r="AN28" s="812"/>
      <c r="AO28" s="813"/>
      <c r="AP28" s="507"/>
      <c r="AQ28" s="508"/>
      <c r="AR28" s="320"/>
      <c r="AS28" s="509"/>
      <c r="AT28" s="347" t="s">
        <v>154</v>
      </c>
      <c r="AU28" s="510" t="s">
        <v>296</v>
      </c>
      <c r="AV28" s="99"/>
      <c r="AW28" s="99" t="str">
        <f>IF(OR(ISBLANK(F18),ISBLANK(F19),ISBLANK(F20)),"N/A",IF(F18&lt;F20,"&lt;&gt;",IF(F18&gt;F19,"&lt;&gt;","ok")))</f>
        <v>N/A</v>
      </c>
      <c r="AX28" s="96"/>
      <c r="AY28" s="99" t="str">
        <f>IF(OR(ISBLANK(H18),ISBLANK(H19),ISBLANK(H20)),"N/A",IF(H18&lt;H20,"&lt;&gt;",IF(H18&gt;H19,"&lt;&gt;","ok")))</f>
        <v>N/A</v>
      </c>
      <c r="AZ28" s="96"/>
      <c r="BA28" s="99" t="str">
        <f>IF(OR(ISBLANK(J18),ISBLANK(J19),ISBLANK(J20)),"N/A",IF(J18&lt;J20,"&lt;&gt;",IF(J18&gt;J19,"&lt;&gt;","ok")))</f>
        <v>N/A</v>
      </c>
      <c r="BB28" s="96"/>
      <c r="BC28" s="99" t="str">
        <f>IF(OR(ISBLANK(L18),ISBLANK(L19),ISBLANK(L20)),"N/A",IF(L18&lt;L20,"&lt;&gt;",IF(L18&gt;L19,"&lt;&gt;","ok")))</f>
        <v>N/A</v>
      </c>
      <c r="BD28" s="96"/>
      <c r="BE28" s="99" t="str">
        <f>IF(OR(ISBLANK(N18),ISBLANK(N19),ISBLANK(N20)),"N/A",IF(N18&lt;N20,"&lt;&gt;",IF(N18&gt;N19,"&lt;&gt;","ok")))</f>
        <v>N/A</v>
      </c>
      <c r="BF28" s="96"/>
      <c r="BG28" s="99" t="str">
        <f>IF(OR(ISBLANK(P18),ISBLANK(P19),ISBLANK(P20)),"N/A",IF(P18&lt;P20,"&lt;&gt;",IF(P18&gt;P19,"&lt;&gt;","ok")))</f>
        <v>N/A</v>
      </c>
      <c r="BH28" s="96"/>
      <c r="BI28" s="99" t="str">
        <f>IF(OR(ISBLANK(R18),ISBLANK(R19),ISBLANK(R20)),"N/A",IF(R18&lt;R20,"&lt;&gt;",IF(R18&gt;R19,"&lt;&gt;","ok")))</f>
        <v>N/A</v>
      </c>
      <c r="BJ28" s="96"/>
      <c r="BK28" s="99" t="str">
        <f>IF(OR(ISBLANK(T18),ISBLANK(T19),ISBLANK(T20)),"N/A",IF(T18&lt;T20,"&lt;&gt;",IF(T18&gt;T19,"&lt;&gt;","ok")))</f>
        <v>N/A</v>
      </c>
      <c r="BL28" s="96"/>
      <c r="BM28" s="99" t="str">
        <f>IF(OR(ISBLANK(V18),ISBLANK(V19),ISBLANK(V20)),"N/A",IF(V18&lt;V20,"&lt;&gt;",IF(V18&gt;V19,"&lt;&gt;","ok")))</f>
        <v>N/A</v>
      </c>
      <c r="BN28" s="96"/>
      <c r="BO28" s="99" t="str">
        <f>IF(OR(ISBLANK(X18),ISBLANK(X19),ISBLANK(X20)),"N/A",IF(X18&lt;X20,"&lt;&gt;",IF(X18&gt;X19,"&lt;&gt;","ok")))</f>
        <v>N/A</v>
      </c>
      <c r="BP28" s="96"/>
      <c r="BQ28" s="99" t="str">
        <f>IF(OR(ISBLANK(Z18),ISBLANK(Z19),ISBLANK(Z20)),"N/A",IF(Z18&lt;Z20,"&lt;&gt;",IF(Z18&gt;Z19,"&lt;&gt;","ok")))</f>
        <v>N/A</v>
      </c>
      <c r="BR28" s="96"/>
      <c r="BS28" s="99" t="str">
        <f>IF(OR(ISBLANK(AB18),ISBLANK(AB19),ISBLANK(AB20)),"N/A",IF(AB18&lt;AB20,"&lt;&gt;",IF(AB18&gt;AB19,"&lt;&gt;","ok")))</f>
        <v>N/A</v>
      </c>
      <c r="BT28" s="96"/>
      <c r="BU28" s="99" t="str">
        <f>IF(OR(ISBLANK(AD18),ISBLANK(AD19),ISBLANK(AD20)),"N/A",IF(AD18&lt;AD20,"&lt;&gt;",IF(AD18&gt;AD19,"&lt;&gt;","ok")))</f>
        <v>N/A</v>
      </c>
      <c r="BV28" s="96"/>
      <c r="BW28" s="99" t="str">
        <f>IF(OR(ISBLANK(AF18),ISBLANK(AF19),ISBLANK(AF20)),"N/A",IF(AF18&lt;AF20,"&lt;&gt;",IF(AF18&gt;AF19,"&lt;&gt;","ok")))</f>
        <v>N/A</v>
      </c>
      <c r="BX28" s="96"/>
      <c r="BY28" s="99" t="str">
        <f>IF(OR(ISBLANK(AH18),ISBLANK(AH19),ISBLANK(AH20)),"N/A",IF(AH18&lt;AH20,"&lt;&gt;",IF(AH18&gt;AH19,"&lt;&gt;","ok")))</f>
        <v>N/A</v>
      </c>
      <c r="BZ28" s="96"/>
      <c r="CA28" s="99" t="str">
        <f>IF(OR(ISBLANK(AJ18),ISBLANK(AJ19),ISBLANK(AJ20)),"N/A",IF(AJ18&lt;AJ20,"&lt;&gt;",IF(AJ18&gt;AJ19,"&lt;&gt;","ok")))</f>
        <v>N/A</v>
      </c>
      <c r="CB28" s="96"/>
      <c r="CC28" s="99" t="str">
        <f>IF(OR(ISBLANK(AL18),ISBLANK(AL19),ISBLANK(AL20)),"N/A",IF(AL18&lt;AL20,"&lt;&gt;",IF(AL18&gt;AL19,"&lt;&gt;","ok")))</f>
        <v>N/A</v>
      </c>
      <c r="CD28" s="96"/>
      <c r="CE28" s="99" t="str">
        <f>IF(OR(ISBLANK(AN18),ISBLANK(AN19),ISBLANK(AN20)),"N/A",IF(AN18&lt;AN20,"&lt;&gt;",IF(AN18&gt;AN19,"&lt;&gt;","ok")))</f>
        <v>N/A</v>
      </c>
      <c r="CF28" s="96"/>
      <c r="CG28" s="99" t="str">
        <f>IF(OR(ISBLANK(AP18),ISBLANK(AP19),ISBLANK(AP20)),"N/A",IF(AP18&lt;AP20,"&lt;&gt;",IF(AP18&gt;AP19,"&lt;&gt;","ok")))</f>
        <v>N/A</v>
      </c>
      <c r="CH28" s="300"/>
      <c r="CI28" s="314"/>
      <c r="CJ28" s="314"/>
      <c r="CK28" s="314"/>
      <c r="CL28" s="314"/>
      <c r="CM28" s="314"/>
      <c r="CN28" s="314"/>
      <c r="CO28" s="314"/>
      <c r="CP28" s="314"/>
      <c r="CQ28" s="314"/>
      <c r="CR28" s="314"/>
      <c r="CS28" s="314"/>
      <c r="CT28" s="314"/>
      <c r="CU28" s="314"/>
      <c r="CV28" s="314"/>
      <c r="CW28" s="314"/>
    </row>
    <row r="29" spans="1:101" ht="3.75" customHeight="1">
      <c r="A29" s="311"/>
      <c r="B29" s="311"/>
      <c r="C29" s="309"/>
      <c r="D29" s="320"/>
      <c r="E29" s="320"/>
      <c r="F29" s="320"/>
      <c r="G29" s="320"/>
      <c r="H29" s="320"/>
      <c r="I29" s="320"/>
      <c r="J29" s="320"/>
      <c r="K29" s="320"/>
      <c r="L29" s="320"/>
      <c r="M29" s="320"/>
      <c r="N29" s="320"/>
      <c r="O29" s="320"/>
      <c r="P29" s="320"/>
      <c r="Q29" s="320"/>
      <c r="R29" s="320"/>
      <c r="S29" s="320"/>
      <c r="T29" s="320"/>
      <c r="U29" s="320"/>
      <c r="V29" s="320"/>
      <c r="W29" s="320"/>
      <c r="X29" s="320"/>
      <c r="Y29" s="320"/>
      <c r="Z29" s="320"/>
      <c r="AA29" s="320"/>
      <c r="AB29" s="320"/>
      <c r="AC29" s="320"/>
      <c r="AD29" s="320"/>
      <c r="AE29" s="320"/>
      <c r="AF29" s="511"/>
      <c r="AG29" s="511"/>
      <c r="AH29" s="511"/>
      <c r="AI29" s="511"/>
      <c r="AJ29" s="511"/>
      <c r="AK29" s="511"/>
      <c r="AL29" s="511"/>
      <c r="AM29" s="511"/>
      <c r="AN29" s="511"/>
      <c r="AO29" s="511"/>
      <c r="AP29" s="320"/>
      <c r="AQ29" s="512"/>
      <c r="AR29" s="320"/>
      <c r="AS29" s="509"/>
      <c r="AT29" s="81"/>
      <c r="AU29" s="513"/>
      <c r="AV29" s="81"/>
      <c r="AW29" s="81"/>
      <c r="AX29" s="276"/>
      <c r="AY29" s="82"/>
      <c r="AZ29" s="276"/>
      <c r="BA29" s="82"/>
      <c r="BB29" s="276"/>
      <c r="BC29" s="82"/>
      <c r="BD29" s="276"/>
      <c r="BE29" s="82"/>
      <c r="BF29" s="276"/>
      <c r="BG29" s="81"/>
      <c r="BH29" s="276"/>
      <c r="BI29" s="81"/>
      <c r="BJ29" s="276"/>
      <c r="BK29" s="81"/>
      <c r="BL29" s="276"/>
      <c r="BM29" s="81"/>
      <c r="BN29" s="276"/>
      <c r="BO29" s="81"/>
      <c r="BP29" s="276"/>
      <c r="BQ29" s="81"/>
      <c r="BR29" s="276"/>
      <c r="BS29" s="81"/>
      <c r="BT29" s="276"/>
      <c r="BU29" s="81"/>
      <c r="BV29" s="276"/>
      <c r="BW29" s="81"/>
      <c r="BX29" s="276"/>
      <c r="BY29" s="81"/>
      <c r="BZ29" s="276"/>
      <c r="CA29" s="81"/>
      <c r="CB29" s="276"/>
      <c r="CC29" s="81"/>
      <c r="CD29" s="276"/>
      <c r="CE29" s="81"/>
      <c r="CF29" s="276"/>
      <c r="CG29" s="81"/>
      <c r="CH29" s="291"/>
      <c r="CI29" s="314"/>
      <c r="CJ29" s="314"/>
      <c r="CK29" s="314"/>
      <c r="CL29" s="314"/>
      <c r="CM29" s="314"/>
      <c r="CN29" s="314"/>
      <c r="CO29" s="314"/>
      <c r="CP29" s="314"/>
      <c r="CQ29" s="314"/>
      <c r="CR29" s="314"/>
      <c r="CS29" s="314"/>
      <c r="CT29" s="314"/>
      <c r="CU29" s="314"/>
      <c r="CV29" s="314"/>
      <c r="CW29" s="314"/>
    </row>
    <row r="30" spans="1:101" ht="33.75" customHeight="1">
      <c r="A30" s="311"/>
      <c r="B30" s="311"/>
      <c r="C30" s="309"/>
      <c r="D30" s="326"/>
      <c r="E30" s="814" t="str">
        <f>D8&amp;" (W3, 1)"</f>
        <v>Cantidad bruta de agua dulce provista por la industria del suministro de agua (CIIU 36) (W3, 1)</v>
      </c>
      <c r="F30" s="823"/>
      <c r="G30" s="823"/>
      <c r="H30" s="823"/>
      <c r="I30" s="823"/>
      <c r="J30" s="823"/>
      <c r="K30" s="823"/>
      <c r="L30" s="823"/>
      <c r="M30" s="823"/>
      <c r="N30" s="823"/>
      <c r="O30" s="823"/>
      <c r="P30" s="823"/>
      <c r="Q30" s="823"/>
      <c r="R30" s="823"/>
      <c r="S30" s="823"/>
      <c r="T30" s="824"/>
      <c r="U30" s="323"/>
      <c r="V30" s="322"/>
      <c r="W30" s="322"/>
      <c r="X30" s="814" t="str">
        <f>LEFT(D10,LEN(D10)-21)&amp;" (W3,3)"</f>
        <v>Cantidad neta de agua dulce provista por la industria del suministro de agua (CIIU 36) (W3,3)</v>
      </c>
      <c r="Y30" s="815"/>
      <c r="Z30" s="816"/>
      <c r="AA30" s="514"/>
      <c r="AB30" s="831" t="str">
        <f>D11</f>
        <v>de la cual suministrada a:</v>
      </c>
      <c r="AC30" s="831"/>
      <c r="AD30" s="320"/>
      <c r="AE30" s="320"/>
      <c r="AF30" s="811" t="str">
        <f>D13&amp;" (W3,5)"</f>
        <v>Agricultura, ganadería, silvicultura y pesca (CIIU 01-03) (W3,5)</v>
      </c>
      <c r="AG30" s="812"/>
      <c r="AH30" s="812"/>
      <c r="AI30" s="812"/>
      <c r="AJ30" s="812"/>
      <c r="AK30" s="812"/>
      <c r="AL30" s="812"/>
      <c r="AM30" s="812"/>
      <c r="AN30" s="812"/>
      <c r="AO30" s="813"/>
      <c r="AP30" s="507"/>
      <c r="AQ30" s="508"/>
      <c r="AR30" s="320"/>
      <c r="AS30" s="509"/>
      <c r="AT30" s="349" t="s">
        <v>552</v>
      </c>
      <c r="AU30" s="350" t="s">
        <v>553</v>
      </c>
      <c r="CH30" s="451"/>
      <c r="CI30" s="314"/>
      <c r="CJ30" s="314"/>
      <c r="CK30" s="314"/>
      <c r="CL30" s="314"/>
      <c r="CM30" s="314"/>
      <c r="CN30" s="314"/>
      <c r="CO30" s="314"/>
      <c r="CP30" s="314"/>
      <c r="CQ30" s="314"/>
      <c r="CR30" s="314"/>
      <c r="CS30" s="314"/>
      <c r="CT30" s="314"/>
      <c r="CU30" s="314"/>
      <c r="CV30" s="314"/>
      <c r="CW30" s="314"/>
    </row>
    <row r="31" spans="1:101" ht="2.25" customHeight="1">
      <c r="A31" s="311"/>
      <c r="B31" s="311"/>
      <c r="C31" s="309"/>
      <c r="D31" s="326"/>
      <c r="E31" s="825"/>
      <c r="F31" s="826"/>
      <c r="G31" s="826"/>
      <c r="H31" s="826"/>
      <c r="I31" s="826"/>
      <c r="J31" s="826"/>
      <c r="K31" s="826"/>
      <c r="L31" s="826"/>
      <c r="M31" s="826"/>
      <c r="N31" s="826"/>
      <c r="O31" s="826"/>
      <c r="P31" s="826"/>
      <c r="Q31" s="826"/>
      <c r="R31" s="826"/>
      <c r="S31" s="826"/>
      <c r="T31" s="827"/>
      <c r="U31" s="323"/>
      <c r="V31" s="322"/>
      <c r="W31" s="322"/>
      <c r="X31" s="817"/>
      <c r="Y31" s="818"/>
      <c r="Z31" s="819"/>
      <c r="AA31" s="514"/>
      <c r="AB31" s="514"/>
      <c r="AC31" s="514"/>
      <c r="AD31" s="320"/>
      <c r="AE31" s="320"/>
      <c r="AF31" s="511"/>
      <c r="AG31" s="511"/>
      <c r="AH31" s="511"/>
      <c r="AI31" s="511"/>
      <c r="AJ31" s="511"/>
      <c r="AK31" s="511"/>
      <c r="AL31" s="511"/>
      <c r="AM31" s="511"/>
      <c r="AN31" s="511"/>
      <c r="AO31" s="511"/>
      <c r="AP31" s="320"/>
      <c r="AQ31" s="512"/>
      <c r="AR31" s="320"/>
      <c r="AS31" s="509"/>
      <c r="AV31" s="97"/>
      <c r="AW31" s="97"/>
      <c r="AX31" s="451"/>
      <c r="AY31" s="115"/>
      <c r="AZ31" s="451"/>
      <c r="BA31" s="115"/>
      <c r="BB31" s="451"/>
      <c r="BC31" s="115"/>
      <c r="BD31" s="451"/>
      <c r="BE31" s="115"/>
      <c r="BF31" s="451"/>
      <c r="BG31" s="97"/>
      <c r="BH31" s="451"/>
      <c r="BI31" s="97"/>
      <c r="BJ31" s="451"/>
      <c r="BK31" s="97"/>
      <c r="BL31" s="451"/>
      <c r="BM31" s="97"/>
      <c r="BN31" s="451"/>
      <c r="BO31" s="97"/>
      <c r="BP31" s="451"/>
      <c r="BQ31" s="97"/>
      <c r="BR31" s="451"/>
      <c r="BS31" s="97"/>
      <c r="BT31" s="451"/>
      <c r="BU31" s="97"/>
      <c r="BV31" s="451"/>
      <c r="BW31" s="97"/>
      <c r="BX31" s="451"/>
      <c r="BY31" s="97"/>
      <c r="BZ31" s="451"/>
      <c r="CA31" s="97"/>
      <c r="CB31" s="451"/>
      <c r="CC31" s="97"/>
      <c r="CD31" s="451"/>
      <c r="CE31" s="97"/>
      <c r="CF31" s="451"/>
      <c r="CG31" s="97"/>
      <c r="CH31" s="451"/>
      <c r="CI31" s="314"/>
      <c r="CJ31" s="314"/>
      <c r="CK31" s="314"/>
      <c r="CL31" s="314"/>
      <c r="CM31" s="314"/>
      <c r="CN31" s="314"/>
      <c r="CO31" s="314"/>
      <c r="CP31" s="314"/>
      <c r="CQ31" s="314"/>
      <c r="CR31" s="314"/>
      <c r="CS31" s="314"/>
      <c r="CT31" s="314"/>
      <c r="CU31" s="314"/>
      <c r="CV31" s="314"/>
      <c r="CW31" s="314"/>
    </row>
    <row r="32" spans="1:101" ht="53.25" customHeight="1">
      <c r="A32" s="311"/>
      <c r="B32" s="311"/>
      <c r="C32" s="309"/>
      <c r="D32" s="325"/>
      <c r="E32" s="828"/>
      <c r="F32" s="829"/>
      <c r="G32" s="829"/>
      <c r="H32" s="829"/>
      <c r="I32" s="829"/>
      <c r="J32" s="829"/>
      <c r="K32" s="829"/>
      <c r="L32" s="829"/>
      <c r="M32" s="829"/>
      <c r="N32" s="829"/>
      <c r="O32" s="829"/>
      <c r="P32" s="829"/>
      <c r="Q32" s="829"/>
      <c r="R32" s="829"/>
      <c r="S32" s="829"/>
      <c r="T32" s="830"/>
      <c r="U32" s="323"/>
      <c r="V32" s="322"/>
      <c r="W32" s="322"/>
      <c r="X32" s="820"/>
      <c r="Y32" s="821"/>
      <c r="Z32" s="822"/>
      <c r="AA32" s="320"/>
      <c r="AB32" s="320"/>
      <c r="AC32" s="320"/>
      <c r="AD32" s="320"/>
      <c r="AE32" s="320"/>
      <c r="AF32" s="811" t="str">
        <f>D14&amp;" (W3,6)"</f>
        <v>Industrias manufactureras (CIIU 10-33) (W3,6)</v>
      </c>
      <c r="AG32" s="812"/>
      <c r="AH32" s="812"/>
      <c r="AI32" s="812"/>
      <c r="AJ32" s="812"/>
      <c r="AK32" s="812"/>
      <c r="AL32" s="812"/>
      <c r="AM32" s="812"/>
      <c r="AN32" s="812"/>
      <c r="AO32" s="813"/>
      <c r="AP32" s="507"/>
      <c r="AQ32" s="508"/>
      <c r="AR32" s="320"/>
      <c r="AS32" s="509"/>
      <c r="AT32" s="351" t="s">
        <v>555</v>
      </c>
      <c r="AU32" s="350" t="s">
        <v>557</v>
      </c>
      <c r="AV32" s="472"/>
      <c r="AW32" s="472"/>
      <c r="AX32" s="472"/>
      <c r="AY32" s="472"/>
      <c r="AZ32" s="472"/>
      <c r="BA32" s="472"/>
      <c r="BB32" s="472"/>
      <c r="BC32" s="472"/>
      <c r="BD32" s="472"/>
      <c r="BE32" s="472"/>
      <c r="BF32" s="472"/>
      <c r="BG32" s="472"/>
      <c r="BH32" s="472"/>
      <c r="BI32" s="472"/>
      <c r="BJ32" s="472"/>
      <c r="BK32" s="472"/>
      <c r="BL32" s="472"/>
      <c r="BM32" s="472"/>
      <c r="BN32" s="472"/>
      <c r="BO32" s="472"/>
      <c r="BP32" s="472"/>
      <c r="BQ32" s="472"/>
      <c r="BR32" s="472"/>
      <c r="BS32" s="472"/>
      <c r="BT32" s="472"/>
      <c r="BU32" s="472"/>
      <c r="BV32" s="472"/>
      <c r="BW32" s="472"/>
      <c r="BX32" s="472"/>
      <c r="BY32" s="472"/>
      <c r="BZ32" s="472"/>
      <c r="CA32" s="472"/>
      <c r="CB32" s="472"/>
      <c r="CC32" s="472"/>
      <c r="CD32" s="472"/>
      <c r="CE32" s="472"/>
      <c r="CF32" s="472"/>
      <c r="CG32" s="472"/>
      <c r="CH32" s="451"/>
      <c r="CI32" s="314"/>
      <c r="CJ32" s="314"/>
      <c r="CK32" s="314"/>
      <c r="CL32" s="314"/>
      <c r="CM32" s="314"/>
      <c r="CN32" s="314"/>
      <c r="CO32" s="314"/>
      <c r="CP32" s="314"/>
      <c r="CQ32" s="314"/>
      <c r="CR32" s="314"/>
      <c r="CS32" s="314"/>
      <c r="CT32" s="314"/>
      <c r="CU32" s="314"/>
      <c r="CV32" s="314"/>
      <c r="CW32" s="314"/>
    </row>
    <row r="33" spans="1:101" ht="2.25" customHeight="1">
      <c r="A33" s="311"/>
      <c r="B33" s="311"/>
      <c r="C33" s="309"/>
      <c r="D33" s="320"/>
      <c r="E33" s="323"/>
      <c r="F33" s="323"/>
      <c r="G33" s="323"/>
      <c r="H33" s="323"/>
      <c r="I33" s="323"/>
      <c r="J33" s="323"/>
      <c r="K33" s="323"/>
      <c r="L33" s="323"/>
      <c r="M33" s="323"/>
      <c r="N33" s="323"/>
      <c r="O33" s="323"/>
      <c r="P33" s="323"/>
      <c r="Q33" s="323"/>
      <c r="R33" s="323"/>
      <c r="S33" s="323"/>
      <c r="T33" s="323"/>
      <c r="U33" s="323"/>
      <c r="V33" s="323"/>
      <c r="W33" s="323"/>
      <c r="X33" s="323"/>
      <c r="Y33" s="323"/>
      <c r="Z33" s="323"/>
      <c r="AA33" s="320"/>
      <c r="AB33" s="320"/>
      <c r="AC33" s="320"/>
      <c r="AD33" s="320"/>
      <c r="AE33" s="320"/>
      <c r="AF33" s="511"/>
      <c r="AG33" s="511"/>
      <c r="AH33" s="511"/>
      <c r="AI33" s="511"/>
      <c r="AJ33" s="511"/>
      <c r="AK33" s="511"/>
      <c r="AL33" s="511"/>
      <c r="AM33" s="511"/>
      <c r="AN33" s="511"/>
      <c r="AO33" s="511"/>
      <c r="AP33" s="320"/>
      <c r="AQ33" s="512"/>
      <c r="AR33" s="320"/>
      <c r="AS33" s="509"/>
      <c r="AT33" s="97"/>
      <c r="AU33" s="515"/>
      <c r="AV33" s="97"/>
      <c r="AW33" s="97"/>
      <c r="AX33" s="451"/>
      <c r="AY33" s="115"/>
      <c r="AZ33" s="451"/>
      <c r="BA33" s="115"/>
      <c r="BB33" s="451"/>
      <c r="BC33" s="115"/>
      <c r="BD33" s="451"/>
      <c r="BE33" s="115"/>
      <c r="BF33" s="451"/>
      <c r="BG33" s="97"/>
      <c r="BH33" s="451"/>
      <c r="BI33" s="97"/>
      <c r="BJ33" s="451"/>
      <c r="BK33" s="97"/>
      <c r="BL33" s="451"/>
      <c r="BM33" s="97"/>
      <c r="BN33" s="451"/>
      <c r="BO33" s="97"/>
      <c r="BP33" s="451"/>
      <c r="BQ33" s="97"/>
      <c r="BR33" s="451"/>
      <c r="BS33" s="97"/>
      <c r="BT33" s="451"/>
      <c r="BU33" s="97"/>
      <c r="BV33" s="451"/>
      <c r="BW33" s="97"/>
      <c r="BX33" s="451"/>
      <c r="BY33" s="97"/>
      <c r="BZ33" s="451"/>
      <c r="CA33" s="97"/>
      <c r="CB33" s="451"/>
      <c r="CC33" s="97"/>
      <c r="CD33" s="451"/>
      <c r="CE33" s="97"/>
      <c r="CF33" s="451"/>
      <c r="CG33" s="97"/>
      <c r="CH33" s="451"/>
      <c r="CI33" s="314"/>
      <c r="CJ33" s="314"/>
      <c r="CK33" s="314"/>
      <c r="CL33" s="314"/>
      <c r="CM33" s="314"/>
      <c r="CN33" s="314"/>
      <c r="CO33" s="314"/>
      <c r="CP33" s="314"/>
      <c r="CQ33" s="314"/>
      <c r="CR33" s="314"/>
      <c r="CS33" s="314"/>
      <c r="CT33" s="314"/>
      <c r="CU33" s="314"/>
      <c r="CV33" s="314"/>
      <c r="CW33" s="314"/>
    </row>
    <row r="34" spans="1:101" ht="24" customHeight="1">
      <c r="A34" s="311"/>
      <c r="B34" s="311"/>
      <c r="C34" s="309"/>
      <c r="D34" s="320"/>
      <c r="E34" s="323"/>
      <c r="F34" s="323"/>
      <c r="G34" s="323"/>
      <c r="H34" s="323"/>
      <c r="I34" s="323"/>
      <c r="J34" s="323"/>
      <c r="K34" s="323"/>
      <c r="L34" s="323"/>
      <c r="M34" s="323"/>
      <c r="N34" s="323"/>
      <c r="O34" s="323"/>
      <c r="P34" s="323"/>
      <c r="Q34" s="323"/>
      <c r="R34" s="516"/>
      <c r="S34" s="330"/>
      <c r="T34" s="330"/>
      <c r="U34" s="323"/>
      <c r="V34" s="323"/>
      <c r="W34" s="323"/>
      <c r="X34" s="323"/>
      <c r="Y34" s="323"/>
      <c r="Z34" s="323"/>
      <c r="AA34" s="320"/>
      <c r="AB34" s="320"/>
      <c r="AC34" s="320"/>
      <c r="AD34" s="320"/>
      <c r="AE34" s="320"/>
      <c r="AF34" s="811" t="str">
        <f>D15&amp;" (W3,7)"</f>
        <v>Industria de la energía eléctrica (CIIU 351) (W3,7)</v>
      </c>
      <c r="AG34" s="812"/>
      <c r="AH34" s="812"/>
      <c r="AI34" s="812"/>
      <c r="AJ34" s="812"/>
      <c r="AK34" s="812"/>
      <c r="AL34" s="812"/>
      <c r="AM34" s="812"/>
      <c r="AN34" s="812"/>
      <c r="AO34" s="813"/>
      <c r="AP34" s="507"/>
      <c r="AQ34" s="508"/>
      <c r="AR34" s="320"/>
      <c r="AS34" s="509"/>
      <c r="AT34" s="351" t="s">
        <v>554</v>
      </c>
      <c r="AU34" s="350" t="s">
        <v>475</v>
      </c>
      <c r="AV34" s="472"/>
      <c r="AW34" s="472"/>
      <c r="AX34" s="472"/>
      <c r="AY34" s="472"/>
      <c r="AZ34" s="472"/>
      <c r="BA34" s="472"/>
      <c r="BB34" s="472"/>
      <c r="BC34" s="472"/>
      <c r="BD34" s="472"/>
      <c r="BE34" s="472"/>
      <c r="BF34" s="472"/>
      <c r="BG34" s="472"/>
      <c r="BH34" s="472"/>
      <c r="BI34" s="472"/>
      <c r="BJ34" s="472"/>
      <c r="BK34" s="472"/>
      <c r="BL34" s="472"/>
      <c r="BM34" s="472"/>
      <c r="BN34" s="472"/>
      <c r="BO34" s="472"/>
      <c r="BP34" s="472"/>
      <c r="BQ34" s="472"/>
      <c r="BR34" s="472"/>
      <c r="BS34" s="472"/>
      <c r="BT34" s="472"/>
      <c r="BU34" s="472"/>
      <c r="BV34" s="472"/>
      <c r="BW34" s="472"/>
      <c r="BX34" s="472"/>
      <c r="BY34" s="472"/>
      <c r="BZ34" s="472"/>
      <c r="CA34" s="472"/>
      <c r="CB34" s="472"/>
      <c r="CC34" s="472"/>
      <c r="CD34" s="472"/>
      <c r="CE34" s="472"/>
      <c r="CF34" s="472"/>
      <c r="CG34" s="472"/>
      <c r="CH34" s="97"/>
      <c r="CI34" s="314"/>
      <c r="CJ34" s="314"/>
      <c r="CK34" s="314"/>
      <c r="CL34" s="314"/>
      <c r="CM34" s="314"/>
      <c r="CN34" s="314"/>
      <c r="CO34" s="314"/>
      <c r="CP34" s="314"/>
      <c r="CQ34" s="314"/>
      <c r="CR34" s="314"/>
      <c r="CS34" s="314"/>
      <c r="CT34" s="314"/>
      <c r="CU34" s="314"/>
      <c r="CV34" s="314"/>
      <c r="CW34" s="314"/>
    </row>
    <row r="35" spans="1:101" ht="2.25" customHeight="1">
      <c r="A35" s="311"/>
      <c r="B35" s="311"/>
      <c r="C35" s="309"/>
      <c r="D35" s="320"/>
      <c r="E35" s="323"/>
      <c r="F35" s="323"/>
      <c r="G35" s="323"/>
      <c r="H35" s="323"/>
      <c r="I35" s="323"/>
      <c r="J35" s="323"/>
      <c r="K35" s="323"/>
      <c r="L35" s="323"/>
      <c r="M35" s="323"/>
      <c r="N35" s="323"/>
      <c r="O35" s="323"/>
      <c r="P35" s="323"/>
      <c r="Q35" s="323"/>
      <c r="R35" s="508"/>
      <c r="S35" s="321"/>
      <c r="T35" s="814" t="str">
        <f>D9&amp;" (W3, 2)"</f>
        <v>Pérdidas durante el transporte (CIIU 36) (W3, 2)</v>
      </c>
      <c r="U35" s="823"/>
      <c r="V35" s="823"/>
      <c r="W35" s="823"/>
      <c r="X35" s="824"/>
      <c r="Y35" s="323"/>
      <c r="Z35" s="323"/>
      <c r="AA35" s="320"/>
      <c r="AB35" s="320"/>
      <c r="AC35" s="320"/>
      <c r="AD35" s="320"/>
      <c r="AE35" s="320"/>
      <c r="AF35" s="511"/>
      <c r="AG35" s="511"/>
      <c r="AH35" s="511"/>
      <c r="AI35" s="511"/>
      <c r="AJ35" s="511"/>
      <c r="AK35" s="511"/>
      <c r="AL35" s="511"/>
      <c r="AM35" s="511"/>
      <c r="AN35" s="511"/>
      <c r="AO35" s="511"/>
      <c r="AP35" s="320"/>
      <c r="AQ35" s="512"/>
      <c r="AR35" s="320"/>
      <c r="AS35" s="509"/>
      <c r="AV35" s="97"/>
      <c r="AW35" s="97"/>
      <c r="AX35" s="451"/>
      <c r="AY35" s="115"/>
      <c r="AZ35" s="451"/>
      <c r="BA35" s="115"/>
      <c r="BB35" s="451"/>
      <c r="BC35" s="115"/>
      <c r="BD35" s="451"/>
      <c r="BE35" s="115"/>
      <c r="BF35" s="451"/>
      <c r="BG35" s="97"/>
      <c r="BH35" s="451"/>
      <c r="BI35" s="97"/>
      <c r="BJ35" s="451"/>
      <c r="BK35" s="97"/>
      <c r="BL35" s="451"/>
      <c r="BM35" s="97"/>
      <c r="BN35" s="451"/>
      <c r="BO35" s="97"/>
      <c r="BP35" s="451"/>
      <c r="BQ35" s="97"/>
      <c r="BR35" s="451"/>
      <c r="BS35" s="97"/>
      <c r="BT35" s="451"/>
      <c r="BU35" s="97"/>
      <c r="BV35" s="451"/>
      <c r="BW35" s="97"/>
      <c r="BX35" s="451"/>
      <c r="BY35" s="97"/>
      <c r="BZ35" s="451"/>
      <c r="CA35" s="97"/>
      <c r="CB35" s="451"/>
      <c r="CC35" s="97"/>
      <c r="CD35" s="451"/>
      <c r="CE35" s="97"/>
      <c r="CF35" s="451"/>
      <c r="CG35" s="97"/>
      <c r="CH35" s="451"/>
      <c r="CI35" s="314"/>
      <c r="CJ35" s="314"/>
      <c r="CK35" s="314"/>
      <c r="CL35" s="314"/>
      <c r="CM35" s="314"/>
      <c r="CN35" s="314"/>
      <c r="CO35" s="314"/>
      <c r="CP35" s="314"/>
      <c r="CQ35" s="314"/>
      <c r="CR35" s="314"/>
      <c r="CS35" s="314"/>
      <c r="CT35" s="314"/>
      <c r="CU35" s="314"/>
      <c r="CV35" s="314"/>
      <c r="CW35" s="314"/>
    </row>
    <row r="36" spans="1:101" ht="36" customHeight="1">
      <c r="A36" s="311"/>
      <c r="B36" s="311"/>
      <c r="C36" s="309"/>
      <c r="D36" s="320"/>
      <c r="E36" s="323"/>
      <c r="F36" s="323"/>
      <c r="G36" s="323"/>
      <c r="H36" s="323"/>
      <c r="I36" s="323"/>
      <c r="J36" s="323"/>
      <c r="K36" s="323"/>
      <c r="L36" s="323"/>
      <c r="M36" s="323"/>
      <c r="N36" s="323"/>
      <c r="O36" s="323"/>
      <c r="P36" s="323"/>
      <c r="Q36" s="323"/>
      <c r="R36" s="508"/>
      <c r="S36" s="628"/>
      <c r="T36" s="828"/>
      <c r="U36" s="829"/>
      <c r="V36" s="829"/>
      <c r="W36" s="829"/>
      <c r="X36" s="830"/>
      <c r="Y36" s="323"/>
      <c r="Z36" s="323"/>
      <c r="AA36" s="320"/>
      <c r="AB36" s="320"/>
      <c r="AC36" s="320"/>
      <c r="AD36" s="320"/>
      <c r="AE36" s="320"/>
      <c r="AF36" s="811" t="str">
        <f>D16&amp;" (W3,8)"</f>
        <v>Otras actividades económicas (W3,8)</v>
      </c>
      <c r="AG36" s="812"/>
      <c r="AH36" s="812"/>
      <c r="AI36" s="812"/>
      <c r="AJ36" s="812"/>
      <c r="AK36" s="812"/>
      <c r="AL36" s="812"/>
      <c r="AM36" s="812"/>
      <c r="AN36" s="812"/>
      <c r="AO36" s="813"/>
      <c r="AP36" s="507"/>
      <c r="AQ36" s="508"/>
      <c r="AR36" s="320"/>
      <c r="AS36" s="509"/>
      <c r="AT36" s="349" t="s">
        <v>550</v>
      </c>
      <c r="AU36" s="350" t="s">
        <v>551</v>
      </c>
      <c r="AV36" s="97"/>
      <c r="AW36" s="97"/>
      <c r="AX36" s="451"/>
      <c r="AY36" s="115"/>
      <c r="AZ36" s="451"/>
      <c r="BA36" s="115"/>
      <c r="BB36" s="451"/>
      <c r="BC36" s="115"/>
      <c r="BD36" s="451"/>
      <c r="BE36" s="115"/>
      <c r="BF36" s="451"/>
      <c r="BG36" s="97"/>
      <c r="BH36" s="451"/>
      <c r="BI36" s="97"/>
      <c r="BJ36" s="451"/>
      <c r="BK36" s="97"/>
      <c r="BL36" s="451"/>
      <c r="BM36" s="97"/>
      <c r="BN36" s="451"/>
      <c r="BO36" s="97"/>
      <c r="BP36" s="451"/>
      <c r="BQ36" s="97"/>
      <c r="BR36" s="451"/>
      <c r="BS36" s="97"/>
      <c r="BT36" s="451"/>
      <c r="BU36" s="97"/>
      <c r="BV36" s="451"/>
      <c r="BW36" s="97"/>
      <c r="BX36" s="451"/>
      <c r="BY36" s="97"/>
      <c r="BZ36" s="451"/>
      <c r="CA36" s="97"/>
      <c r="CB36" s="451"/>
      <c r="CC36" s="97"/>
      <c r="CD36" s="451"/>
      <c r="CE36" s="97"/>
      <c r="CF36" s="451"/>
      <c r="CG36" s="97"/>
      <c r="CH36" s="451"/>
      <c r="CI36" s="314"/>
      <c r="CJ36" s="314"/>
      <c r="CK36" s="314"/>
      <c r="CL36" s="314"/>
      <c r="CM36" s="314"/>
      <c r="CN36" s="314"/>
      <c r="CO36" s="314"/>
      <c r="CP36" s="314"/>
      <c r="CQ36" s="314"/>
      <c r="CR36" s="314"/>
      <c r="CS36" s="314"/>
      <c r="CT36" s="314"/>
      <c r="CU36" s="314"/>
      <c r="CV36" s="314"/>
      <c r="CW36" s="314"/>
    </row>
    <row r="37" spans="1:86" s="225" customFormat="1" ht="18" customHeight="1">
      <c r="A37" s="203"/>
      <c r="B37" s="204"/>
      <c r="C37" s="440"/>
      <c r="D37" s="517"/>
      <c r="E37" s="517"/>
      <c r="F37" s="517"/>
      <c r="G37" s="517"/>
      <c r="H37" s="517"/>
      <c r="I37" s="517"/>
      <c r="J37" s="517"/>
      <c r="K37" s="517"/>
      <c r="L37" s="517"/>
      <c r="M37" s="517"/>
      <c r="N37" s="517"/>
      <c r="O37" s="517"/>
      <c r="P37" s="517"/>
      <c r="Q37" s="517"/>
      <c r="R37" s="517"/>
      <c r="S37" s="517"/>
      <c r="T37" s="517"/>
      <c r="U37" s="517"/>
      <c r="V37" s="517"/>
      <c r="W37" s="517"/>
      <c r="X37" s="517"/>
      <c r="Y37" s="517"/>
      <c r="Z37" s="517"/>
      <c r="AA37" s="517"/>
      <c r="AB37" s="517"/>
      <c r="AC37" s="517"/>
      <c r="AD37" s="517"/>
      <c r="AE37" s="517"/>
      <c r="AF37" s="517"/>
      <c r="AG37" s="517"/>
      <c r="AH37" s="517"/>
      <c r="AI37" s="517"/>
      <c r="AJ37" s="517"/>
      <c r="AK37" s="517"/>
      <c r="AL37" s="517"/>
      <c r="AM37" s="517"/>
      <c r="AN37" s="517"/>
      <c r="AO37" s="517"/>
      <c r="AP37" s="517"/>
      <c r="AQ37" s="517"/>
      <c r="AR37" s="517"/>
      <c r="AS37" s="518"/>
      <c r="AT37" s="214"/>
      <c r="AU37" s="214"/>
      <c r="AV37" s="214"/>
      <c r="AW37" s="214"/>
      <c r="AX37" s="214"/>
      <c r="AY37" s="214"/>
      <c r="AZ37" s="214"/>
      <c r="BA37" s="214"/>
      <c r="BB37" s="214"/>
      <c r="BC37" s="214"/>
      <c r="BD37" s="214"/>
      <c r="BE37" s="214"/>
      <c r="BF37" s="214"/>
      <c r="BG37" s="214"/>
      <c r="BH37" s="214"/>
      <c r="BI37" s="214"/>
      <c r="BJ37" s="214"/>
      <c r="BK37" s="214"/>
      <c r="BL37" s="214"/>
      <c r="BM37" s="214"/>
      <c r="BN37" s="214"/>
      <c r="BO37" s="214"/>
      <c r="BP37" s="214"/>
      <c r="BQ37" s="214"/>
      <c r="BR37" s="214"/>
      <c r="BS37" s="214"/>
      <c r="BT37" s="214"/>
      <c r="BU37" s="214"/>
      <c r="BV37" s="214"/>
      <c r="BW37" s="214"/>
      <c r="BX37" s="214"/>
      <c r="BY37" s="214"/>
      <c r="BZ37" s="214"/>
      <c r="CA37" s="214"/>
      <c r="CB37" s="214"/>
      <c r="CC37" s="214"/>
      <c r="CD37" s="214"/>
      <c r="CE37" s="214"/>
      <c r="CF37" s="214"/>
      <c r="CG37" s="214"/>
      <c r="CH37" s="214"/>
    </row>
    <row r="38" spans="1:86" s="471" customFormat="1" ht="15.75">
      <c r="A38" s="469"/>
      <c r="B38" s="458">
        <v>3</v>
      </c>
      <c r="C38" s="336" t="s">
        <v>136</v>
      </c>
      <c r="D38" s="441"/>
      <c r="E38" s="336"/>
      <c r="F38" s="236"/>
      <c r="G38" s="236"/>
      <c r="H38" s="339"/>
      <c r="I38" s="340"/>
      <c r="J38" s="341"/>
      <c r="K38" s="340"/>
      <c r="L38" s="341"/>
      <c r="M38" s="340"/>
      <c r="N38" s="341"/>
      <c r="O38" s="340"/>
      <c r="P38" s="341"/>
      <c r="Q38" s="340"/>
      <c r="R38" s="339"/>
      <c r="S38" s="340"/>
      <c r="T38" s="339"/>
      <c r="U38" s="340"/>
      <c r="V38" s="339"/>
      <c r="W38" s="340"/>
      <c r="X38" s="339"/>
      <c r="Y38" s="340"/>
      <c r="Z38" s="339"/>
      <c r="AA38" s="442"/>
      <c r="AB38" s="339"/>
      <c r="AC38" s="340"/>
      <c r="AD38" s="341"/>
      <c r="AE38" s="340"/>
      <c r="AF38" s="339"/>
      <c r="AG38" s="340"/>
      <c r="AH38" s="339"/>
      <c r="AI38" s="340"/>
      <c r="AJ38" s="340"/>
      <c r="AK38" s="340"/>
      <c r="AL38" s="340"/>
      <c r="AM38" s="340"/>
      <c r="AN38" s="393"/>
      <c r="AO38" s="392"/>
      <c r="AP38" s="393"/>
      <c r="AQ38" s="392"/>
      <c r="AR38" s="478"/>
      <c r="AS38" s="238"/>
      <c r="AT38" s="519"/>
      <c r="AU38" s="519"/>
      <c r="AV38" s="214"/>
      <c r="AW38" s="214"/>
      <c r="AX38" s="214"/>
      <c r="AY38" s="214"/>
      <c r="AZ38" s="214"/>
      <c r="BA38" s="214"/>
      <c r="BB38" s="214"/>
      <c r="BC38" s="214"/>
      <c r="BD38" s="214"/>
      <c r="BE38" s="214"/>
      <c r="BF38" s="214"/>
      <c r="BG38" s="214"/>
      <c r="BH38" s="214"/>
      <c r="BI38" s="214"/>
      <c r="BJ38" s="214"/>
      <c r="BK38" s="214"/>
      <c r="BL38" s="214"/>
      <c r="BM38" s="214"/>
      <c r="BN38" s="214"/>
      <c r="BO38" s="214"/>
      <c r="BP38" s="214"/>
      <c r="BQ38" s="214"/>
      <c r="BR38" s="214"/>
      <c r="BS38" s="214"/>
      <c r="BT38" s="214"/>
      <c r="BU38" s="214"/>
      <c r="BV38" s="214"/>
      <c r="BW38" s="214"/>
      <c r="BX38" s="214"/>
      <c r="BY38" s="214"/>
      <c r="BZ38" s="214"/>
      <c r="CA38" s="214"/>
      <c r="CB38" s="214"/>
      <c r="CC38" s="214"/>
      <c r="CD38" s="214"/>
      <c r="CE38" s="214"/>
      <c r="CF38" s="214"/>
      <c r="CG38" s="214"/>
      <c r="CH38" s="214"/>
    </row>
    <row r="39" spans="3:46" ht="7.5" customHeight="1">
      <c r="C39" s="443"/>
      <c r="D39" s="443"/>
      <c r="E39" s="444"/>
      <c r="F39" s="378"/>
      <c r="G39" s="378"/>
      <c r="H39" s="374"/>
      <c r="I39" s="375"/>
      <c r="J39" s="376"/>
      <c r="K39" s="375"/>
      <c r="L39" s="376"/>
      <c r="M39" s="375"/>
      <c r="N39" s="376"/>
      <c r="O39" s="375"/>
      <c r="P39" s="376"/>
      <c r="Q39" s="375"/>
      <c r="R39" s="374"/>
      <c r="S39" s="375"/>
      <c r="T39" s="374"/>
      <c r="U39" s="375"/>
      <c r="V39" s="374"/>
      <c r="W39" s="375"/>
      <c r="X39" s="374"/>
      <c r="Y39" s="375"/>
      <c r="Z39" s="374"/>
      <c r="AA39" s="445"/>
      <c r="AB39" s="374"/>
      <c r="AC39" s="375"/>
      <c r="AD39" s="376"/>
      <c r="AE39" s="375"/>
      <c r="AF39" s="374"/>
      <c r="AG39" s="377"/>
      <c r="AH39" s="372"/>
      <c r="AI39" s="377"/>
      <c r="AJ39" s="377"/>
      <c r="AK39" s="377"/>
      <c r="AL39" s="377"/>
      <c r="AM39" s="377"/>
      <c r="AT39" s="520"/>
    </row>
    <row r="40" spans="3:46" ht="18" customHeight="1">
      <c r="C40" s="521" t="s">
        <v>639</v>
      </c>
      <c r="D40" s="800" t="s">
        <v>640</v>
      </c>
      <c r="E40" s="832"/>
      <c r="F40" s="832"/>
      <c r="G40" s="832"/>
      <c r="H40" s="832"/>
      <c r="I40" s="832"/>
      <c r="J40" s="832"/>
      <c r="K40" s="832"/>
      <c r="L40" s="832"/>
      <c r="M40" s="832"/>
      <c r="N40" s="832"/>
      <c r="O40" s="832"/>
      <c r="P40" s="832"/>
      <c r="Q40" s="832"/>
      <c r="R40" s="832"/>
      <c r="S40" s="832"/>
      <c r="T40" s="832"/>
      <c r="U40" s="832"/>
      <c r="V40" s="832"/>
      <c r="W40" s="832"/>
      <c r="X40" s="832"/>
      <c r="Y40" s="832"/>
      <c r="Z40" s="832"/>
      <c r="AA40" s="832"/>
      <c r="AB40" s="832"/>
      <c r="AC40" s="832"/>
      <c r="AD40" s="832"/>
      <c r="AE40" s="832"/>
      <c r="AF40" s="832"/>
      <c r="AG40" s="832"/>
      <c r="AH40" s="832"/>
      <c r="AI40" s="832"/>
      <c r="AJ40" s="832"/>
      <c r="AK40" s="832"/>
      <c r="AL40" s="832"/>
      <c r="AM40" s="832"/>
      <c r="AN40" s="832"/>
      <c r="AO40" s="832"/>
      <c r="AP40" s="832"/>
      <c r="AQ40" s="832"/>
      <c r="AR40" s="833"/>
      <c r="AS40" s="472"/>
      <c r="AT40" s="520"/>
    </row>
    <row r="41" spans="3:46" ht="18" customHeight="1">
      <c r="C41" s="640"/>
      <c r="D41" s="752"/>
      <c r="E41" s="753"/>
      <c r="F41" s="753"/>
      <c r="G41" s="753"/>
      <c r="H41" s="753"/>
      <c r="I41" s="753"/>
      <c r="J41" s="753"/>
      <c r="K41" s="753"/>
      <c r="L41" s="753"/>
      <c r="M41" s="753"/>
      <c r="N41" s="753"/>
      <c r="O41" s="753"/>
      <c r="P41" s="753"/>
      <c r="Q41" s="753"/>
      <c r="R41" s="753"/>
      <c r="S41" s="753"/>
      <c r="T41" s="753"/>
      <c r="U41" s="753"/>
      <c r="V41" s="753"/>
      <c r="W41" s="753"/>
      <c r="X41" s="753"/>
      <c r="Y41" s="753"/>
      <c r="Z41" s="753"/>
      <c r="AA41" s="753"/>
      <c r="AB41" s="753"/>
      <c r="AC41" s="753"/>
      <c r="AD41" s="753"/>
      <c r="AE41" s="753"/>
      <c r="AF41" s="753"/>
      <c r="AG41" s="753"/>
      <c r="AH41" s="753"/>
      <c r="AI41" s="753"/>
      <c r="AJ41" s="753"/>
      <c r="AK41" s="753"/>
      <c r="AL41" s="753"/>
      <c r="AM41" s="753"/>
      <c r="AN41" s="753"/>
      <c r="AO41" s="753"/>
      <c r="AP41" s="753"/>
      <c r="AQ41" s="753"/>
      <c r="AR41" s="754"/>
      <c r="AS41" s="522"/>
      <c r="AT41" s="520"/>
    </row>
    <row r="42" spans="3:46" ht="18" customHeight="1">
      <c r="C42" s="640"/>
      <c r="D42" s="730"/>
      <c r="E42" s="731"/>
      <c r="F42" s="731"/>
      <c r="G42" s="731"/>
      <c r="H42" s="731"/>
      <c r="I42" s="731"/>
      <c r="J42" s="731"/>
      <c r="K42" s="731"/>
      <c r="L42" s="731"/>
      <c r="M42" s="731"/>
      <c r="N42" s="731"/>
      <c r="O42" s="731"/>
      <c r="P42" s="731"/>
      <c r="Q42" s="731"/>
      <c r="R42" s="731"/>
      <c r="S42" s="731"/>
      <c r="T42" s="731"/>
      <c r="U42" s="731"/>
      <c r="V42" s="731"/>
      <c r="W42" s="731"/>
      <c r="X42" s="731"/>
      <c r="Y42" s="731"/>
      <c r="Z42" s="731"/>
      <c r="AA42" s="731"/>
      <c r="AB42" s="731"/>
      <c r="AC42" s="731"/>
      <c r="AD42" s="731"/>
      <c r="AE42" s="731"/>
      <c r="AF42" s="731"/>
      <c r="AG42" s="731"/>
      <c r="AH42" s="731"/>
      <c r="AI42" s="731"/>
      <c r="AJ42" s="731"/>
      <c r="AK42" s="731"/>
      <c r="AL42" s="731"/>
      <c r="AM42" s="731"/>
      <c r="AN42" s="731"/>
      <c r="AO42" s="731"/>
      <c r="AP42" s="731"/>
      <c r="AQ42" s="731"/>
      <c r="AR42" s="732"/>
      <c r="AS42" s="522"/>
      <c r="AT42" s="520"/>
    </row>
    <row r="43" spans="3:46" ht="18" customHeight="1">
      <c r="C43" s="640"/>
      <c r="D43" s="730"/>
      <c r="E43" s="731"/>
      <c r="F43" s="731"/>
      <c r="G43" s="731"/>
      <c r="H43" s="731"/>
      <c r="I43" s="731"/>
      <c r="J43" s="731"/>
      <c r="K43" s="731"/>
      <c r="L43" s="731"/>
      <c r="M43" s="731"/>
      <c r="N43" s="731"/>
      <c r="O43" s="731"/>
      <c r="P43" s="731"/>
      <c r="Q43" s="731"/>
      <c r="R43" s="731"/>
      <c r="S43" s="731"/>
      <c r="T43" s="731"/>
      <c r="U43" s="731"/>
      <c r="V43" s="731"/>
      <c r="W43" s="731"/>
      <c r="X43" s="731"/>
      <c r="Y43" s="731"/>
      <c r="Z43" s="731"/>
      <c r="AA43" s="731"/>
      <c r="AB43" s="731"/>
      <c r="AC43" s="731"/>
      <c r="AD43" s="731"/>
      <c r="AE43" s="731"/>
      <c r="AF43" s="731"/>
      <c r="AG43" s="731"/>
      <c r="AH43" s="731"/>
      <c r="AI43" s="731"/>
      <c r="AJ43" s="731"/>
      <c r="AK43" s="731"/>
      <c r="AL43" s="731"/>
      <c r="AM43" s="731"/>
      <c r="AN43" s="731"/>
      <c r="AO43" s="731"/>
      <c r="AP43" s="731"/>
      <c r="AQ43" s="731"/>
      <c r="AR43" s="732"/>
      <c r="AS43" s="522"/>
      <c r="AT43" s="520"/>
    </row>
    <row r="44" spans="3:46" ht="18" customHeight="1">
      <c r="C44" s="640"/>
      <c r="D44" s="730"/>
      <c r="E44" s="731"/>
      <c r="F44" s="731"/>
      <c r="G44" s="731"/>
      <c r="H44" s="731"/>
      <c r="I44" s="731"/>
      <c r="J44" s="731"/>
      <c r="K44" s="731"/>
      <c r="L44" s="731"/>
      <c r="M44" s="731"/>
      <c r="N44" s="731"/>
      <c r="O44" s="731"/>
      <c r="P44" s="731"/>
      <c r="Q44" s="731"/>
      <c r="R44" s="731"/>
      <c r="S44" s="731"/>
      <c r="T44" s="731"/>
      <c r="U44" s="731"/>
      <c r="V44" s="731"/>
      <c r="W44" s="731"/>
      <c r="X44" s="731"/>
      <c r="Y44" s="731"/>
      <c r="Z44" s="731"/>
      <c r="AA44" s="731"/>
      <c r="AB44" s="731"/>
      <c r="AC44" s="731"/>
      <c r="AD44" s="731"/>
      <c r="AE44" s="731"/>
      <c r="AF44" s="731"/>
      <c r="AG44" s="731"/>
      <c r="AH44" s="731"/>
      <c r="AI44" s="731"/>
      <c r="AJ44" s="731"/>
      <c r="AK44" s="731"/>
      <c r="AL44" s="731"/>
      <c r="AM44" s="731"/>
      <c r="AN44" s="731"/>
      <c r="AO44" s="731"/>
      <c r="AP44" s="731"/>
      <c r="AQ44" s="731"/>
      <c r="AR44" s="732"/>
      <c r="AS44" s="522"/>
      <c r="AT44" s="520"/>
    </row>
    <row r="45" spans="3:46" ht="18" customHeight="1">
      <c r="C45" s="640"/>
      <c r="D45" s="730"/>
      <c r="E45" s="731"/>
      <c r="F45" s="731"/>
      <c r="G45" s="731"/>
      <c r="H45" s="731"/>
      <c r="I45" s="731"/>
      <c r="J45" s="731"/>
      <c r="K45" s="731"/>
      <c r="L45" s="731"/>
      <c r="M45" s="731"/>
      <c r="N45" s="731"/>
      <c r="O45" s="731"/>
      <c r="P45" s="731"/>
      <c r="Q45" s="731"/>
      <c r="R45" s="731"/>
      <c r="S45" s="731"/>
      <c r="T45" s="731"/>
      <c r="U45" s="731"/>
      <c r="V45" s="731"/>
      <c r="W45" s="731"/>
      <c r="X45" s="731"/>
      <c r="Y45" s="731"/>
      <c r="Z45" s="731"/>
      <c r="AA45" s="731"/>
      <c r="AB45" s="731"/>
      <c r="AC45" s="731"/>
      <c r="AD45" s="731"/>
      <c r="AE45" s="731"/>
      <c r="AF45" s="731"/>
      <c r="AG45" s="731"/>
      <c r="AH45" s="731"/>
      <c r="AI45" s="731"/>
      <c r="AJ45" s="731"/>
      <c r="AK45" s="731"/>
      <c r="AL45" s="731"/>
      <c r="AM45" s="731"/>
      <c r="AN45" s="731"/>
      <c r="AO45" s="731"/>
      <c r="AP45" s="731"/>
      <c r="AQ45" s="731"/>
      <c r="AR45" s="732"/>
      <c r="AS45" s="522"/>
      <c r="AT45" s="520"/>
    </row>
    <row r="46" spans="3:46" ht="18" customHeight="1">
      <c r="C46" s="640"/>
      <c r="D46" s="730"/>
      <c r="E46" s="731"/>
      <c r="F46" s="731"/>
      <c r="G46" s="731"/>
      <c r="H46" s="731"/>
      <c r="I46" s="731"/>
      <c r="J46" s="731"/>
      <c r="K46" s="731"/>
      <c r="L46" s="731"/>
      <c r="M46" s="731"/>
      <c r="N46" s="731"/>
      <c r="O46" s="731"/>
      <c r="P46" s="731"/>
      <c r="Q46" s="731"/>
      <c r="R46" s="731"/>
      <c r="S46" s="731"/>
      <c r="T46" s="731"/>
      <c r="U46" s="731"/>
      <c r="V46" s="731"/>
      <c r="W46" s="731"/>
      <c r="X46" s="731"/>
      <c r="Y46" s="731"/>
      <c r="Z46" s="731"/>
      <c r="AA46" s="731"/>
      <c r="AB46" s="731"/>
      <c r="AC46" s="731"/>
      <c r="AD46" s="731"/>
      <c r="AE46" s="731"/>
      <c r="AF46" s="731"/>
      <c r="AG46" s="731"/>
      <c r="AH46" s="731"/>
      <c r="AI46" s="731"/>
      <c r="AJ46" s="731"/>
      <c r="AK46" s="731"/>
      <c r="AL46" s="731"/>
      <c r="AM46" s="731"/>
      <c r="AN46" s="731"/>
      <c r="AO46" s="731"/>
      <c r="AP46" s="731"/>
      <c r="AQ46" s="731"/>
      <c r="AR46" s="732"/>
      <c r="AS46" s="522"/>
      <c r="AT46" s="520"/>
    </row>
    <row r="47" spans="3:46" ht="18" customHeight="1">
      <c r="C47" s="640"/>
      <c r="D47" s="730"/>
      <c r="E47" s="731"/>
      <c r="F47" s="731"/>
      <c r="G47" s="731"/>
      <c r="H47" s="731"/>
      <c r="I47" s="731"/>
      <c r="J47" s="731"/>
      <c r="K47" s="731"/>
      <c r="L47" s="731"/>
      <c r="M47" s="731"/>
      <c r="N47" s="731"/>
      <c r="O47" s="731"/>
      <c r="P47" s="731"/>
      <c r="Q47" s="731"/>
      <c r="R47" s="731"/>
      <c r="S47" s="731"/>
      <c r="T47" s="731"/>
      <c r="U47" s="731"/>
      <c r="V47" s="731"/>
      <c r="W47" s="731"/>
      <c r="X47" s="731"/>
      <c r="Y47" s="731"/>
      <c r="Z47" s="731"/>
      <c r="AA47" s="731"/>
      <c r="AB47" s="731"/>
      <c r="AC47" s="731"/>
      <c r="AD47" s="731"/>
      <c r="AE47" s="731"/>
      <c r="AF47" s="731"/>
      <c r="AG47" s="731"/>
      <c r="AH47" s="731"/>
      <c r="AI47" s="731"/>
      <c r="AJ47" s="731"/>
      <c r="AK47" s="731"/>
      <c r="AL47" s="731"/>
      <c r="AM47" s="731"/>
      <c r="AN47" s="731"/>
      <c r="AO47" s="731"/>
      <c r="AP47" s="731"/>
      <c r="AQ47" s="731"/>
      <c r="AR47" s="732"/>
      <c r="AS47" s="522"/>
      <c r="AT47" s="520"/>
    </row>
    <row r="48" spans="3:46" ht="18" customHeight="1">
      <c r="C48" s="640"/>
      <c r="D48" s="730"/>
      <c r="E48" s="731"/>
      <c r="F48" s="731"/>
      <c r="G48" s="731"/>
      <c r="H48" s="731"/>
      <c r="I48" s="731"/>
      <c r="J48" s="731"/>
      <c r="K48" s="731"/>
      <c r="L48" s="731"/>
      <c r="M48" s="731"/>
      <c r="N48" s="731"/>
      <c r="O48" s="731"/>
      <c r="P48" s="731"/>
      <c r="Q48" s="731"/>
      <c r="R48" s="731"/>
      <c r="S48" s="731"/>
      <c r="T48" s="731"/>
      <c r="U48" s="731"/>
      <c r="V48" s="731"/>
      <c r="W48" s="731"/>
      <c r="X48" s="731"/>
      <c r="Y48" s="731"/>
      <c r="Z48" s="731"/>
      <c r="AA48" s="731"/>
      <c r="AB48" s="731"/>
      <c r="AC48" s="731"/>
      <c r="AD48" s="731"/>
      <c r="AE48" s="731"/>
      <c r="AF48" s="731"/>
      <c r="AG48" s="731"/>
      <c r="AH48" s="731"/>
      <c r="AI48" s="731"/>
      <c r="AJ48" s="731"/>
      <c r="AK48" s="731"/>
      <c r="AL48" s="731"/>
      <c r="AM48" s="731"/>
      <c r="AN48" s="731"/>
      <c r="AO48" s="731"/>
      <c r="AP48" s="731"/>
      <c r="AQ48" s="731"/>
      <c r="AR48" s="732"/>
      <c r="AS48" s="522"/>
      <c r="AT48" s="520"/>
    </row>
    <row r="49" spans="3:86" ht="18" customHeight="1">
      <c r="C49" s="640"/>
      <c r="D49" s="730"/>
      <c r="E49" s="731"/>
      <c r="F49" s="731"/>
      <c r="G49" s="731"/>
      <c r="H49" s="731"/>
      <c r="I49" s="731"/>
      <c r="J49" s="731"/>
      <c r="K49" s="731"/>
      <c r="L49" s="731"/>
      <c r="M49" s="731"/>
      <c r="N49" s="731"/>
      <c r="O49" s="731"/>
      <c r="P49" s="731"/>
      <c r="Q49" s="731"/>
      <c r="R49" s="731"/>
      <c r="S49" s="731"/>
      <c r="T49" s="731"/>
      <c r="U49" s="731"/>
      <c r="V49" s="731"/>
      <c r="W49" s="731"/>
      <c r="X49" s="731"/>
      <c r="Y49" s="731"/>
      <c r="Z49" s="731"/>
      <c r="AA49" s="731"/>
      <c r="AB49" s="731"/>
      <c r="AC49" s="731"/>
      <c r="AD49" s="731"/>
      <c r="AE49" s="731"/>
      <c r="AF49" s="731"/>
      <c r="AG49" s="731"/>
      <c r="AH49" s="731"/>
      <c r="AI49" s="731"/>
      <c r="AJ49" s="731"/>
      <c r="AK49" s="731"/>
      <c r="AL49" s="731"/>
      <c r="AM49" s="731"/>
      <c r="AN49" s="731"/>
      <c r="AO49" s="731"/>
      <c r="AP49" s="731"/>
      <c r="AQ49" s="731"/>
      <c r="AR49" s="732"/>
      <c r="AS49" s="522"/>
      <c r="AT49" s="472"/>
      <c r="AU49" s="472"/>
      <c r="AV49" s="472"/>
      <c r="AW49" s="472"/>
      <c r="AX49" s="472"/>
      <c r="AY49" s="472"/>
      <c r="AZ49" s="472"/>
      <c r="BA49" s="472"/>
      <c r="BB49" s="472"/>
      <c r="BC49" s="472"/>
      <c r="BD49" s="472"/>
      <c r="BE49" s="472"/>
      <c r="BF49" s="472"/>
      <c r="BG49" s="472"/>
      <c r="BH49" s="472"/>
      <c r="BI49" s="472"/>
      <c r="BJ49" s="472"/>
      <c r="BK49" s="472"/>
      <c r="BL49" s="472"/>
      <c r="BM49" s="472"/>
      <c r="BN49" s="472"/>
      <c r="BO49" s="472"/>
      <c r="BP49" s="472"/>
      <c r="BQ49" s="472"/>
      <c r="BR49" s="472"/>
      <c r="BS49" s="472"/>
      <c r="BT49" s="472"/>
      <c r="BU49" s="472"/>
      <c r="BV49" s="472"/>
      <c r="BW49" s="472"/>
      <c r="BX49" s="472"/>
      <c r="BY49" s="472"/>
      <c r="BZ49" s="472"/>
      <c r="CA49" s="472"/>
      <c r="CB49" s="472"/>
      <c r="CC49" s="472"/>
      <c r="CD49" s="472"/>
      <c r="CE49" s="472"/>
      <c r="CF49" s="472"/>
      <c r="CG49" s="472"/>
      <c r="CH49" s="472"/>
    </row>
    <row r="50" spans="3:86" ht="18" customHeight="1">
      <c r="C50" s="640"/>
      <c r="D50" s="730"/>
      <c r="E50" s="731"/>
      <c r="F50" s="731"/>
      <c r="G50" s="731"/>
      <c r="H50" s="731"/>
      <c r="I50" s="731"/>
      <c r="J50" s="731"/>
      <c r="K50" s="731"/>
      <c r="L50" s="731"/>
      <c r="M50" s="731"/>
      <c r="N50" s="731"/>
      <c r="O50" s="731"/>
      <c r="P50" s="731"/>
      <c r="Q50" s="731"/>
      <c r="R50" s="731"/>
      <c r="S50" s="731"/>
      <c r="T50" s="731"/>
      <c r="U50" s="731"/>
      <c r="V50" s="731"/>
      <c r="W50" s="731"/>
      <c r="X50" s="731"/>
      <c r="Y50" s="731"/>
      <c r="Z50" s="731"/>
      <c r="AA50" s="731"/>
      <c r="AB50" s="731"/>
      <c r="AC50" s="731"/>
      <c r="AD50" s="731"/>
      <c r="AE50" s="731"/>
      <c r="AF50" s="731"/>
      <c r="AG50" s="731"/>
      <c r="AH50" s="731"/>
      <c r="AI50" s="731"/>
      <c r="AJ50" s="731"/>
      <c r="AK50" s="731"/>
      <c r="AL50" s="731"/>
      <c r="AM50" s="731"/>
      <c r="AN50" s="731"/>
      <c r="AO50" s="731"/>
      <c r="AP50" s="731"/>
      <c r="AQ50" s="731"/>
      <c r="AR50" s="732"/>
      <c r="AS50" s="522"/>
      <c r="AT50" s="472"/>
      <c r="AU50" s="472"/>
      <c r="AV50" s="472"/>
      <c r="AW50" s="472"/>
      <c r="AX50" s="472"/>
      <c r="AY50" s="472"/>
      <c r="AZ50" s="472"/>
      <c r="BA50" s="472"/>
      <c r="BB50" s="472"/>
      <c r="BC50" s="472"/>
      <c r="BD50" s="472"/>
      <c r="BE50" s="472"/>
      <c r="BF50" s="472"/>
      <c r="BG50" s="472"/>
      <c r="BH50" s="472"/>
      <c r="BI50" s="472"/>
      <c r="BJ50" s="472"/>
      <c r="BK50" s="472"/>
      <c r="BL50" s="472"/>
      <c r="BM50" s="472"/>
      <c r="BN50" s="472"/>
      <c r="BO50" s="472"/>
      <c r="BP50" s="472"/>
      <c r="BQ50" s="472"/>
      <c r="BR50" s="472"/>
      <c r="BS50" s="472"/>
      <c r="BT50" s="472"/>
      <c r="BU50" s="472"/>
      <c r="BV50" s="472"/>
      <c r="BW50" s="472"/>
      <c r="BX50" s="472"/>
      <c r="BY50" s="472"/>
      <c r="BZ50" s="472"/>
      <c r="CA50" s="472"/>
      <c r="CB50" s="472"/>
      <c r="CC50" s="472"/>
      <c r="CD50" s="472"/>
      <c r="CE50" s="472"/>
      <c r="CF50" s="472"/>
      <c r="CG50" s="472"/>
      <c r="CH50" s="472"/>
    </row>
    <row r="51" spans="3:86" ht="18" customHeight="1">
      <c r="C51" s="640"/>
      <c r="D51" s="730"/>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c r="AD51" s="731"/>
      <c r="AE51" s="731"/>
      <c r="AF51" s="731"/>
      <c r="AG51" s="731"/>
      <c r="AH51" s="731"/>
      <c r="AI51" s="731"/>
      <c r="AJ51" s="731"/>
      <c r="AK51" s="731"/>
      <c r="AL51" s="731"/>
      <c r="AM51" s="731"/>
      <c r="AN51" s="731"/>
      <c r="AO51" s="731"/>
      <c r="AP51" s="731"/>
      <c r="AQ51" s="731"/>
      <c r="AR51" s="732"/>
      <c r="AS51" s="522"/>
      <c r="AT51" s="472"/>
      <c r="AU51" s="472"/>
      <c r="AV51" s="472"/>
      <c r="AW51" s="472"/>
      <c r="AX51" s="472"/>
      <c r="AY51" s="472"/>
      <c r="AZ51" s="472"/>
      <c r="BA51" s="472"/>
      <c r="BB51" s="472"/>
      <c r="BC51" s="472"/>
      <c r="BD51" s="472"/>
      <c r="BE51" s="472"/>
      <c r="BF51" s="472"/>
      <c r="BG51" s="472"/>
      <c r="BH51" s="472"/>
      <c r="BI51" s="472"/>
      <c r="BJ51" s="472"/>
      <c r="BK51" s="472"/>
      <c r="BL51" s="472"/>
      <c r="BM51" s="472"/>
      <c r="BN51" s="472"/>
      <c r="BO51" s="472"/>
      <c r="BP51" s="472"/>
      <c r="BQ51" s="472"/>
      <c r="BR51" s="472"/>
      <c r="BS51" s="472"/>
      <c r="BT51" s="472"/>
      <c r="BU51" s="472"/>
      <c r="BV51" s="472"/>
      <c r="BW51" s="472"/>
      <c r="BX51" s="472"/>
      <c r="BY51" s="472"/>
      <c r="BZ51" s="472"/>
      <c r="CA51" s="472"/>
      <c r="CB51" s="472"/>
      <c r="CC51" s="472"/>
      <c r="CD51" s="472"/>
      <c r="CE51" s="472"/>
      <c r="CF51" s="472"/>
      <c r="CG51" s="472"/>
      <c r="CH51" s="472"/>
    </row>
    <row r="52" spans="3:45" ht="18" customHeight="1">
      <c r="C52" s="640"/>
      <c r="D52" s="730"/>
      <c r="E52" s="731"/>
      <c r="F52" s="731"/>
      <c r="G52" s="731"/>
      <c r="H52" s="731"/>
      <c r="I52" s="731"/>
      <c r="J52" s="731"/>
      <c r="K52" s="731"/>
      <c r="L52" s="731"/>
      <c r="M52" s="731"/>
      <c r="N52" s="731"/>
      <c r="O52" s="731"/>
      <c r="P52" s="731"/>
      <c r="Q52" s="731"/>
      <c r="R52" s="731"/>
      <c r="S52" s="731"/>
      <c r="T52" s="731"/>
      <c r="U52" s="731"/>
      <c r="V52" s="731"/>
      <c r="W52" s="731"/>
      <c r="X52" s="731"/>
      <c r="Y52" s="731"/>
      <c r="Z52" s="731"/>
      <c r="AA52" s="731"/>
      <c r="AB52" s="731"/>
      <c r="AC52" s="731"/>
      <c r="AD52" s="731"/>
      <c r="AE52" s="731"/>
      <c r="AF52" s="731"/>
      <c r="AG52" s="731"/>
      <c r="AH52" s="731"/>
      <c r="AI52" s="731"/>
      <c r="AJ52" s="731"/>
      <c r="AK52" s="731"/>
      <c r="AL52" s="731"/>
      <c r="AM52" s="731"/>
      <c r="AN52" s="731"/>
      <c r="AO52" s="731"/>
      <c r="AP52" s="731"/>
      <c r="AQ52" s="731"/>
      <c r="AR52" s="732"/>
      <c r="AS52" s="522"/>
    </row>
    <row r="53" spans="3:45" ht="18" customHeight="1">
      <c r="C53" s="640"/>
      <c r="D53" s="730"/>
      <c r="E53" s="731"/>
      <c r="F53" s="731"/>
      <c r="G53" s="731"/>
      <c r="H53" s="731"/>
      <c r="I53" s="731"/>
      <c r="J53" s="731"/>
      <c r="K53" s="731"/>
      <c r="L53" s="731"/>
      <c r="M53" s="731"/>
      <c r="N53" s="731"/>
      <c r="O53" s="731"/>
      <c r="P53" s="731"/>
      <c r="Q53" s="731"/>
      <c r="R53" s="731"/>
      <c r="S53" s="731"/>
      <c r="T53" s="731"/>
      <c r="U53" s="731"/>
      <c r="V53" s="731"/>
      <c r="W53" s="731"/>
      <c r="X53" s="731"/>
      <c r="Y53" s="731"/>
      <c r="Z53" s="731"/>
      <c r="AA53" s="731"/>
      <c r="AB53" s="731"/>
      <c r="AC53" s="731"/>
      <c r="AD53" s="731"/>
      <c r="AE53" s="731"/>
      <c r="AF53" s="731"/>
      <c r="AG53" s="731"/>
      <c r="AH53" s="731"/>
      <c r="AI53" s="731"/>
      <c r="AJ53" s="731"/>
      <c r="AK53" s="731"/>
      <c r="AL53" s="731"/>
      <c r="AM53" s="731"/>
      <c r="AN53" s="731"/>
      <c r="AO53" s="731"/>
      <c r="AP53" s="731"/>
      <c r="AQ53" s="731"/>
      <c r="AR53" s="732"/>
      <c r="AS53" s="522"/>
    </row>
    <row r="54" spans="3:45" ht="18" customHeight="1">
      <c r="C54" s="640"/>
      <c r="D54" s="730"/>
      <c r="E54" s="731"/>
      <c r="F54" s="731"/>
      <c r="G54" s="731"/>
      <c r="H54" s="731"/>
      <c r="I54" s="731"/>
      <c r="J54" s="731"/>
      <c r="K54" s="731"/>
      <c r="L54" s="731"/>
      <c r="M54" s="731"/>
      <c r="N54" s="731"/>
      <c r="O54" s="731"/>
      <c r="P54" s="731"/>
      <c r="Q54" s="731"/>
      <c r="R54" s="731"/>
      <c r="S54" s="731"/>
      <c r="T54" s="731"/>
      <c r="U54" s="731"/>
      <c r="V54" s="731"/>
      <c r="W54" s="731"/>
      <c r="X54" s="731"/>
      <c r="Y54" s="731"/>
      <c r="Z54" s="731"/>
      <c r="AA54" s="731"/>
      <c r="AB54" s="731"/>
      <c r="AC54" s="731"/>
      <c r="AD54" s="731"/>
      <c r="AE54" s="731"/>
      <c r="AF54" s="731"/>
      <c r="AG54" s="731"/>
      <c r="AH54" s="731"/>
      <c r="AI54" s="731"/>
      <c r="AJ54" s="731"/>
      <c r="AK54" s="731"/>
      <c r="AL54" s="731"/>
      <c r="AM54" s="731"/>
      <c r="AN54" s="731"/>
      <c r="AO54" s="731"/>
      <c r="AP54" s="731"/>
      <c r="AQ54" s="731"/>
      <c r="AR54" s="732"/>
      <c r="AS54" s="522"/>
    </row>
    <row r="55" spans="3:45" ht="18" customHeight="1">
      <c r="C55" s="640"/>
      <c r="D55" s="730"/>
      <c r="E55" s="731"/>
      <c r="F55" s="731"/>
      <c r="G55" s="731"/>
      <c r="H55" s="731"/>
      <c r="I55" s="731"/>
      <c r="J55" s="731"/>
      <c r="K55" s="731"/>
      <c r="L55" s="731"/>
      <c r="M55" s="731"/>
      <c r="N55" s="731"/>
      <c r="O55" s="731"/>
      <c r="P55" s="731"/>
      <c r="Q55" s="731"/>
      <c r="R55" s="731"/>
      <c r="S55" s="731"/>
      <c r="T55" s="731"/>
      <c r="U55" s="731"/>
      <c r="V55" s="731"/>
      <c r="W55" s="731"/>
      <c r="X55" s="731"/>
      <c r="Y55" s="731"/>
      <c r="Z55" s="731"/>
      <c r="AA55" s="731"/>
      <c r="AB55" s="731"/>
      <c r="AC55" s="731"/>
      <c r="AD55" s="731"/>
      <c r="AE55" s="731"/>
      <c r="AF55" s="731"/>
      <c r="AG55" s="731"/>
      <c r="AH55" s="731"/>
      <c r="AI55" s="731"/>
      <c r="AJ55" s="731"/>
      <c r="AK55" s="731"/>
      <c r="AL55" s="731"/>
      <c r="AM55" s="731"/>
      <c r="AN55" s="731"/>
      <c r="AO55" s="731"/>
      <c r="AP55" s="731"/>
      <c r="AQ55" s="731"/>
      <c r="AR55" s="732"/>
      <c r="AS55" s="522"/>
    </row>
    <row r="56" spans="3:45" ht="18" customHeight="1">
      <c r="C56" s="640"/>
      <c r="D56" s="730"/>
      <c r="E56" s="731"/>
      <c r="F56" s="731"/>
      <c r="G56" s="731"/>
      <c r="H56" s="731"/>
      <c r="I56" s="731"/>
      <c r="J56" s="731"/>
      <c r="K56" s="731"/>
      <c r="L56" s="731"/>
      <c r="M56" s="731"/>
      <c r="N56" s="731"/>
      <c r="O56" s="731"/>
      <c r="P56" s="731"/>
      <c r="Q56" s="731"/>
      <c r="R56" s="731"/>
      <c r="S56" s="731"/>
      <c r="T56" s="731"/>
      <c r="U56" s="731"/>
      <c r="V56" s="731"/>
      <c r="W56" s="731"/>
      <c r="X56" s="731"/>
      <c r="Y56" s="731"/>
      <c r="Z56" s="731"/>
      <c r="AA56" s="731"/>
      <c r="AB56" s="731"/>
      <c r="AC56" s="731"/>
      <c r="AD56" s="731"/>
      <c r="AE56" s="731"/>
      <c r="AF56" s="731"/>
      <c r="AG56" s="731"/>
      <c r="AH56" s="731"/>
      <c r="AI56" s="731"/>
      <c r="AJ56" s="731"/>
      <c r="AK56" s="731"/>
      <c r="AL56" s="731"/>
      <c r="AM56" s="731"/>
      <c r="AN56" s="731"/>
      <c r="AO56" s="731"/>
      <c r="AP56" s="731"/>
      <c r="AQ56" s="731"/>
      <c r="AR56" s="732"/>
      <c r="AS56" s="522"/>
    </row>
    <row r="57" spans="3:45" ht="18" customHeight="1">
      <c r="C57" s="640"/>
      <c r="D57" s="730"/>
      <c r="E57" s="731"/>
      <c r="F57" s="731"/>
      <c r="G57" s="731"/>
      <c r="H57" s="731"/>
      <c r="I57" s="731"/>
      <c r="J57" s="731"/>
      <c r="K57" s="731"/>
      <c r="L57" s="731"/>
      <c r="M57" s="731"/>
      <c r="N57" s="731"/>
      <c r="O57" s="731"/>
      <c r="P57" s="731"/>
      <c r="Q57" s="731"/>
      <c r="R57" s="731"/>
      <c r="S57" s="731"/>
      <c r="T57" s="731"/>
      <c r="U57" s="731"/>
      <c r="V57" s="731"/>
      <c r="W57" s="731"/>
      <c r="X57" s="731"/>
      <c r="Y57" s="731"/>
      <c r="Z57" s="731"/>
      <c r="AA57" s="731"/>
      <c r="AB57" s="731"/>
      <c r="AC57" s="731"/>
      <c r="AD57" s="731"/>
      <c r="AE57" s="731"/>
      <c r="AF57" s="731"/>
      <c r="AG57" s="731"/>
      <c r="AH57" s="731"/>
      <c r="AI57" s="731"/>
      <c r="AJ57" s="731"/>
      <c r="AK57" s="731"/>
      <c r="AL57" s="731"/>
      <c r="AM57" s="731"/>
      <c r="AN57" s="731"/>
      <c r="AO57" s="731"/>
      <c r="AP57" s="731"/>
      <c r="AQ57" s="731"/>
      <c r="AR57" s="732"/>
      <c r="AS57" s="522"/>
    </row>
    <row r="58" spans="3:45" ht="18" customHeight="1">
      <c r="C58" s="640"/>
      <c r="D58" s="730"/>
      <c r="E58" s="731"/>
      <c r="F58" s="731"/>
      <c r="G58" s="731"/>
      <c r="H58" s="731"/>
      <c r="I58" s="731"/>
      <c r="J58" s="731"/>
      <c r="K58" s="731"/>
      <c r="L58" s="731"/>
      <c r="M58" s="731"/>
      <c r="N58" s="731"/>
      <c r="O58" s="731"/>
      <c r="P58" s="731"/>
      <c r="Q58" s="731"/>
      <c r="R58" s="731"/>
      <c r="S58" s="731"/>
      <c r="T58" s="731"/>
      <c r="U58" s="731"/>
      <c r="V58" s="731"/>
      <c r="W58" s="731"/>
      <c r="X58" s="731"/>
      <c r="Y58" s="731"/>
      <c r="Z58" s="731"/>
      <c r="AA58" s="731"/>
      <c r="AB58" s="731"/>
      <c r="AC58" s="731"/>
      <c r="AD58" s="731"/>
      <c r="AE58" s="731"/>
      <c r="AF58" s="731"/>
      <c r="AG58" s="731"/>
      <c r="AH58" s="731"/>
      <c r="AI58" s="731"/>
      <c r="AJ58" s="731"/>
      <c r="AK58" s="731"/>
      <c r="AL58" s="731"/>
      <c r="AM58" s="731"/>
      <c r="AN58" s="731"/>
      <c r="AO58" s="731"/>
      <c r="AP58" s="731"/>
      <c r="AQ58" s="731"/>
      <c r="AR58" s="732"/>
      <c r="AS58" s="522"/>
    </row>
    <row r="59" spans="3:45" ht="18" customHeight="1">
      <c r="C59" s="640"/>
      <c r="D59" s="730"/>
      <c r="E59" s="731"/>
      <c r="F59" s="731"/>
      <c r="G59" s="731"/>
      <c r="H59" s="731"/>
      <c r="I59" s="731"/>
      <c r="J59" s="731"/>
      <c r="K59" s="731"/>
      <c r="L59" s="731"/>
      <c r="M59" s="731"/>
      <c r="N59" s="731"/>
      <c r="O59" s="731"/>
      <c r="P59" s="731"/>
      <c r="Q59" s="731"/>
      <c r="R59" s="731"/>
      <c r="S59" s="731"/>
      <c r="T59" s="731"/>
      <c r="U59" s="731"/>
      <c r="V59" s="731"/>
      <c r="W59" s="731"/>
      <c r="X59" s="731"/>
      <c r="Y59" s="731"/>
      <c r="Z59" s="731"/>
      <c r="AA59" s="731"/>
      <c r="AB59" s="731"/>
      <c r="AC59" s="731"/>
      <c r="AD59" s="731"/>
      <c r="AE59" s="731"/>
      <c r="AF59" s="731"/>
      <c r="AG59" s="731"/>
      <c r="AH59" s="731"/>
      <c r="AI59" s="731"/>
      <c r="AJ59" s="731"/>
      <c r="AK59" s="731"/>
      <c r="AL59" s="731"/>
      <c r="AM59" s="731"/>
      <c r="AN59" s="731"/>
      <c r="AO59" s="731"/>
      <c r="AP59" s="731"/>
      <c r="AQ59" s="731"/>
      <c r="AR59" s="732"/>
      <c r="AS59" s="522"/>
    </row>
    <row r="60" spans="3:45" ht="18" customHeight="1">
      <c r="C60" s="640"/>
      <c r="D60" s="730"/>
      <c r="E60" s="731"/>
      <c r="F60" s="731"/>
      <c r="G60" s="731"/>
      <c r="H60" s="731"/>
      <c r="I60" s="731"/>
      <c r="J60" s="731"/>
      <c r="K60" s="731"/>
      <c r="L60" s="731"/>
      <c r="M60" s="731"/>
      <c r="N60" s="731"/>
      <c r="O60" s="731"/>
      <c r="P60" s="731"/>
      <c r="Q60" s="731"/>
      <c r="R60" s="731"/>
      <c r="S60" s="731"/>
      <c r="T60" s="731"/>
      <c r="U60" s="731"/>
      <c r="V60" s="731"/>
      <c r="W60" s="731"/>
      <c r="X60" s="731"/>
      <c r="Y60" s="731"/>
      <c r="Z60" s="731"/>
      <c r="AA60" s="731"/>
      <c r="AB60" s="731"/>
      <c r="AC60" s="731"/>
      <c r="AD60" s="731"/>
      <c r="AE60" s="731"/>
      <c r="AF60" s="731"/>
      <c r="AG60" s="731"/>
      <c r="AH60" s="731"/>
      <c r="AI60" s="731"/>
      <c r="AJ60" s="731"/>
      <c r="AK60" s="731"/>
      <c r="AL60" s="731"/>
      <c r="AM60" s="731"/>
      <c r="AN60" s="731"/>
      <c r="AO60" s="731"/>
      <c r="AP60" s="731"/>
      <c r="AQ60" s="731"/>
      <c r="AR60" s="732"/>
      <c r="AS60" s="522"/>
    </row>
    <row r="61" spans="3:45" ht="18" customHeight="1">
      <c r="C61" s="648"/>
      <c r="D61" s="730"/>
      <c r="E61" s="731"/>
      <c r="F61" s="731"/>
      <c r="G61" s="731"/>
      <c r="H61" s="731"/>
      <c r="I61" s="731"/>
      <c r="J61" s="731"/>
      <c r="K61" s="731"/>
      <c r="L61" s="731"/>
      <c r="M61" s="731"/>
      <c r="N61" s="731"/>
      <c r="O61" s="731"/>
      <c r="P61" s="731"/>
      <c r="Q61" s="731"/>
      <c r="R61" s="731"/>
      <c r="S61" s="731"/>
      <c r="T61" s="731"/>
      <c r="U61" s="731"/>
      <c r="V61" s="731"/>
      <c r="W61" s="731"/>
      <c r="X61" s="731"/>
      <c r="Y61" s="731"/>
      <c r="Z61" s="731"/>
      <c r="AA61" s="731"/>
      <c r="AB61" s="731"/>
      <c r="AC61" s="731"/>
      <c r="AD61" s="731"/>
      <c r="AE61" s="731"/>
      <c r="AF61" s="731"/>
      <c r="AG61" s="731"/>
      <c r="AH61" s="731"/>
      <c r="AI61" s="731"/>
      <c r="AJ61" s="731"/>
      <c r="AK61" s="731"/>
      <c r="AL61" s="731"/>
      <c r="AM61" s="731"/>
      <c r="AN61" s="731"/>
      <c r="AO61" s="731"/>
      <c r="AP61" s="731"/>
      <c r="AQ61" s="731"/>
      <c r="AR61" s="732"/>
      <c r="AS61" s="522"/>
    </row>
    <row r="62" spans="3:45" ht="18" customHeight="1">
      <c r="C62" s="649"/>
      <c r="D62" s="759"/>
      <c r="E62" s="760"/>
      <c r="F62" s="760"/>
      <c r="G62" s="760"/>
      <c r="H62" s="760"/>
      <c r="I62" s="760"/>
      <c r="J62" s="760"/>
      <c r="K62" s="760"/>
      <c r="L62" s="760"/>
      <c r="M62" s="760"/>
      <c r="N62" s="760"/>
      <c r="O62" s="760"/>
      <c r="P62" s="760"/>
      <c r="Q62" s="760"/>
      <c r="R62" s="760"/>
      <c r="S62" s="760"/>
      <c r="T62" s="760"/>
      <c r="U62" s="760"/>
      <c r="V62" s="760"/>
      <c r="W62" s="760"/>
      <c r="X62" s="760"/>
      <c r="Y62" s="760"/>
      <c r="Z62" s="760"/>
      <c r="AA62" s="760"/>
      <c r="AB62" s="760"/>
      <c r="AC62" s="760"/>
      <c r="AD62" s="760"/>
      <c r="AE62" s="760"/>
      <c r="AF62" s="760"/>
      <c r="AG62" s="760"/>
      <c r="AH62" s="760"/>
      <c r="AI62" s="760"/>
      <c r="AJ62" s="760"/>
      <c r="AK62" s="760"/>
      <c r="AL62" s="760"/>
      <c r="AM62" s="760"/>
      <c r="AN62" s="760"/>
      <c r="AO62" s="760"/>
      <c r="AP62" s="760"/>
      <c r="AQ62" s="760"/>
      <c r="AR62" s="761"/>
      <c r="AS62" s="522"/>
    </row>
    <row r="63" spans="1:86" s="314" customFormat="1" ht="10.5" customHeight="1">
      <c r="A63" s="523"/>
      <c r="B63" s="448"/>
      <c r="C63" s="471"/>
      <c r="D63" s="471"/>
      <c r="E63" s="216"/>
      <c r="F63" s="353"/>
      <c r="G63" s="353"/>
      <c r="H63" s="244"/>
      <c r="I63" s="245"/>
      <c r="J63" s="246"/>
      <c r="K63" s="245"/>
      <c r="L63" s="246"/>
      <c r="M63" s="245"/>
      <c r="N63" s="246"/>
      <c r="O63" s="245"/>
      <c r="P63" s="246"/>
      <c r="Q63" s="245"/>
      <c r="R63" s="244"/>
      <c r="S63" s="245"/>
      <c r="T63" s="244"/>
      <c r="U63" s="245"/>
      <c r="V63" s="244"/>
      <c r="W63" s="245"/>
      <c r="X63" s="244"/>
      <c r="Y63" s="245"/>
      <c r="Z63" s="244"/>
      <c r="AA63" s="524"/>
      <c r="AB63" s="244"/>
      <c r="AC63" s="245"/>
      <c r="AD63" s="246"/>
      <c r="AE63" s="245"/>
      <c r="AF63" s="244"/>
      <c r="AG63" s="245"/>
      <c r="AH63" s="244"/>
      <c r="AI63" s="377"/>
      <c r="AJ63" s="377"/>
      <c r="AK63" s="377"/>
      <c r="AL63" s="377"/>
      <c r="AM63" s="377"/>
      <c r="AN63" s="372"/>
      <c r="AO63" s="377"/>
      <c r="AP63" s="372"/>
      <c r="AQ63" s="377"/>
      <c r="AS63" s="472"/>
      <c r="AT63" s="214"/>
      <c r="AU63" s="214"/>
      <c r="AV63" s="214"/>
      <c r="AW63" s="214"/>
      <c r="AX63" s="214"/>
      <c r="AY63" s="214"/>
      <c r="AZ63" s="214"/>
      <c r="BA63" s="214"/>
      <c r="BB63" s="214"/>
      <c r="BC63" s="214"/>
      <c r="BD63" s="214"/>
      <c r="BE63" s="214"/>
      <c r="BF63" s="214"/>
      <c r="BG63" s="214"/>
      <c r="BH63" s="214"/>
      <c r="BI63" s="214"/>
      <c r="BJ63" s="214"/>
      <c r="BK63" s="214"/>
      <c r="BL63" s="214"/>
      <c r="BM63" s="214"/>
      <c r="BN63" s="214"/>
      <c r="BO63" s="214"/>
      <c r="BP63" s="214"/>
      <c r="BQ63" s="214"/>
      <c r="BR63" s="214"/>
      <c r="BS63" s="214"/>
      <c r="BT63" s="214"/>
      <c r="BU63" s="214"/>
      <c r="BV63" s="214"/>
      <c r="BW63" s="214"/>
      <c r="BX63" s="214"/>
      <c r="BY63" s="214"/>
      <c r="BZ63" s="214"/>
      <c r="CA63" s="214"/>
      <c r="CB63" s="214"/>
      <c r="CC63" s="214"/>
      <c r="CD63" s="214"/>
      <c r="CE63" s="214"/>
      <c r="CF63" s="214"/>
      <c r="CG63" s="214"/>
      <c r="CH63" s="214"/>
    </row>
    <row r="64" spans="1:86" s="314" customFormat="1" ht="12.75">
      <c r="A64" s="523"/>
      <c r="B64" s="448"/>
      <c r="C64" s="471"/>
      <c r="D64" s="471"/>
      <c r="E64" s="216"/>
      <c r="F64" s="353"/>
      <c r="G64" s="353"/>
      <c r="H64" s="244"/>
      <c r="I64" s="245"/>
      <c r="J64" s="246"/>
      <c r="K64" s="245"/>
      <c r="L64" s="246"/>
      <c r="M64" s="245"/>
      <c r="N64" s="246"/>
      <c r="O64" s="245"/>
      <c r="P64" s="246"/>
      <c r="Q64" s="245"/>
      <c r="R64" s="244"/>
      <c r="S64" s="245"/>
      <c r="T64" s="244"/>
      <c r="U64" s="245"/>
      <c r="V64" s="244"/>
      <c r="W64" s="245"/>
      <c r="X64" s="244"/>
      <c r="Y64" s="245"/>
      <c r="Z64" s="244"/>
      <c r="AA64" s="245"/>
      <c r="AB64" s="244"/>
      <c r="AC64" s="245"/>
      <c r="AD64" s="246"/>
      <c r="AE64" s="245"/>
      <c r="AF64" s="244"/>
      <c r="AG64" s="245"/>
      <c r="AH64" s="244"/>
      <c r="AI64" s="377"/>
      <c r="AJ64" s="377"/>
      <c r="AK64" s="377"/>
      <c r="AL64" s="377"/>
      <c r="AM64" s="377"/>
      <c r="AN64" s="372"/>
      <c r="AO64" s="377"/>
      <c r="AP64" s="372"/>
      <c r="AQ64" s="377"/>
      <c r="AS64" s="472"/>
      <c r="AT64" s="214"/>
      <c r="AU64" s="214"/>
      <c r="AV64" s="214"/>
      <c r="AW64" s="214"/>
      <c r="AX64" s="214"/>
      <c r="AY64" s="214"/>
      <c r="AZ64" s="214"/>
      <c r="BA64" s="214"/>
      <c r="BB64" s="214"/>
      <c r="BC64" s="214"/>
      <c r="BD64" s="214"/>
      <c r="BE64" s="214"/>
      <c r="BF64" s="214"/>
      <c r="BG64" s="214"/>
      <c r="BH64" s="214"/>
      <c r="BI64" s="214"/>
      <c r="BJ64" s="214"/>
      <c r="BK64" s="214"/>
      <c r="BL64" s="214"/>
      <c r="BM64" s="214"/>
      <c r="BN64" s="214"/>
      <c r="BO64" s="214"/>
      <c r="BP64" s="214"/>
      <c r="BQ64" s="214"/>
      <c r="BR64" s="214"/>
      <c r="BS64" s="214"/>
      <c r="BT64" s="214"/>
      <c r="BU64" s="214"/>
      <c r="BV64" s="214"/>
      <c r="BW64" s="214"/>
      <c r="BX64" s="214"/>
      <c r="BY64" s="214"/>
      <c r="BZ64" s="214"/>
      <c r="CA64" s="214"/>
      <c r="CB64" s="214"/>
      <c r="CC64" s="214"/>
      <c r="CD64" s="214"/>
      <c r="CE64" s="214"/>
      <c r="CF64" s="214"/>
      <c r="CG64" s="214"/>
      <c r="CH64" s="214"/>
    </row>
    <row r="65" spans="1:86" s="314" customFormat="1" ht="12.75">
      <c r="A65" s="523"/>
      <c r="B65" s="448"/>
      <c r="C65" s="471"/>
      <c r="D65" s="471"/>
      <c r="E65" s="216"/>
      <c r="F65" s="216"/>
      <c r="G65" s="216"/>
      <c r="H65" s="244"/>
      <c r="I65" s="245"/>
      <c r="J65" s="246"/>
      <c r="K65" s="245"/>
      <c r="L65" s="246"/>
      <c r="M65" s="245"/>
      <c r="N65" s="246"/>
      <c r="O65" s="245"/>
      <c r="P65" s="246"/>
      <c r="Q65" s="245"/>
      <c r="R65" s="244"/>
      <c r="S65" s="245"/>
      <c r="T65" s="244"/>
      <c r="U65" s="245"/>
      <c r="V65" s="244"/>
      <c r="W65" s="245"/>
      <c r="X65" s="244"/>
      <c r="Y65" s="245"/>
      <c r="Z65" s="244"/>
      <c r="AA65" s="245"/>
      <c r="AB65" s="244"/>
      <c r="AC65" s="245"/>
      <c r="AD65" s="246"/>
      <c r="AE65" s="245"/>
      <c r="AF65" s="244"/>
      <c r="AG65" s="245"/>
      <c r="AH65" s="244"/>
      <c r="AI65" s="377"/>
      <c r="AJ65" s="377"/>
      <c r="AK65" s="377"/>
      <c r="AL65" s="377"/>
      <c r="AM65" s="377"/>
      <c r="AN65" s="372"/>
      <c r="AO65" s="377"/>
      <c r="AP65" s="372"/>
      <c r="AQ65" s="377"/>
      <c r="AS65" s="472"/>
      <c r="AT65" s="214"/>
      <c r="AU65" s="214"/>
      <c r="AV65" s="214"/>
      <c r="AW65" s="214"/>
      <c r="AX65" s="214"/>
      <c r="AY65" s="214"/>
      <c r="AZ65" s="214"/>
      <c r="BA65" s="214"/>
      <c r="BB65" s="214"/>
      <c r="BC65" s="214"/>
      <c r="BD65" s="214"/>
      <c r="BE65" s="214"/>
      <c r="BF65" s="214"/>
      <c r="BG65" s="214"/>
      <c r="BH65" s="214"/>
      <c r="BI65" s="214"/>
      <c r="BJ65" s="214"/>
      <c r="BK65" s="214"/>
      <c r="BL65" s="214"/>
      <c r="BM65" s="214"/>
      <c r="BN65" s="214"/>
      <c r="BO65" s="214"/>
      <c r="BP65" s="214"/>
      <c r="BQ65" s="214"/>
      <c r="BR65" s="214"/>
      <c r="BS65" s="214"/>
      <c r="BT65" s="214"/>
      <c r="BU65" s="214"/>
      <c r="BV65" s="214"/>
      <c r="BW65" s="214"/>
      <c r="BX65" s="214"/>
      <c r="BY65" s="214"/>
      <c r="BZ65" s="214"/>
      <c r="CA65" s="214"/>
      <c r="CB65" s="214"/>
      <c r="CC65" s="214"/>
      <c r="CD65" s="214"/>
      <c r="CE65" s="214"/>
      <c r="CF65" s="214"/>
      <c r="CG65" s="214"/>
      <c r="CH65" s="214"/>
    </row>
    <row r="66" spans="3:4" ht="12.75">
      <c r="C66" s="471"/>
      <c r="D66" s="471"/>
    </row>
    <row r="67" spans="3:34" ht="12.75">
      <c r="C67" s="455"/>
      <c r="D67" s="455"/>
      <c r="E67" s="455"/>
      <c r="F67" s="455"/>
      <c r="G67" s="455"/>
      <c r="H67" s="372"/>
      <c r="I67" s="377"/>
      <c r="J67" s="459"/>
      <c r="K67" s="377"/>
      <c r="L67" s="459"/>
      <c r="M67" s="377"/>
      <c r="N67" s="459"/>
      <c r="O67" s="377"/>
      <c r="P67" s="459"/>
      <c r="Q67" s="377"/>
      <c r="R67" s="372"/>
      <c r="S67" s="377"/>
      <c r="T67" s="372"/>
      <c r="U67" s="377"/>
      <c r="V67" s="372"/>
      <c r="W67" s="377"/>
      <c r="X67" s="372"/>
      <c r="Y67" s="377"/>
      <c r="Z67" s="372"/>
      <c r="AA67" s="377"/>
      <c r="AB67" s="372"/>
      <c r="AC67" s="377"/>
      <c r="AD67" s="459"/>
      <c r="AE67" s="377"/>
      <c r="AF67" s="372"/>
      <c r="AG67" s="377"/>
      <c r="AH67" s="372"/>
    </row>
  </sheetData>
  <sheetProtection sheet="1" formatCells="0" formatColumns="0" formatRows="0" insertColumns="0" insertRows="0" insertHyperlinks="0"/>
  <mergeCells count="41">
    <mergeCell ref="AF36:AO36"/>
    <mergeCell ref="X30:Z32"/>
    <mergeCell ref="E30:T32"/>
    <mergeCell ref="D43:AR43"/>
    <mergeCell ref="D44:AR44"/>
    <mergeCell ref="D41:AR41"/>
    <mergeCell ref="AB30:AC30"/>
    <mergeCell ref="D40:AR40"/>
    <mergeCell ref="T35:X36"/>
    <mergeCell ref="D46:AR46"/>
    <mergeCell ref="D47:AR47"/>
    <mergeCell ref="D48:AR48"/>
    <mergeCell ref="D49:AR49"/>
    <mergeCell ref="AF28:AO28"/>
    <mergeCell ref="AF30:AO30"/>
    <mergeCell ref="AF32:AO32"/>
    <mergeCell ref="D45:AR45"/>
    <mergeCell ref="D42:AR42"/>
    <mergeCell ref="AF34:AO34"/>
    <mergeCell ref="D50:AR50"/>
    <mergeCell ref="D51:AR51"/>
    <mergeCell ref="D52:AR52"/>
    <mergeCell ref="D53:AR53"/>
    <mergeCell ref="D54:AR54"/>
    <mergeCell ref="D55:AR55"/>
    <mergeCell ref="D62:AR62"/>
    <mergeCell ref="D58:AR58"/>
    <mergeCell ref="D59:AR59"/>
    <mergeCell ref="D60:AR60"/>
    <mergeCell ref="D61:AR61"/>
    <mergeCell ref="D56:AR56"/>
    <mergeCell ref="D57:AR57"/>
    <mergeCell ref="D27:AR27"/>
    <mergeCell ref="AZ3:BC3"/>
    <mergeCell ref="D24:AR24"/>
    <mergeCell ref="D26:AR26"/>
    <mergeCell ref="C5:AH5"/>
    <mergeCell ref="D25:AO25"/>
    <mergeCell ref="D23:AR23"/>
    <mergeCell ref="AD6:AQ6"/>
    <mergeCell ref="E6:AC6"/>
  </mergeCells>
  <conditionalFormatting sqref="BI31 BK31">
    <cfRule type="cellIs" priority="56" dxfId="264" operator="greaterThan" stopIfTrue="1">
      <formula>BI29</formula>
    </cfRule>
  </conditionalFormatting>
  <conditionalFormatting sqref="F10">
    <cfRule type="cellIs" priority="43" dxfId="264" operator="lessThan" stopIfTrue="1">
      <formula>F8-F9</formula>
    </cfRule>
    <cfRule type="cellIs" priority="44" dxfId="264" operator="lessThan" stopIfTrue="1">
      <formula>F12+F13+F14+F15+F16</formula>
    </cfRule>
  </conditionalFormatting>
  <conditionalFormatting sqref="BI29 BK29 BM29 BO29 BQ29 BS29 BU29 BW29 BY29 CA29 CC29 CE29 CG29">
    <cfRule type="cellIs" priority="63" dxfId="264" operator="greaterThan" stopIfTrue="1">
      <formula>BI24</formula>
    </cfRule>
  </conditionalFormatting>
  <conditionalFormatting sqref="CG25 BY25 CG27:CG28 CA25 CA27:CA28 CC27:CC28 CC25 CE25 CE27:CE28 BA27:BA28 AY27:AY28 AY25 BA25 AW25 AW27:AW28 BO25 BE25 BM27:BM28 BO27:BO28 BK25 BM25 BI27:BI28 BK27:BK28 BG25 BI25 BE27:BE28 BG27:BG28 BC27:BC28 BC25 BW27:BW28 BY27:BY28 BU25 BW25 BS27:BS28 BU27:BU28 BQ27:BQ28 BQ25 BS25">
    <cfRule type="cellIs" priority="58" dxfId="264" operator="equal" stopIfTrue="1">
      <formula>"&lt;&gt;"</formula>
    </cfRule>
  </conditionalFormatting>
  <conditionalFormatting sqref="AY18:AY20 CE12:CE16 CG18:CG20 BY12:BY16 CC18:CC20 CC12:CC16 CE18:CE20 BA12:BA16 CG12:CG16 BA18:BA20 CA12:CA16 CA18:CA20 CA8:CA10 CG8:CG10 BA8:BA10 CC8:CC10 CE8:CE10 BY18:BY20 BO8:BO10 BO18:BO20 BE18:BE20 BM8:BM10 BM12:BM16 BO12:BO16 BK8:BK10 BK18:BK20 BM18:BM20 BI8:BI10 BI12:BI16 BK12:BK16 BG8:BG10 BG18:BG20 BI18:BI20 BE8:BE10 BE12:BE16 BG12:BG16 BC12:BC16 BC8:BC10 BC18:BC20 BW12:BW16 BW8:BW10 BY8:BY10 BU12:BU16 BU18:BU20 BW18:BW20 BS12:BS16 BS8:BS10 BU8:BU10 BQ8:BQ10 BQ12:BQ16 BQ18:BQ20 BS18:BS20">
    <cfRule type="cellIs" priority="57" dxfId="264" operator="equal" stopIfTrue="1">
      <formula>"&gt; 25%"</formula>
    </cfRule>
  </conditionalFormatting>
  <conditionalFormatting sqref="AY8:AY10 AY12:AY16">
    <cfRule type="cellIs" priority="59" dxfId="264" operator="equal" stopIfTrue="1">
      <formula>"&gt; 100%"</formula>
    </cfRule>
  </conditionalFormatting>
  <conditionalFormatting sqref="H10">
    <cfRule type="cellIs" priority="41" dxfId="264" operator="lessThan" stopIfTrue="1">
      <formula>H8-H9</formula>
    </cfRule>
    <cfRule type="cellIs" priority="42" dxfId="264" operator="lessThan" stopIfTrue="1">
      <formula>H12+H13+H14+H15+H16</formula>
    </cfRule>
  </conditionalFormatting>
  <conditionalFormatting sqref="J10">
    <cfRule type="cellIs" priority="39" dxfId="264" operator="lessThan" stopIfTrue="1">
      <formula>J8-J9</formula>
    </cfRule>
    <cfRule type="cellIs" priority="40" dxfId="264" operator="lessThan" stopIfTrue="1">
      <formula>J12+J13+J14+J15+J16</formula>
    </cfRule>
  </conditionalFormatting>
  <conditionalFormatting sqref="L10">
    <cfRule type="cellIs" priority="37" dxfId="264" operator="lessThan" stopIfTrue="1">
      <formula>L8-L9</formula>
    </cfRule>
    <cfRule type="cellIs" priority="38" dxfId="264" operator="lessThan" stopIfTrue="1">
      <formula>L12+L13+L14+L15+L16</formula>
    </cfRule>
  </conditionalFormatting>
  <conditionalFormatting sqref="N10">
    <cfRule type="cellIs" priority="35" dxfId="264" operator="lessThan" stopIfTrue="1">
      <formula>N8-N9</formula>
    </cfRule>
    <cfRule type="cellIs" priority="36" dxfId="264" operator="lessThan" stopIfTrue="1">
      <formula>N12+N13+N14+N15+N16</formula>
    </cfRule>
  </conditionalFormatting>
  <conditionalFormatting sqref="P10">
    <cfRule type="cellIs" priority="33" dxfId="264" operator="lessThan" stopIfTrue="1">
      <formula>P8-P9</formula>
    </cfRule>
    <cfRule type="cellIs" priority="34" dxfId="264" operator="lessThan" stopIfTrue="1">
      <formula>P12+P13+P14+P15+P16</formula>
    </cfRule>
  </conditionalFormatting>
  <conditionalFormatting sqref="R10">
    <cfRule type="cellIs" priority="31" dxfId="264" operator="lessThan" stopIfTrue="1">
      <formula>R8-R9</formula>
    </cfRule>
    <cfRule type="cellIs" priority="32" dxfId="264" operator="lessThan" stopIfTrue="1">
      <formula>R12+R13+R14+R15+R16</formula>
    </cfRule>
  </conditionalFormatting>
  <conditionalFormatting sqref="T10">
    <cfRule type="cellIs" priority="29" dxfId="264" operator="lessThan" stopIfTrue="1">
      <formula>T8-T9</formula>
    </cfRule>
    <cfRule type="cellIs" priority="30" dxfId="264" operator="lessThan" stopIfTrue="1">
      <formula>T12+T13+T14+T15+T16</formula>
    </cfRule>
  </conditionalFormatting>
  <conditionalFormatting sqref="V10">
    <cfRule type="cellIs" priority="27" dxfId="264" operator="lessThan" stopIfTrue="1">
      <formula>V8-V9</formula>
    </cfRule>
    <cfRule type="cellIs" priority="28" dxfId="264" operator="lessThan" stopIfTrue="1">
      <formula>V12+V13+V14+V15+V16</formula>
    </cfRule>
  </conditionalFormatting>
  <conditionalFormatting sqref="X10">
    <cfRule type="cellIs" priority="25" dxfId="264" operator="lessThan" stopIfTrue="1">
      <formula>X8-X9</formula>
    </cfRule>
    <cfRule type="cellIs" priority="26" dxfId="264" operator="lessThan" stopIfTrue="1">
      <formula>X12+X13+X14+X15+X16</formula>
    </cfRule>
  </conditionalFormatting>
  <conditionalFormatting sqref="Z10">
    <cfRule type="cellIs" priority="23" dxfId="264" operator="lessThan" stopIfTrue="1">
      <formula>Z8-Z9</formula>
    </cfRule>
    <cfRule type="cellIs" priority="24" dxfId="264" operator="lessThan" stopIfTrue="1">
      <formula>Z12+Z13+Z14+Z15+Z16</formula>
    </cfRule>
  </conditionalFormatting>
  <conditionalFormatting sqref="AB10">
    <cfRule type="cellIs" priority="21" dxfId="264" operator="lessThan" stopIfTrue="1">
      <formula>AB8-AB9</formula>
    </cfRule>
    <cfRule type="cellIs" priority="22" dxfId="264" operator="lessThan" stopIfTrue="1">
      <formula>AB12+AB13+AB14+AB15+AB16</formula>
    </cfRule>
  </conditionalFormatting>
  <conditionalFormatting sqref="AD10">
    <cfRule type="cellIs" priority="19" dxfId="264" operator="lessThan" stopIfTrue="1">
      <formula>AD8-AD9</formula>
    </cfRule>
    <cfRule type="cellIs" priority="20" dxfId="264" operator="lessThan" stopIfTrue="1">
      <formula>AD12+AD13+AD14+AD15+AD16</formula>
    </cfRule>
  </conditionalFormatting>
  <conditionalFormatting sqref="AF10">
    <cfRule type="cellIs" priority="17" dxfId="264" operator="lessThan" stopIfTrue="1">
      <formula>AF8-AF9</formula>
    </cfRule>
    <cfRule type="cellIs" priority="18" dxfId="264" operator="lessThan" stopIfTrue="1">
      <formula>AF12+AF13+AF14+AF15+AF16</formula>
    </cfRule>
  </conditionalFormatting>
  <conditionalFormatting sqref="AH10">
    <cfRule type="cellIs" priority="9" dxfId="264" operator="lessThan" stopIfTrue="1">
      <formula>AH8-AH9</formula>
    </cfRule>
    <cfRule type="cellIs" priority="10" dxfId="264" operator="lessThan" stopIfTrue="1">
      <formula>AH12+AH13+AH14+AH15+AH16</formula>
    </cfRule>
  </conditionalFormatting>
  <conditionalFormatting sqref="AJ10">
    <cfRule type="cellIs" priority="7" dxfId="264" operator="lessThan" stopIfTrue="1">
      <formula>AJ8-AJ9</formula>
    </cfRule>
    <cfRule type="cellIs" priority="8" dxfId="264" operator="lessThan" stopIfTrue="1">
      <formula>AJ12+AJ13+AJ14+AJ15+AJ16</formula>
    </cfRule>
  </conditionalFormatting>
  <conditionalFormatting sqref="AL10">
    <cfRule type="cellIs" priority="5" dxfId="264" operator="lessThan" stopIfTrue="1">
      <formula>AL8-AL9</formula>
    </cfRule>
    <cfRule type="cellIs" priority="6" dxfId="264" operator="lessThan" stopIfTrue="1">
      <formula>AL12+AL13+AL14+AL15+AL16</formula>
    </cfRule>
  </conditionalFormatting>
  <conditionalFormatting sqref="AN10">
    <cfRule type="cellIs" priority="3" dxfId="264" operator="lessThan" stopIfTrue="1">
      <formula>AN8-AN9</formula>
    </cfRule>
    <cfRule type="cellIs" priority="4" dxfId="264" operator="lessThan" stopIfTrue="1">
      <formula>AN12+AN13+AN14+AN15+AN16</formula>
    </cfRule>
  </conditionalFormatting>
  <conditionalFormatting sqref="AP10">
    <cfRule type="cellIs" priority="1" dxfId="264" operator="lessThan" stopIfTrue="1">
      <formula>AP8-AP9</formula>
    </cfRule>
    <cfRule type="cellIs" priority="2" dxfId="264" operator="lessThan" stopIfTrue="1">
      <formula>AP12+AP13+AP14+AP15+AP16</formula>
    </cfRule>
  </conditionalFormatting>
  <printOptions horizontalCentered="1"/>
  <pageMargins left="0.56" right="0.4" top="0.36" bottom="0.47" header="0.24" footer="0.25"/>
  <pageSetup fitToHeight="2" horizontalDpi="600" verticalDpi="600" orientation="landscape" paperSize="9" scale="64" r:id="rId4"/>
  <headerFooter alignWithMargins="0">
    <oddFooter>&amp;C&amp;"Arial,Regular"&amp;8DENU/PNUMA CUESTIONARIO 2013 ESTADISTICAS AMBIENTALES  - Sección del Agua - p.&amp;P</oddFooter>
  </headerFooter>
  <rowBreaks count="1" manualBreakCount="1">
    <brk id="36" min="2" max="43" man="1"/>
  </rowBreaks>
  <drawing r:id="rId3"/>
  <legacyDrawing r:id="rId2"/>
</worksheet>
</file>

<file path=xl/worksheets/sheet8.xml><?xml version="1.0" encoding="utf-8"?>
<worksheet xmlns="http://schemas.openxmlformats.org/spreadsheetml/2006/main" xmlns:r="http://schemas.openxmlformats.org/officeDocument/2006/relationships">
  <sheetPr codeName="Sheet9"/>
  <dimension ref="A1:CP111"/>
  <sheetViews>
    <sheetView showGridLines="0" zoomScale="85" zoomScaleNormal="85" zoomScaleSheetLayoutView="90" workbookViewId="0" topLeftCell="C1">
      <selection activeCell="T8" sqref="T8"/>
    </sheetView>
  </sheetViews>
  <sheetFormatPr defaultColWidth="9.33203125" defaultRowHeight="12.75"/>
  <cols>
    <col min="1" max="1" width="6.33203125" style="203" hidden="1" customWidth="1"/>
    <col min="2" max="2" width="11.5" style="204" hidden="1" customWidth="1"/>
    <col min="3" max="3" width="8.33203125" style="216" customWidth="1"/>
    <col min="4" max="4" width="37.66015625" style="216" customWidth="1"/>
    <col min="5" max="5" width="13.66015625" style="216" customWidth="1"/>
    <col min="6" max="6" width="9.66015625" style="216" hidden="1" customWidth="1"/>
    <col min="7" max="7" width="1.83203125" style="216" hidden="1" customWidth="1"/>
    <col min="8" max="8" width="7" style="244" hidden="1" customWidth="1"/>
    <col min="9" max="9" width="1.83203125" style="245" hidden="1" customWidth="1"/>
    <col min="10" max="10" width="7" style="246" hidden="1" customWidth="1"/>
    <col min="11" max="11" width="1.83203125" style="245" hidden="1" customWidth="1"/>
    <col min="12" max="12" width="7" style="246" hidden="1" customWidth="1"/>
    <col min="13" max="13" width="1.83203125" style="245" hidden="1" customWidth="1"/>
    <col min="14" max="14" width="7" style="246" hidden="1" customWidth="1"/>
    <col min="15" max="15" width="1.83203125" style="245" hidden="1" customWidth="1"/>
    <col min="16" max="16" width="7" style="246" hidden="1" customWidth="1"/>
    <col min="17" max="17" width="1.83203125" style="245" hidden="1" customWidth="1"/>
    <col min="18" max="18" width="7" style="244" hidden="1" customWidth="1"/>
    <col min="19" max="19" width="1.83203125" style="245" hidden="1" customWidth="1"/>
    <col min="20" max="20" width="7" style="244" customWidth="1"/>
    <col min="21" max="21" width="1.83203125" style="245" customWidth="1"/>
    <col min="22" max="22" width="7" style="244" customWidth="1"/>
    <col min="23" max="23" width="1.83203125" style="245" customWidth="1"/>
    <col min="24" max="24" width="7" style="244" customWidth="1"/>
    <col min="25" max="25" width="1.83203125" style="245" customWidth="1"/>
    <col min="26" max="26" width="7" style="244" customWidth="1"/>
    <col min="27" max="27" width="1.83203125" style="245" customWidth="1"/>
    <col min="28" max="28" width="7" style="244" customWidth="1"/>
    <col min="29" max="29" width="1.83203125" style="245" customWidth="1"/>
    <col min="30" max="30" width="7" style="246" customWidth="1"/>
    <col min="31" max="31" width="1.83203125" style="245" customWidth="1"/>
    <col min="32" max="32" width="7" style="244" customWidth="1"/>
    <col min="33" max="33" width="1.83203125" style="245" customWidth="1"/>
    <col min="34" max="34" width="7" style="244" customWidth="1"/>
    <col min="35" max="35" width="1.83203125" style="245" customWidth="1"/>
    <col min="36" max="36" width="7" style="245" customWidth="1"/>
    <col min="37" max="37" width="1.83203125" style="245" customWidth="1"/>
    <col min="38" max="38" width="7" style="245" customWidth="1"/>
    <col min="39" max="39" width="1.83203125" style="245" customWidth="1"/>
    <col min="40" max="40" width="7" style="244" customWidth="1"/>
    <col min="41" max="41" width="1.83203125" style="245" customWidth="1"/>
    <col min="42" max="42" width="7" style="244" customWidth="1"/>
    <col min="43" max="43" width="1.83203125" style="245" customWidth="1"/>
    <col min="44" max="44" width="1.83203125" style="216" customWidth="1"/>
    <col min="45" max="45" width="4.5" style="214" customWidth="1"/>
    <col min="46" max="46" width="7.66015625" style="214" customWidth="1"/>
    <col min="47" max="47" width="38.16015625" style="214" customWidth="1"/>
    <col min="48" max="48" width="12" style="214" customWidth="1"/>
    <col min="49" max="49" width="8.16015625" style="214" customWidth="1"/>
    <col min="50" max="50" width="1.83203125" style="214" customWidth="1"/>
    <col min="51" max="51" width="8" style="214" customWidth="1"/>
    <col min="52" max="52" width="1.83203125" style="214" customWidth="1"/>
    <col min="53" max="53" width="8" style="214" customWidth="1"/>
    <col min="54" max="54" width="1.83203125" style="214" customWidth="1"/>
    <col min="55" max="55" width="8" style="214" customWidth="1"/>
    <col min="56" max="56" width="1.83203125" style="214" customWidth="1"/>
    <col min="57" max="57" width="7.5" style="214" customWidth="1"/>
    <col min="58" max="58" width="1.83203125" style="214" customWidth="1"/>
    <col min="59" max="59" width="7.83203125" style="214" customWidth="1"/>
    <col min="60" max="60" width="1.83203125" style="214" customWidth="1"/>
    <col min="61" max="61" width="8" style="214" customWidth="1"/>
    <col min="62" max="62" width="1.83203125" style="214" customWidth="1"/>
    <col min="63" max="63" width="7.16015625" style="214" customWidth="1"/>
    <col min="64" max="64" width="1.83203125" style="214" customWidth="1"/>
    <col min="65" max="65" width="7.33203125" style="214" customWidth="1"/>
    <col min="66" max="66" width="1.83203125" style="214" customWidth="1"/>
    <col min="67" max="67" width="6.66015625" style="214" customWidth="1"/>
    <col min="68" max="68" width="1.83203125" style="214" customWidth="1"/>
    <col min="69" max="69" width="7.33203125" style="214" customWidth="1"/>
    <col min="70" max="70" width="1.83203125" style="214" customWidth="1"/>
    <col min="71" max="71" width="6.83203125" style="214" customWidth="1"/>
    <col min="72" max="72" width="1.83203125" style="214" customWidth="1"/>
    <col min="73" max="73" width="7.5" style="214" customWidth="1"/>
    <col min="74" max="74" width="1.83203125" style="214" customWidth="1"/>
    <col min="75" max="75" width="6.83203125" style="214" customWidth="1"/>
    <col min="76" max="76" width="1.83203125" style="214" customWidth="1"/>
    <col min="77" max="77" width="7.33203125" style="214" customWidth="1"/>
    <col min="78" max="78" width="1.83203125" style="214" customWidth="1"/>
    <col min="79" max="79" width="7.5" style="214" customWidth="1"/>
    <col min="80" max="80" width="1.83203125" style="214" customWidth="1"/>
    <col min="81" max="81" width="9.33203125" style="214" customWidth="1"/>
    <col min="82" max="82" width="1.83203125" style="214" customWidth="1"/>
    <col min="83" max="83" width="9.33203125" style="214" customWidth="1"/>
    <col min="84" max="84" width="1.83203125" style="214" customWidth="1"/>
    <col min="85" max="85" width="9.33203125" style="214" customWidth="1"/>
    <col min="86" max="86" width="1.3359375" style="214" customWidth="1"/>
    <col min="87" max="87" width="9.33203125" style="438" customWidth="1"/>
    <col min="88" max="16384" width="9.33203125" style="216" customWidth="1"/>
  </cols>
  <sheetData>
    <row r="1" spans="1:87" s="471" customFormat="1" ht="15.75" customHeight="1">
      <c r="A1" s="469"/>
      <c r="B1" s="204">
        <v>0</v>
      </c>
      <c r="C1" s="205" t="s">
        <v>490</v>
      </c>
      <c r="D1" s="205"/>
      <c r="E1" s="362"/>
      <c r="F1" s="362"/>
      <c r="G1" s="362"/>
      <c r="H1" s="363"/>
      <c r="I1" s="364"/>
      <c r="J1" s="365"/>
      <c r="K1" s="364"/>
      <c r="L1" s="365"/>
      <c r="M1" s="364"/>
      <c r="N1" s="365"/>
      <c r="O1" s="364"/>
      <c r="P1" s="365"/>
      <c r="Q1" s="364"/>
      <c r="R1" s="363"/>
      <c r="S1" s="364"/>
      <c r="T1" s="363"/>
      <c r="U1" s="364"/>
      <c r="V1" s="363"/>
      <c r="W1" s="364"/>
      <c r="X1" s="363"/>
      <c r="Y1" s="364"/>
      <c r="Z1" s="363"/>
      <c r="AA1" s="364"/>
      <c r="AB1" s="363"/>
      <c r="AC1" s="364"/>
      <c r="AD1" s="365"/>
      <c r="AE1" s="364"/>
      <c r="AF1" s="363"/>
      <c r="AG1" s="364"/>
      <c r="AH1" s="363"/>
      <c r="AI1" s="364"/>
      <c r="AJ1" s="364"/>
      <c r="AK1" s="364"/>
      <c r="AL1" s="364"/>
      <c r="AM1" s="364"/>
      <c r="AN1" s="363"/>
      <c r="AO1" s="364"/>
      <c r="AP1" s="363"/>
      <c r="AQ1" s="364"/>
      <c r="AR1" s="525"/>
      <c r="AS1" s="519"/>
      <c r="AT1" s="215" t="s">
        <v>573</v>
      </c>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c r="CI1" s="470"/>
    </row>
    <row r="2" spans="5:42" ht="6" customHeight="1">
      <c r="E2" s="368"/>
      <c r="F2" s="368"/>
      <c r="G2" s="368"/>
      <c r="H2" s="372"/>
      <c r="Y2" s="377"/>
      <c r="Z2" s="372"/>
      <c r="AA2" s="377"/>
      <c r="AB2" s="372"/>
      <c r="AC2" s="377"/>
      <c r="AD2" s="459"/>
      <c r="AE2" s="377"/>
      <c r="AF2" s="372"/>
      <c r="AG2" s="377"/>
      <c r="AH2" s="372"/>
      <c r="AI2" s="377"/>
      <c r="AJ2" s="377"/>
      <c r="AK2" s="377"/>
      <c r="AL2" s="377"/>
      <c r="AM2" s="377"/>
      <c r="AN2" s="372"/>
      <c r="AP2" s="372"/>
    </row>
    <row r="3" spans="1:87" s="390" customFormat="1" ht="17.25" customHeight="1">
      <c r="A3" s="311"/>
      <c r="B3" s="311"/>
      <c r="C3" s="373" t="s">
        <v>630</v>
      </c>
      <c r="D3" s="28"/>
      <c r="E3" s="461"/>
      <c r="F3" s="462"/>
      <c r="G3" s="463"/>
      <c r="H3" s="464"/>
      <c r="I3" s="465"/>
      <c r="J3" s="464"/>
      <c r="K3" s="465"/>
      <c r="L3" s="464"/>
      <c r="M3" s="465"/>
      <c r="N3" s="464"/>
      <c r="O3" s="465"/>
      <c r="P3" s="464"/>
      <c r="Q3" s="463"/>
      <c r="R3" s="464"/>
      <c r="S3" s="466"/>
      <c r="T3" s="109"/>
      <c r="U3" s="466"/>
      <c r="V3" s="54"/>
      <c r="W3" s="373" t="s">
        <v>631</v>
      </c>
      <c r="X3" s="375"/>
      <c r="Y3" s="374"/>
      <c r="Z3" s="375"/>
      <c r="AA3" s="376"/>
      <c r="AB3" s="375"/>
      <c r="AC3" s="463"/>
      <c r="AD3" s="464"/>
      <c r="AE3" s="463"/>
      <c r="AF3" s="464"/>
      <c r="AG3" s="463"/>
      <c r="AH3" s="464"/>
      <c r="AI3" s="467"/>
      <c r="AJ3" s="467"/>
      <c r="AK3" s="467"/>
      <c r="AL3" s="467"/>
      <c r="AM3" s="467"/>
      <c r="AN3" s="468"/>
      <c r="AO3" s="468"/>
      <c r="AP3" s="468"/>
      <c r="AQ3" s="468"/>
      <c r="AR3" s="468"/>
      <c r="AS3" s="379"/>
      <c r="AT3" s="380" t="s">
        <v>544</v>
      </c>
      <c r="AU3" s="473"/>
      <c r="AV3" s="387"/>
      <c r="AW3" s="474"/>
      <c r="AX3" s="387"/>
      <c r="AY3" s="526"/>
      <c r="AZ3" s="526"/>
      <c r="BA3" s="526"/>
      <c r="BB3" s="526"/>
      <c r="BC3" s="475"/>
      <c r="BD3" s="475"/>
      <c r="BE3" s="475"/>
      <c r="BF3" s="475"/>
      <c r="BG3" s="475"/>
      <c r="BH3" s="475"/>
      <c r="BI3" s="476"/>
      <c r="BJ3" s="387"/>
      <c r="BK3" s="387"/>
      <c r="BL3" s="387"/>
      <c r="BM3" s="387"/>
      <c r="BN3" s="387"/>
      <c r="BO3" s="387"/>
      <c r="BP3" s="476"/>
      <c r="BQ3" s="476"/>
      <c r="BR3" s="476"/>
      <c r="BS3" s="387"/>
      <c r="BT3" s="387"/>
      <c r="BU3" s="387"/>
      <c r="BV3" s="387"/>
      <c r="BW3" s="387"/>
      <c r="BX3" s="387"/>
      <c r="BY3" s="387"/>
      <c r="BZ3" s="387"/>
      <c r="CA3" s="387"/>
      <c r="CB3" s="387"/>
      <c r="CC3" s="387"/>
      <c r="CD3" s="387"/>
      <c r="CE3" s="473"/>
      <c r="CF3" s="473"/>
      <c r="CG3" s="473"/>
      <c r="CH3" s="473"/>
      <c r="CI3" s="389"/>
    </row>
    <row r="4" spans="3:46" ht="6" customHeight="1">
      <c r="C4" s="527"/>
      <c r="D4" s="527"/>
      <c r="E4" s="433"/>
      <c r="F4" s="433"/>
      <c r="G4" s="433"/>
      <c r="H4" s="377"/>
      <c r="I4" s="377"/>
      <c r="J4" s="459"/>
      <c r="K4" s="377"/>
      <c r="L4" s="459"/>
      <c r="M4" s="377"/>
      <c r="N4" s="459"/>
      <c r="O4" s="377"/>
      <c r="P4" s="459"/>
      <c r="Q4" s="377"/>
      <c r="R4" s="372"/>
      <c r="S4" s="377"/>
      <c r="T4" s="372"/>
      <c r="U4" s="377"/>
      <c r="V4" s="372"/>
      <c r="W4" s="377"/>
      <c r="Y4" s="377"/>
      <c r="Z4" s="372"/>
      <c r="AA4" s="377"/>
      <c r="AB4" s="372"/>
      <c r="AC4" s="377"/>
      <c r="AD4" s="459"/>
      <c r="AE4" s="377"/>
      <c r="AF4" s="372"/>
      <c r="AG4" s="377"/>
      <c r="AH4" s="528"/>
      <c r="AI4" s="377"/>
      <c r="AJ4" s="377"/>
      <c r="AK4" s="377"/>
      <c r="AL4" s="377"/>
      <c r="AM4" s="377"/>
      <c r="AN4" s="372"/>
      <c r="AP4" s="372"/>
      <c r="AT4" s="352"/>
    </row>
    <row r="5" spans="1:87" s="471" customFormat="1" ht="18" customHeight="1">
      <c r="A5" s="469"/>
      <c r="B5" s="204">
        <v>7</v>
      </c>
      <c r="C5" s="775" t="s">
        <v>16</v>
      </c>
      <c r="D5" s="775"/>
      <c r="E5" s="806"/>
      <c r="F5" s="806"/>
      <c r="G5" s="806"/>
      <c r="H5" s="806"/>
      <c r="I5" s="777"/>
      <c r="J5" s="777"/>
      <c r="K5" s="777"/>
      <c r="L5" s="777"/>
      <c r="M5" s="777"/>
      <c r="N5" s="777"/>
      <c r="O5" s="777"/>
      <c r="P5" s="777"/>
      <c r="Q5" s="777"/>
      <c r="R5" s="806"/>
      <c r="S5" s="777"/>
      <c r="T5" s="806"/>
      <c r="U5" s="777"/>
      <c r="V5" s="806"/>
      <c r="W5" s="777"/>
      <c r="X5" s="806"/>
      <c r="Y5" s="777"/>
      <c r="Z5" s="806"/>
      <c r="AA5" s="777"/>
      <c r="AB5" s="806"/>
      <c r="AC5" s="777"/>
      <c r="AD5" s="777"/>
      <c r="AE5" s="777"/>
      <c r="AF5" s="806"/>
      <c r="AG5" s="777"/>
      <c r="AH5" s="806"/>
      <c r="AI5" s="392"/>
      <c r="AJ5" s="392"/>
      <c r="AK5" s="392"/>
      <c r="AL5" s="392"/>
      <c r="AM5" s="392"/>
      <c r="AN5" s="393"/>
      <c r="AO5" s="392"/>
      <c r="AP5" s="393"/>
      <c r="AQ5" s="392"/>
      <c r="AR5" s="478"/>
      <c r="AS5" s="519"/>
      <c r="AT5" s="394" t="s">
        <v>545</v>
      </c>
      <c r="AU5" s="238"/>
      <c r="AV5" s="238"/>
      <c r="AW5" s="238"/>
      <c r="AX5" s="238"/>
      <c r="AY5" s="238"/>
      <c r="AZ5" s="238"/>
      <c r="BA5" s="238"/>
      <c r="BB5" s="238"/>
      <c r="BC5" s="238"/>
      <c r="BD5" s="238"/>
      <c r="BE5" s="238"/>
      <c r="BF5" s="238"/>
      <c r="BG5" s="238"/>
      <c r="BH5" s="238"/>
      <c r="BI5" s="238"/>
      <c r="BJ5" s="238"/>
      <c r="BK5" s="238"/>
      <c r="BL5" s="238"/>
      <c r="BM5" s="238"/>
      <c r="BN5" s="238"/>
      <c r="BO5" s="238"/>
      <c r="BP5" s="238"/>
      <c r="BQ5" s="238"/>
      <c r="BR5" s="238"/>
      <c r="BS5" s="238"/>
      <c r="BT5" s="238"/>
      <c r="BU5" s="238"/>
      <c r="BV5" s="238"/>
      <c r="BW5" s="238"/>
      <c r="BX5" s="238"/>
      <c r="BY5" s="238"/>
      <c r="BZ5" s="238"/>
      <c r="CA5" s="238"/>
      <c r="CB5" s="238"/>
      <c r="CC5" s="238"/>
      <c r="CD5" s="238"/>
      <c r="CE5" s="238"/>
      <c r="CF5" s="238"/>
      <c r="CG5" s="238"/>
      <c r="CH5" s="238"/>
      <c r="CI5" s="470"/>
    </row>
    <row r="6" spans="1:87" s="480" customFormat="1" ht="30.75" customHeight="1">
      <c r="A6" s="479"/>
      <c r="B6" s="204"/>
      <c r="C6" s="471"/>
      <c r="D6" s="471"/>
      <c r="E6" s="834" t="s">
        <v>632</v>
      </c>
      <c r="F6" s="745"/>
      <c r="G6" s="745"/>
      <c r="H6" s="745"/>
      <c r="I6" s="745"/>
      <c r="J6" s="745"/>
      <c r="K6" s="745"/>
      <c r="L6" s="745"/>
      <c r="M6" s="745"/>
      <c r="N6" s="745"/>
      <c r="O6" s="745"/>
      <c r="P6" s="745"/>
      <c r="Q6" s="745"/>
      <c r="R6" s="745"/>
      <c r="S6" s="745"/>
      <c r="T6" s="745"/>
      <c r="U6" s="745"/>
      <c r="V6" s="745"/>
      <c r="W6" s="745"/>
      <c r="X6" s="745"/>
      <c r="Y6" s="745"/>
      <c r="Z6" s="745"/>
      <c r="AA6" s="745"/>
      <c r="AB6" s="745"/>
      <c r="AC6" s="745"/>
      <c r="AD6" s="395"/>
      <c r="AE6" s="396"/>
      <c r="AF6" s="395"/>
      <c r="AG6" s="244"/>
      <c r="AH6" s="395"/>
      <c r="AI6" s="397"/>
      <c r="AJ6" s="397"/>
      <c r="AK6" s="397"/>
      <c r="AL6" s="397"/>
      <c r="AM6" s="397"/>
      <c r="AN6" s="353"/>
      <c r="AP6" s="353"/>
      <c r="AQ6" s="398" t="s">
        <v>505</v>
      </c>
      <c r="AR6" s="353"/>
      <c r="AS6" s="529"/>
      <c r="AT6" s="399" t="s">
        <v>538</v>
      </c>
      <c r="AU6" s="238"/>
      <c r="AV6" s="238"/>
      <c r="AW6" s="238"/>
      <c r="AX6" s="238"/>
      <c r="AY6" s="238"/>
      <c r="AZ6" s="238"/>
      <c r="BA6" s="238"/>
      <c r="BB6" s="238"/>
      <c r="BC6" s="238"/>
      <c r="BD6" s="238"/>
      <c r="BE6" s="238"/>
      <c r="BF6" s="238"/>
      <c r="BG6" s="238"/>
      <c r="BH6" s="238"/>
      <c r="BI6" s="238"/>
      <c r="BJ6" s="238"/>
      <c r="BK6" s="238"/>
      <c r="BL6" s="238"/>
      <c r="BM6" s="238"/>
      <c r="BN6" s="238"/>
      <c r="BO6" s="238"/>
      <c r="BP6" s="238"/>
      <c r="BQ6" s="238"/>
      <c r="BR6" s="238"/>
      <c r="BS6" s="238"/>
      <c r="BT6" s="238"/>
      <c r="BU6" s="238"/>
      <c r="BV6" s="238"/>
      <c r="BW6" s="238"/>
      <c r="BX6" s="238"/>
      <c r="BY6" s="238"/>
      <c r="BZ6" s="238"/>
      <c r="CA6" s="238"/>
      <c r="CB6" s="238"/>
      <c r="CC6" s="238"/>
      <c r="CD6" s="238"/>
      <c r="CE6" s="238"/>
      <c r="CF6" s="238"/>
      <c r="CG6" s="238"/>
      <c r="CH6" s="238"/>
      <c r="CI6" s="530"/>
    </row>
    <row r="7" spans="2:86" ht="22.5" customHeight="1">
      <c r="B7" s="204">
        <v>2</v>
      </c>
      <c r="C7" s="257" t="s">
        <v>633</v>
      </c>
      <c r="D7" s="257" t="s">
        <v>634</v>
      </c>
      <c r="E7" s="257" t="s">
        <v>635</v>
      </c>
      <c r="F7" s="257">
        <v>1990</v>
      </c>
      <c r="G7" s="258"/>
      <c r="H7" s="257">
        <v>1995</v>
      </c>
      <c r="I7" s="258"/>
      <c r="J7" s="257">
        <v>1996</v>
      </c>
      <c r="K7" s="258"/>
      <c r="L7" s="257">
        <v>1997</v>
      </c>
      <c r="M7" s="258"/>
      <c r="N7" s="257">
        <v>1998</v>
      </c>
      <c r="O7" s="258"/>
      <c r="P7" s="257">
        <v>1999</v>
      </c>
      <c r="Q7" s="258"/>
      <c r="R7" s="257">
        <v>2000</v>
      </c>
      <c r="S7" s="258"/>
      <c r="T7" s="257">
        <v>2001</v>
      </c>
      <c r="U7" s="258"/>
      <c r="V7" s="257">
        <v>2002</v>
      </c>
      <c r="W7" s="258"/>
      <c r="X7" s="257">
        <v>2003</v>
      </c>
      <c r="Y7" s="258"/>
      <c r="Z7" s="257">
        <v>2004</v>
      </c>
      <c r="AA7" s="258"/>
      <c r="AB7" s="257">
        <v>2005</v>
      </c>
      <c r="AC7" s="258"/>
      <c r="AD7" s="257">
        <v>2006</v>
      </c>
      <c r="AE7" s="258"/>
      <c r="AF7" s="257">
        <v>2007</v>
      </c>
      <c r="AG7" s="258"/>
      <c r="AH7" s="257">
        <v>2008</v>
      </c>
      <c r="AI7" s="258"/>
      <c r="AJ7" s="257">
        <v>2009</v>
      </c>
      <c r="AK7" s="258"/>
      <c r="AL7" s="257">
        <v>2010</v>
      </c>
      <c r="AM7" s="258"/>
      <c r="AN7" s="257">
        <v>2011</v>
      </c>
      <c r="AO7" s="258"/>
      <c r="AP7" s="257">
        <v>2012</v>
      </c>
      <c r="AQ7" s="258"/>
      <c r="AT7" s="257" t="s">
        <v>241</v>
      </c>
      <c r="AU7" s="257" t="s">
        <v>243</v>
      </c>
      <c r="AV7" s="257" t="s">
        <v>244</v>
      </c>
      <c r="AW7" s="256">
        <v>1990</v>
      </c>
      <c r="AX7" s="258"/>
      <c r="AY7" s="257">
        <v>1995</v>
      </c>
      <c r="AZ7" s="258"/>
      <c r="BA7" s="257">
        <v>1996</v>
      </c>
      <c r="BB7" s="258"/>
      <c r="BC7" s="257">
        <v>1997</v>
      </c>
      <c r="BD7" s="258"/>
      <c r="BE7" s="257">
        <v>1998</v>
      </c>
      <c r="BF7" s="258"/>
      <c r="BG7" s="531">
        <v>1999</v>
      </c>
      <c r="BH7" s="258"/>
      <c r="BI7" s="257">
        <v>2000</v>
      </c>
      <c r="BJ7" s="258"/>
      <c r="BK7" s="257">
        <v>2001</v>
      </c>
      <c r="BL7" s="258"/>
      <c r="BM7" s="257">
        <v>2002</v>
      </c>
      <c r="BN7" s="258"/>
      <c r="BO7" s="257">
        <v>2003</v>
      </c>
      <c r="BP7" s="258"/>
      <c r="BQ7" s="257">
        <v>2004</v>
      </c>
      <c r="BR7" s="258"/>
      <c r="BS7" s="257">
        <v>2005</v>
      </c>
      <c r="BT7" s="258"/>
      <c r="BU7" s="257">
        <v>2006</v>
      </c>
      <c r="BV7" s="258"/>
      <c r="BW7" s="257">
        <v>2007</v>
      </c>
      <c r="BX7" s="258"/>
      <c r="BY7" s="257">
        <v>2008</v>
      </c>
      <c r="BZ7" s="258"/>
      <c r="CA7" s="257">
        <v>2009</v>
      </c>
      <c r="CB7" s="258"/>
      <c r="CC7" s="257">
        <v>2010</v>
      </c>
      <c r="CD7" s="258"/>
      <c r="CE7" s="257">
        <v>2011</v>
      </c>
      <c r="CF7" s="258"/>
      <c r="CG7" s="257">
        <v>2012</v>
      </c>
      <c r="CH7" s="258"/>
    </row>
    <row r="8" spans="2:86" ht="18.75" customHeight="1">
      <c r="B8" s="263">
        <v>84</v>
      </c>
      <c r="C8" s="409">
        <v>1</v>
      </c>
      <c r="D8" s="532" t="s">
        <v>611</v>
      </c>
      <c r="E8" s="405" t="s">
        <v>247</v>
      </c>
      <c r="F8" s="636"/>
      <c r="G8" s="886"/>
      <c r="H8" s="636"/>
      <c r="I8" s="886"/>
      <c r="J8" s="636"/>
      <c r="K8" s="886"/>
      <c r="L8" s="636"/>
      <c r="M8" s="886"/>
      <c r="N8" s="636"/>
      <c r="O8" s="886"/>
      <c r="P8" s="636"/>
      <c r="Q8" s="886"/>
      <c r="R8" s="636"/>
      <c r="S8" s="886"/>
      <c r="T8" s="636"/>
      <c r="U8" s="886"/>
      <c r="V8" s="636"/>
      <c r="W8" s="886"/>
      <c r="X8" s="636"/>
      <c r="Y8" s="886"/>
      <c r="Z8" s="636"/>
      <c r="AA8" s="886"/>
      <c r="AB8" s="636"/>
      <c r="AC8" s="886"/>
      <c r="AD8" s="636"/>
      <c r="AE8" s="886"/>
      <c r="AF8" s="636"/>
      <c r="AG8" s="886"/>
      <c r="AH8" s="636"/>
      <c r="AI8" s="886"/>
      <c r="AJ8" s="636"/>
      <c r="AK8" s="886"/>
      <c r="AL8" s="636"/>
      <c r="AM8" s="886"/>
      <c r="AN8" s="636"/>
      <c r="AO8" s="886"/>
      <c r="AP8" s="636"/>
      <c r="AQ8" s="886"/>
      <c r="AT8" s="413">
        <v>1</v>
      </c>
      <c r="AU8" s="533" t="s">
        <v>577</v>
      </c>
      <c r="AV8" s="81" t="s">
        <v>247</v>
      </c>
      <c r="AW8" s="534" t="s">
        <v>574</v>
      </c>
      <c r="AX8" s="118"/>
      <c r="AY8" s="98" t="str">
        <f>IF(OR(ISBLANK(F8),ISBLANK(H8)),"N/A",IF(ABS((H8-F8)/F8)&gt;1,"&gt; 100%","ok"))</f>
        <v>N/A</v>
      </c>
      <c r="AZ8" s="98"/>
      <c r="BA8" s="98" t="str">
        <f>IF(OR(ISBLANK(H8),ISBLANK(J8)),"N/A",IF(ABS((J8-H8)/H8)&gt;0.25,"&gt; 25%","ok"))</f>
        <v>N/A</v>
      </c>
      <c r="BB8" s="98"/>
      <c r="BC8" s="98" t="str">
        <f>IF(OR(ISBLANK(J8),ISBLANK(L8)),"N/A",IF(ABS((L8-J8)/J8)&gt;0.25,"&gt; 25%","ok"))</f>
        <v>N/A</v>
      </c>
      <c r="BD8" s="98"/>
      <c r="BE8" s="98" t="str">
        <f>IF(OR(ISBLANK(L8),ISBLANK(N8)),"N/A",IF(ABS((N8-L8)/L8)&gt;0.25,"&gt; 25%","ok"))</f>
        <v>N/A</v>
      </c>
      <c r="BF8" s="98"/>
      <c r="BG8" s="98" t="str">
        <f>IF(OR(ISBLANK(N8),ISBLANK(P8)),"N/A",IF(ABS((P8-N8)/N8)&gt;0.25,"&gt; 25%","ok"))</f>
        <v>N/A</v>
      </c>
      <c r="BH8" s="98"/>
      <c r="BI8" s="98" t="str">
        <f>IF(OR(ISBLANK(P8),ISBLANK(R8)),"N/A",IF(ABS((R8-P8)/P8)&gt;0.25,"&gt; 25%","ok"))</f>
        <v>N/A</v>
      </c>
      <c r="BJ8" s="98"/>
      <c r="BK8" s="98" t="str">
        <f>IF(OR(ISBLANK(R8),ISBLANK(T8)),"N/A",IF(ABS((T8-R8)/R8)&gt;0.25,"&gt; 25%","ok"))</f>
        <v>N/A</v>
      </c>
      <c r="BL8" s="98"/>
      <c r="BM8" s="98" t="str">
        <f>IF(OR(ISBLANK(T8),ISBLANK(V8)),"N/A",IF(ABS((V8-T8)/T8)&gt;0.25,"&gt; 25%","ok"))</f>
        <v>N/A</v>
      </c>
      <c r="BN8" s="98"/>
      <c r="BO8" s="98" t="str">
        <f>IF(OR(ISBLANK(V8),ISBLANK(X8)),"N/A",IF(ABS((X8-V8)/V8)&gt;0.25,"&gt; 25%","ok"))</f>
        <v>N/A</v>
      </c>
      <c r="BP8" s="98"/>
      <c r="BQ8" s="98" t="str">
        <f>IF(OR(ISBLANK(X8),ISBLANK(Z8)),"N/A",IF(ABS((Z8-X8)/X8)&gt;0.25,"&gt; 25%","ok"))</f>
        <v>N/A</v>
      </c>
      <c r="BR8" s="98"/>
      <c r="BS8" s="98" t="str">
        <f>IF(OR(ISBLANK(Z8),ISBLANK(AB8)),"N/A",IF(ABS((AB8-Z8)/Z8)&gt;0.25,"&gt; 25%","ok"))</f>
        <v>N/A</v>
      </c>
      <c r="BT8" s="98"/>
      <c r="BU8" s="98" t="str">
        <f>IF(OR(ISBLANK(AB8),ISBLANK(AD8)),"N/A",IF(ABS((AD8-AB8)/AB8)&gt;0.25,"&gt; 25%","ok"))</f>
        <v>N/A</v>
      </c>
      <c r="BV8" s="98"/>
      <c r="BW8" s="98" t="str">
        <f>IF(OR(ISBLANK(AD8),ISBLANK(AF8)),"N/A",IF(ABS((AF8-AD8)/AD8)&gt;0.25,"&gt; 25%","ok"))</f>
        <v>N/A</v>
      </c>
      <c r="BX8" s="98"/>
      <c r="BY8" s="98" t="str">
        <f>IF(OR(ISBLANK(AF8),ISBLANK(AH8)),"N/A",IF(ABS((AH8-AF8)/AF8)&gt;0.25,"&gt; 25%","ok"))</f>
        <v>N/A</v>
      </c>
      <c r="BZ8" s="98"/>
      <c r="CA8" s="98" t="str">
        <f>IF(OR(ISBLANK(AH8),ISBLANK(AJ8)),"N/A",IF(ABS((AJ8-AH8)/AH8)&gt;0.25,"&gt; 25%","ok"))</f>
        <v>N/A</v>
      </c>
      <c r="CB8" s="98"/>
      <c r="CC8" s="98" t="str">
        <f>IF(OR(ISBLANK(AJ8),ISBLANK(AL8)),"N/A",IF(ABS((AL8-AJ8)/AJ8)&gt;0.25,"&gt; 25%","ok"))</f>
        <v>N/A</v>
      </c>
      <c r="CD8" s="98"/>
      <c r="CE8" s="98" t="str">
        <f>IF(OR(ISBLANK(AL8),ISBLANK(AN8)),"N/A",IF(ABS((AN8-AL8)/AL8)&gt;0.25,"&gt; 25%","ok"))</f>
        <v>N/A</v>
      </c>
      <c r="CF8" s="98"/>
      <c r="CG8" s="98" t="str">
        <f>IF(OR(ISBLANK(AN8),ISBLANK(AP8)),"N/A",IF(ABS((AP8-AN8)/AN8)&gt;0.25,"&gt; 25%","ok"))</f>
        <v>N/A</v>
      </c>
      <c r="CH8" s="271"/>
    </row>
    <row r="9" spans="2:88" ht="32.25" customHeight="1">
      <c r="B9" s="535">
        <v>85</v>
      </c>
      <c r="C9" s="405">
        <v>2</v>
      </c>
      <c r="D9" s="536" t="s">
        <v>71</v>
      </c>
      <c r="E9" s="405" t="s">
        <v>247</v>
      </c>
      <c r="F9" s="636"/>
      <c r="G9" s="886"/>
      <c r="H9" s="636"/>
      <c r="I9" s="886"/>
      <c r="J9" s="636"/>
      <c r="K9" s="886"/>
      <c r="L9" s="636"/>
      <c r="M9" s="886"/>
      <c r="N9" s="636"/>
      <c r="O9" s="886"/>
      <c r="P9" s="636"/>
      <c r="Q9" s="886"/>
      <c r="R9" s="636"/>
      <c r="S9" s="886"/>
      <c r="T9" s="636"/>
      <c r="U9" s="886"/>
      <c r="V9" s="636"/>
      <c r="W9" s="886"/>
      <c r="X9" s="636"/>
      <c r="Y9" s="886"/>
      <c r="Z9" s="636"/>
      <c r="AA9" s="886"/>
      <c r="AB9" s="636"/>
      <c r="AC9" s="886"/>
      <c r="AD9" s="636"/>
      <c r="AE9" s="886"/>
      <c r="AF9" s="636"/>
      <c r="AG9" s="886"/>
      <c r="AH9" s="636"/>
      <c r="AI9" s="886"/>
      <c r="AJ9" s="636"/>
      <c r="AK9" s="886"/>
      <c r="AL9" s="636"/>
      <c r="AM9" s="886"/>
      <c r="AN9" s="636"/>
      <c r="AO9" s="886"/>
      <c r="AP9" s="636"/>
      <c r="AQ9" s="886"/>
      <c r="AT9" s="81">
        <v>2</v>
      </c>
      <c r="AU9" s="492" t="s">
        <v>165</v>
      </c>
      <c r="AV9" s="81" t="s">
        <v>247</v>
      </c>
      <c r="AW9" s="118" t="s">
        <v>574</v>
      </c>
      <c r="AX9" s="117"/>
      <c r="AY9" s="98" t="str">
        <f aca="true" t="shared" si="0" ref="AY9:AY24">IF(OR(ISBLANK(F9),ISBLANK(H9)),"N/A",IF(ABS((H9-F9)/F9)&gt;1,"&gt; 100%","ok"))</f>
        <v>N/A</v>
      </c>
      <c r="AZ9" s="116"/>
      <c r="BA9" s="98" t="str">
        <f aca="true" t="shared" si="1" ref="BA9:BA24">IF(OR(ISBLANK(H9),ISBLANK(J9)),"N/A",IF(ABS((J9-H9)/H9)&gt;0.25,"&gt; 25%","ok"))</f>
        <v>N/A</v>
      </c>
      <c r="BB9" s="81"/>
      <c r="BC9" s="98" t="str">
        <f aca="true" t="shared" si="2" ref="BC9:BC14">IF(OR(ISBLANK(J9),ISBLANK(L9)),"N/A",IF(ABS((L9-J9)/J9)&gt;0.25,"&gt; 25%","ok"))</f>
        <v>N/A</v>
      </c>
      <c r="BD9" s="117"/>
      <c r="BE9" s="98" t="str">
        <f aca="true" t="shared" si="3" ref="BE9:BE14">IF(OR(ISBLANK(L9),ISBLANK(N9)),"N/A",IF(ABS((N9-L9)/L9)&gt;0.25,"&gt; 25%","ok"))</f>
        <v>N/A</v>
      </c>
      <c r="BF9" s="116"/>
      <c r="BG9" s="98" t="str">
        <f aca="true" t="shared" si="4" ref="BG9:BG14">IF(OR(ISBLANK(N9),ISBLANK(P9)),"N/A",IF(ABS((P9-N9)/N9)&gt;0.25,"&gt; 25%","ok"))</f>
        <v>N/A</v>
      </c>
      <c r="BH9" s="81"/>
      <c r="BI9" s="98" t="str">
        <f aca="true" t="shared" si="5" ref="BI9:BI14">IF(OR(ISBLANK(P9),ISBLANK(R9)),"N/A",IF(ABS((R9-P9)/P9)&gt;0.25,"&gt; 25%","ok"))</f>
        <v>N/A</v>
      </c>
      <c r="BJ9" s="118"/>
      <c r="BK9" s="98" t="str">
        <f aca="true" t="shared" si="6" ref="BK9:BK14">IF(OR(ISBLANK(R9),ISBLANK(T9)),"N/A",IF(ABS((T9-R9)/R9)&gt;0.25,"&gt; 25%","ok"))</f>
        <v>N/A</v>
      </c>
      <c r="BL9" s="116"/>
      <c r="BM9" s="98" t="str">
        <f aca="true" t="shared" si="7" ref="BM9:BM14">IF(OR(ISBLANK(T9),ISBLANK(V9)),"N/A",IF(ABS((V9-T9)/T9)&gt;0.25,"&gt; 25%","ok"))</f>
        <v>N/A</v>
      </c>
      <c r="BN9" s="81"/>
      <c r="BO9" s="98" t="str">
        <f aca="true" t="shared" si="8" ref="BO9:BO14">IF(OR(ISBLANK(V9),ISBLANK(X9)),"N/A",IF(ABS((X9-V9)/V9)&gt;0.25,"&gt; 25%","ok"))</f>
        <v>N/A</v>
      </c>
      <c r="BP9" s="117"/>
      <c r="BQ9" s="98" t="str">
        <f aca="true" t="shared" si="9" ref="BQ9:BQ14">IF(OR(ISBLANK(X9),ISBLANK(Z9)),"N/A",IF(ABS((Z9-X9)/X9)&gt;0.25,"&gt; 25%","ok"))</f>
        <v>N/A</v>
      </c>
      <c r="BR9" s="116"/>
      <c r="BS9" s="98" t="str">
        <f aca="true" t="shared" si="10" ref="BS9:BS14">IF(OR(ISBLANK(Z9),ISBLANK(AB9)),"N/A",IF(ABS((AB9-Z9)/Z9)&gt;0.25,"&gt; 25%","ok"))</f>
        <v>N/A</v>
      </c>
      <c r="BT9" s="118"/>
      <c r="BU9" s="98" t="str">
        <f aca="true" t="shared" si="11" ref="BU9:BU14">IF(OR(ISBLANK(AB9),ISBLANK(AD9)),"N/A",IF(ABS((AD9-AB9)/AB9)&gt;0.25,"&gt; 25%","ok"))</f>
        <v>N/A</v>
      </c>
      <c r="BV9" s="116"/>
      <c r="BW9" s="98" t="str">
        <f aca="true" t="shared" si="12" ref="BW9:BW14">IF(OR(ISBLANK(AD9),ISBLANK(AF9)),"N/A",IF(ABS((AF9-AD9)/AD9)&gt;0.25,"&gt; 25%","ok"))</f>
        <v>N/A</v>
      </c>
      <c r="BX9" s="81"/>
      <c r="BY9" s="98" t="str">
        <f aca="true" t="shared" si="13" ref="BY9:BY14">IF(OR(ISBLANK(AF9),ISBLANK(AH9)),"N/A",IF(ABS((AH9-AF9)/AF9)&gt;0.25,"&gt; 25%","ok"))</f>
        <v>N/A</v>
      </c>
      <c r="BZ9" s="81"/>
      <c r="CA9" s="98" t="str">
        <f aca="true" t="shared" si="14" ref="CA9:CA14">IF(OR(ISBLANK(AH9),ISBLANK(AJ9)),"N/A",IF(ABS((AJ9-AH9)/AH9)&gt;0.25,"&gt; 25%","ok"))</f>
        <v>N/A</v>
      </c>
      <c r="CB9" s="81"/>
      <c r="CC9" s="98" t="str">
        <f aca="true" t="shared" si="15" ref="CC9:CC14">IF(OR(ISBLANK(AJ9),ISBLANK(AL9)),"N/A",IF(ABS((AL9-AJ9)/AJ9)&gt;0.25,"&gt; 25%","ok"))</f>
        <v>N/A</v>
      </c>
      <c r="CD9" s="118"/>
      <c r="CE9" s="98" t="str">
        <f aca="true" t="shared" si="16" ref="CE9:CE14">IF(OR(ISBLANK(AL9),ISBLANK(AN9)),"N/A",IF(ABS((AN9-AL9)/AL9)&gt;0.25,"&gt; 25%","ok"))</f>
        <v>N/A</v>
      </c>
      <c r="CF9" s="81"/>
      <c r="CG9" s="98" t="str">
        <f aca="true" t="shared" si="17" ref="CG9:CG24">IF(OR(ISBLANK(AN9),ISBLANK(AP9)),"N/A",IF(ABS((AP9-AN9)/AN9)&gt;0.25,"&gt; 25%","ok"))</f>
        <v>N/A</v>
      </c>
      <c r="CH9" s="81"/>
      <c r="CI9" s="437"/>
      <c r="CJ9" s="314"/>
    </row>
    <row r="10" spans="2:88" ht="18.75" customHeight="1">
      <c r="B10" s="263">
        <v>155</v>
      </c>
      <c r="C10" s="405">
        <v>3</v>
      </c>
      <c r="D10" s="489" t="s">
        <v>644</v>
      </c>
      <c r="E10" s="405" t="s">
        <v>247</v>
      </c>
      <c r="F10" s="636"/>
      <c r="G10" s="886"/>
      <c r="H10" s="636"/>
      <c r="I10" s="886"/>
      <c r="J10" s="636"/>
      <c r="K10" s="886"/>
      <c r="L10" s="636"/>
      <c r="M10" s="886"/>
      <c r="N10" s="636"/>
      <c r="O10" s="886"/>
      <c r="P10" s="636"/>
      <c r="Q10" s="886"/>
      <c r="R10" s="636"/>
      <c r="S10" s="886"/>
      <c r="T10" s="636"/>
      <c r="U10" s="886"/>
      <c r="V10" s="636"/>
      <c r="W10" s="886"/>
      <c r="X10" s="636"/>
      <c r="Y10" s="886"/>
      <c r="Z10" s="636"/>
      <c r="AA10" s="886"/>
      <c r="AB10" s="636"/>
      <c r="AC10" s="886"/>
      <c r="AD10" s="636"/>
      <c r="AE10" s="886"/>
      <c r="AF10" s="636"/>
      <c r="AG10" s="886"/>
      <c r="AH10" s="636"/>
      <c r="AI10" s="886"/>
      <c r="AJ10" s="636"/>
      <c r="AK10" s="886"/>
      <c r="AL10" s="636"/>
      <c r="AM10" s="886"/>
      <c r="AN10" s="636"/>
      <c r="AO10" s="886"/>
      <c r="AP10" s="636"/>
      <c r="AQ10" s="886"/>
      <c r="AT10" s="81">
        <v>3</v>
      </c>
      <c r="AU10" s="492" t="s">
        <v>587</v>
      </c>
      <c r="AV10" s="81" t="s">
        <v>247</v>
      </c>
      <c r="AW10" s="118" t="s">
        <v>574</v>
      </c>
      <c r="AX10" s="117"/>
      <c r="AY10" s="98" t="str">
        <f t="shared" si="0"/>
        <v>N/A</v>
      </c>
      <c r="AZ10" s="116"/>
      <c r="BA10" s="98" t="str">
        <f t="shared" si="1"/>
        <v>N/A</v>
      </c>
      <c r="BB10" s="81"/>
      <c r="BC10" s="98" t="str">
        <f t="shared" si="2"/>
        <v>N/A</v>
      </c>
      <c r="BD10" s="117"/>
      <c r="BE10" s="98" t="str">
        <f t="shared" si="3"/>
        <v>N/A</v>
      </c>
      <c r="BF10" s="116"/>
      <c r="BG10" s="98" t="str">
        <f t="shared" si="4"/>
        <v>N/A</v>
      </c>
      <c r="BH10" s="81"/>
      <c r="BI10" s="98" t="str">
        <f t="shared" si="5"/>
        <v>N/A</v>
      </c>
      <c r="BJ10" s="118"/>
      <c r="BK10" s="98" t="str">
        <f t="shared" si="6"/>
        <v>N/A</v>
      </c>
      <c r="BL10" s="116"/>
      <c r="BM10" s="98" t="str">
        <f t="shared" si="7"/>
        <v>N/A</v>
      </c>
      <c r="BN10" s="81"/>
      <c r="BO10" s="98" t="str">
        <f t="shared" si="8"/>
        <v>N/A</v>
      </c>
      <c r="BP10" s="117"/>
      <c r="BQ10" s="98" t="str">
        <f t="shared" si="9"/>
        <v>N/A</v>
      </c>
      <c r="BR10" s="116"/>
      <c r="BS10" s="98" t="str">
        <f t="shared" si="10"/>
        <v>N/A</v>
      </c>
      <c r="BT10" s="118"/>
      <c r="BU10" s="98" t="str">
        <f t="shared" si="11"/>
        <v>N/A</v>
      </c>
      <c r="BV10" s="116"/>
      <c r="BW10" s="98" t="str">
        <f t="shared" si="12"/>
        <v>N/A</v>
      </c>
      <c r="BX10" s="81"/>
      <c r="BY10" s="98" t="str">
        <f t="shared" si="13"/>
        <v>N/A</v>
      </c>
      <c r="BZ10" s="81"/>
      <c r="CA10" s="98" t="str">
        <f t="shared" si="14"/>
        <v>N/A</v>
      </c>
      <c r="CB10" s="81"/>
      <c r="CC10" s="98" t="str">
        <f t="shared" si="15"/>
        <v>N/A</v>
      </c>
      <c r="CD10" s="118"/>
      <c r="CE10" s="98" t="str">
        <f t="shared" si="16"/>
        <v>N/A</v>
      </c>
      <c r="CF10" s="81"/>
      <c r="CG10" s="98" t="str">
        <f t="shared" si="17"/>
        <v>N/A</v>
      </c>
      <c r="CH10" s="81"/>
      <c r="CI10" s="437"/>
      <c r="CJ10" s="314"/>
    </row>
    <row r="11" spans="2:88" ht="18.75" customHeight="1">
      <c r="B11" s="263">
        <v>156</v>
      </c>
      <c r="C11" s="405">
        <v>4</v>
      </c>
      <c r="D11" s="489" t="s">
        <v>643</v>
      </c>
      <c r="E11" s="405" t="s">
        <v>247</v>
      </c>
      <c r="F11" s="636"/>
      <c r="G11" s="886"/>
      <c r="H11" s="636"/>
      <c r="I11" s="886"/>
      <c r="J11" s="636"/>
      <c r="K11" s="886"/>
      <c r="L11" s="636"/>
      <c r="M11" s="886"/>
      <c r="N11" s="636"/>
      <c r="O11" s="886"/>
      <c r="P11" s="636"/>
      <c r="Q11" s="886"/>
      <c r="R11" s="636"/>
      <c r="S11" s="886"/>
      <c r="T11" s="636"/>
      <c r="U11" s="886"/>
      <c r="V11" s="636"/>
      <c r="W11" s="886"/>
      <c r="X11" s="636"/>
      <c r="Y11" s="886"/>
      <c r="Z11" s="636"/>
      <c r="AA11" s="886"/>
      <c r="AB11" s="636"/>
      <c r="AC11" s="886"/>
      <c r="AD11" s="636"/>
      <c r="AE11" s="886"/>
      <c r="AF11" s="636"/>
      <c r="AG11" s="886"/>
      <c r="AH11" s="636"/>
      <c r="AI11" s="886"/>
      <c r="AJ11" s="636"/>
      <c r="AK11" s="886"/>
      <c r="AL11" s="636"/>
      <c r="AM11" s="886"/>
      <c r="AN11" s="636"/>
      <c r="AO11" s="886"/>
      <c r="AP11" s="636"/>
      <c r="AQ11" s="886"/>
      <c r="AT11" s="81">
        <v>4</v>
      </c>
      <c r="AU11" s="492" t="s">
        <v>597</v>
      </c>
      <c r="AV11" s="81" t="s">
        <v>247</v>
      </c>
      <c r="AW11" s="118" t="s">
        <v>574</v>
      </c>
      <c r="AX11" s="117"/>
      <c r="AY11" s="98" t="str">
        <f t="shared" si="0"/>
        <v>N/A</v>
      </c>
      <c r="AZ11" s="116"/>
      <c r="BA11" s="98" t="str">
        <f t="shared" si="1"/>
        <v>N/A</v>
      </c>
      <c r="BB11" s="81"/>
      <c r="BC11" s="98" t="str">
        <f t="shared" si="2"/>
        <v>N/A</v>
      </c>
      <c r="BD11" s="117"/>
      <c r="BE11" s="98" t="str">
        <f t="shared" si="3"/>
        <v>N/A</v>
      </c>
      <c r="BF11" s="116"/>
      <c r="BG11" s="98" t="str">
        <f t="shared" si="4"/>
        <v>N/A</v>
      </c>
      <c r="BH11" s="81"/>
      <c r="BI11" s="98" t="str">
        <f t="shared" si="5"/>
        <v>N/A</v>
      </c>
      <c r="BJ11" s="118"/>
      <c r="BK11" s="98" t="str">
        <f t="shared" si="6"/>
        <v>N/A</v>
      </c>
      <c r="BL11" s="116"/>
      <c r="BM11" s="98" t="str">
        <f t="shared" si="7"/>
        <v>N/A</v>
      </c>
      <c r="BN11" s="81"/>
      <c r="BO11" s="98" t="str">
        <f t="shared" si="8"/>
        <v>N/A</v>
      </c>
      <c r="BP11" s="117"/>
      <c r="BQ11" s="98" t="str">
        <f t="shared" si="9"/>
        <v>N/A</v>
      </c>
      <c r="BR11" s="116"/>
      <c r="BS11" s="98" t="str">
        <f t="shared" si="10"/>
        <v>N/A</v>
      </c>
      <c r="BT11" s="118"/>
      <c r="BU11" s="98" t="str">
        <f t="shared" si="11"/>
        <v>N/A</v>
      </c>
      <c r="BV11" s="116"/>
      <c r="BW11" s="98" t="str">
        <f t="shared" si="12"/>
        <v>N/A</v>
      </c>
      <c r="BX11" s="81"/>
      <c r="BY11" s="98" t="str">
        <f t="shared" si="13"/>
        <v>N/A</v>
      </c>
      <c r="BZ11" s="81"/>
      <c r="CA11" s="98" t="str">
        <f t="shared" si="14"/>
        <v>N/A</v>
      </c>
      <c r="CB11" s="81"/>
      <c r="CC11" s="98" t="str">
        <f t="shared" si="15"/>
        <v>N/A</v>
      </c>
      <c r="CD11" s="118"/>
      <c r="CE11" s="98" t="str">
        <f t="shared" si="16"/>
        <v>N/A</v>
      </c>
      <c r="CF11" s="81"/>
      <c r="CG11" s="98" t="str">
        <f t="shared" si="17"/>
        <v>N/A</v>
      </c>
      <c r="CH11" s="81"/>
      <c r="CI11" s="437"/>
      <c r="CJ11" s="314"/>
    </row>
    <row r="12" spans="2:88" ht="18.75" customHeight="1">
      <c r="B12" s="263">
        <v>158</v>
      </c>
      <c r="C12" s="405">
        <v>5</v>
      </c>
      <c r="D12" s="489" t="s">
        <v>645</v>
      </c>
      <c r="E12" s="405" t="s">
        <v>247</v>
      </c>
      <c r="F12" s="636"/>
      <c r="G12" s="886"/>
      <c r="H12" s="636"/>
      <c r="I12" s="886"/>
      <c r="J12" s="636"/>
      <c r="K12" s="886"/>
      <c r="L12" s="636"/>
      <c r="M12" s="886"/>
      <c r="N12" s="636"/>
      <c r="O12" s="886"/>
      <c r="P12" s="636"/>
      <c r="Q12" s="886"/>
      <c r="R12" s="636"/>
      <c r="S12" s="886"/>
      <c r="T12" s="636"/>
      <c r="U12" s="886"/>
      <c r="V12" s="636"/>
      <c r="W12" s="886"/>
      <c r="X12" s="636"/>
      <c r="Y12" s="886"/>
      <c r="Z12" s="636"/>
      <c r="AA12" s="886"/>
      <c r="AB12" s="636"/>
      <c r="AC12" s="886"/>
      <c r="AD12" s="636"/>
      <c r="AE12" s="886"/>
      <c r="AF12" s="636"/>
      <c r="AG12" s="886"/>
      <c r="AH12" s="636"/>
      <c r="AI12" s="886"/>
      <c r="AJ12" s="636"/>
      <c r="AK12" s="886"/>
      <c r="AL12" s="636"/>
      <c r="AM12" s="886"/>
      <c r="AN12" s="636"/>
      <c r="AO12" s="886"/>
      <c r="AP12" s="636"/>
      <c r="AQ12" s="886"/>
      <c r="AT12" s="81">
        <v>5</v>
      </c>
      <c r="AU12" s="492" t="s">
        <v>252</v>
      </c>
      <c r="AV12" s="81" t="s">
        <v>247</v>
      </c>
      <c r="AW12" s="118" t="s">
        <v>574</v>
      </c>
      <c r="AX12" s="117"/>
      <c r="AY12" s="98" t="str">
        <f t="shared" si="0"/>
        <v>N/A</v>
      </c>
      <c r="AZ12" s="116"/>
      <c r="BA12" s="98" t="str">
        <f t="shared" si="1"/>
        <v>N/A</v>
      </c>
      <c r="BB12" s="81"/>
      <c r="BC12" s="98" t="str">
        <f t="shared" si="2"/>
        <v>N/A</v>
      </c>
      <c r="BD12" s="117"/>
      <c r="BE12" s="98" t="str">
        <f t="shared" si="3"/>
        <v>N/A</v>
      </c>
      <c r="BF12" s="116"/>
      <c r="BG12" s="98" t="str">
        <f t="shared" si="4"/>
        <v>N/A</v>
      </c>
      <c r="BH12" s="81"/>
      <c r="BI12" s="98" t="str">
        <f t="shared" si="5"/>
        <v>N/A</v>
      </c>
      <c r="BJ12" s="118"/>
      <c r="BK12" s="98" t="str">
        <f t="shared" si="6"/>
        <v>N/A</v>
      </c>
      <c r="BL12" s="116"/>
      <c r="BM12" s="98" t="str">
        <f t="shared" si="7"/>
        <v>N/A</v>
      </c>
      <c r="BN12" s="81"/>
      <c r="BO12" s="98" t="str">
        <f t="shared" si="8"/>
        <v>N/A</v>
      </c>
      <c r="BP12" s="117"/>
      <c r="BQ12" s="98" t="str">
        <f t="shared" si="9"/>
        <v>N/A</v>
      </c>
      <c r="BR12" s="116"/>
      <c r="BS12" s="98" t="str">
        <f t="shared" si="10"/>
        <v>N/A</v>
      </c>
      <c r="BT12" s="118"/>
      <c r="BU12" s="98" t="str">
        <f t="shared" si="11"/>
        <v>N/A</v>
      </c>
      <c r="BV12" s="116"/>
      <c r="BW12" s="98" t="str">
        <f t="shared" si="12"/>
        <v>N/A</v>
      </c>
      <c r="BX12" s="81"/>
      <c r="BY12" s="98" t="str">
        <f t="shared" si="13"/>
        <v>N/A</v>
      </c>
      <c r="BZ12" s="81"/>
      <c r="CA12" s="98" t="str">
        <f t="shared" si="14"/>
        <v>N/A</v>
      </c>
      <c r="CB12" s="81"/>
      <c r="CC12" s="98" t="str">
        <f t="shared" si="15"/>
        <v>N/A</v>
      </c>
      <c r="CD12" s="118"/>
      <c r="CE12" s="98" t="str">
        <f t="shared" si="16"/>
        <v>N/A</v>
      </c>
      <c r="CF12" s="81"/>
      <c r="CG12" s="98" t="str">
        <f t="shared" si="17"/>
        <v>N/A</v>
      </c>
      <c r="CH12" s="81"/>
      <c r="CI12" s="437"/>
      <c r="CJ12" s="314"/>
    </row>
    <row r="13" spans="2:88" ht="18.75" customHeight="1">
      <c r="B13" s="263">
        <v>159</v>
      </c>
      <c r="C13" s="405">
        <v>6</v>
      </c>
      <c r="D13" s="489" t="s">
        <v>642</v>
      </c>
      <c r="E13" s="405" t="s">
        <v>247</v>
      </c>
      <c r="F13" s="636"/>
      <c r="G13" s="886"/>
      <c r="H13" s="636"/>
      <c r="I13" s="886"/>
      <c r="J13" s="636"/>
      <c r="K13" s="886"/>
      <c r="L13" s="636"/>
      <c r="M13" s="886"/>
      <c r="N13" s="636"/>
      <c r="O13" s="886"/>
      <c r="P13" s="636"/>
      <c r="Q13" s="886"/>
      <c r="R13" s="636"/>
      <c r="S13" s="886"/>
      <c r="T13" s="636"/>
      <c r="U13" s="886"/>
      <c r="V13" s="636"/>
      <c r="W13" s="886"/>
      <c r="X13" s="636"/>
      <c r="Y13" s="886"/>
      <c r="Z13" s="636"/>
      <c r="AA13" s="886"/>
      <c r="AB13" s="636"/>
      <c r="AC13" s="886"/>
      <c r="AD13" s="636"/>
      <c r="AE13" s="886"/>
      <c r="AF13" s="636"/>
      <c r="AG13" s="886"/>
      <c r="AH13" s="636"/>
      <c r="AI13" s="886"/>
      <c r="AJ13" s="636"/>
      <c r="AK13" s="886"/>
      <c r="AL13" s="636"/>
      <c r="AM13" s="886"/>
      <c r="AN13" s="636"/>
      <c r="AO13" s="886"/>
      <c r="AP13" s="636"/>
      <c r="AQ13" s="886"/>
      <c r="AT13" s="81">
        <v>6</v>
      </c>
      <c r="AU13" s="492" t="s">
        <v>251</v>
      </c>
      <c r="AV13" s="81" t="s">
        <v>247</v>
      </c>
      <c r="AW13" s="118" t="s">
        <v>574</v>
      </c>
      <c r="AX13" s="117"/>
      <c r="AY13" s="98" t="str">
        <f t="shared" si="0"/>
        <v>N/A</v>
      </c>
      <c r="AZ13" s="116"/>
      <c r="BA13" s="98" t="str">
        <f t="shared" si="1"/>
        <v>N/A</v>
      </c>
      <c r="BB13" s="81"/>
      <c r="BC13" s="98" t="str">
        <f t="shared" si="2"/>
        <v>N/A</v>
      </c>
      <c r="BD13" s="117"/>
      <c r="BE13" s="98" t="str">
        <f t="shared" si="3"/>
        <v>N/A</v>
      </c>
      <c r="BF13" s="116"/>
      <c r="BG13" s="98" t="str">
        <f t="shared" si="4"/>
        <v>N/A</v>
      </c>
      <c r="BH13" s="81"/>
      <c r="BI13" s="98" t="str">
        <f t="shared" si="5"/>
        <v>N/A</v>
      </c>
      <c r="BJ13" s="116"/>
      <c r="BK13" s="98" t="str">
        <f t="shared" si="6"/>
        <v>N/A</v>
      </c>
      <c r="BL13" s="81"/>
      <c r="BM13" s="98" t="str">
        <f t="shared" si="7"/>
        <v>N/A</v>
      </c>
      <c r="BN13" s="117"/>
      <c r="BO13" s="98" t="str">
        <f t="shared" si="8"/>
        <v>N/A</v>
      </c>
      <c r="BP13" s="116"/>
      <c r="BQ13" s="98" t="str">
        <f t="shared" si="9"/>
        <v>N/A</v>
      </c>
      <c r="BR13" s="81"/>
      <c r="BS13" s="98" t="str">
        <f t="shared" si="10"/>
        <v>N/A</v>
      </c>
      <c r="BT13" s="117"/>
      <c r="BU13" s="98" t="str">
        <f t="shared" si="11"/>
        <v>N/A</v>
      </c>
      <c r="BV13" s="81"/>
      <c r="BW13" s="98" t="str">
        <f t="shared" si="12"/>
        <v>N/A</v>
      </c>
      <c r="BX13" s="81"/>
      <c r="BY13" s="98" t="str">
        <f t="shared" si="13"/>
        <v>N/A</v>
      </c>
      <c r="BZ13" s="116"/>
      <c r="CA13" s="98" t="str">
        <f t="shared" si="14"/>
        <v>N/A</v>
      </c>
      <c r="CB13" s="116"/>
      <c r="CC13" s="98" t="str">
        <f t="shared" si="15"/>
        <v>N/A</v>
      </c>
      <c r="CD13" s="81"/>
      <c r="CE13" s="98" t="str">
        <f t="shared" si="16"/>
        <v>N/A</v>
      </c>
      <c r="CF13" s="117"/>
      <c r="CG13" s="98" t="str">
        <f t="shared" si="17"/>
        <v>N/A</v>
      </c>
      <c r="CH13" s="81"/>
      <c r="CI13" s="437"/>
      <c r="CJ13" s="314"/>
    </row>
    <row r="14" spans="2:88" ht="18.75" customHeight="1">
      <c r="B14" s="263">
        <v>89</v>
      </c>
      <c r="C14" s="405">
        <v>7</v>
      </c>
      <c r="D14" s="280" t="s">
        <v>613</v>
      </c>
      <c r="E14" s="405" t="s">
        <v>247</v>
      </c>
      <c r="F14" s="636"/>
      <c r="G14" s="886"/>
      <c r="H14" s="636"/>
      <c r="I14" s="886"/>
      <c r="J14" s="636"/>
      <c r="K14" s="886"/>
      <c r="L14" s="636"/>
      <c r="M14" s="886"/>
      <c r="N14" s="636"/>
      <c r="O14" s="886"/>
      <c r="P14" s="636"/>
      <c r="Q14" s="886"/>
      <c r="R14" s="636"/>
      <c r="S14" s="886"/>
      <c r="T14" s="636"/>
      <c r="U14" s="886"/>
      <c r="V14" s="636"/>
      <c r="W14" s="886"/>
      <c r="X14" s="636"/>
      <c r="Y14" s="886"/>
      <c r="Z14" s="636"/>
      <c r="AA14" s="886"/>
      <c r="AB14" s="636"/>
      <c r="AC14" s="886"/>
      <c r="AD14" s="636"/>
      <c r="AE14" s="886"/>
      <c r="AF14" s="636"/>
      <c r="AG14" s="886"/>
      <c r="AH14" s="636"/>
      <c r="AI14" s="886"/>
      <c r="AJ14" s="636"/>
      <c r="AK14" s="886"/>
      <c r="AL14" s="636"/>
      <c r="AM14" s="886"/>
      <c r="AN14" s="636"/>
      <c r="AO14" s="886"/>
      <c r="AP14" s="636"/>
      <c r="AQ14" s="886"/>
      <c r="AT14" s="81">
        <v>7</v>
      </c>
      <c r="AU14" s="275" t="s">
        <v>588</v>
      </c>
      <c r="AV14" s="81" t="s">
        <v>247</v>
      </c>
      <c r="AW14" s="118" t="s">
        <v>574</v>
      </c>
      <c r="AX14" s="117"/>
      <c r="AY14" s="98" t="str">
        <f t="shared" si="0"/>
        <v>N/A</v>
      </c>
      <c r="AZ14" s="116"/>
      <c r="BA14" s="98" t="str">
        <f t="shared" si="1"/>
        <v>N/A</v>
      </c>
      <c r="BB14" s="81"/>
      <c r="BC14" s="98" t="str">
        <f t="shared" si="2"/>
        <v>N/A</v>
      </c>
      <c r="BD14" s="117"/>
      <c r="BE14" s="98" t="str">
        <f t="shared" si="3"/>
        <v>N/A</v>
      </c>
      <c r="BF14" s="116"/>
      <c r="BG14" s="98" t="str">
        <f t="shared" si="4"/>
        <v>N/A</v>
      </c>
      <c r="BH14" s="81"/>
      <c r="BI14" s="98" t="str">
        <f t="shared" si="5"/>
        <v>N/A</v>
      </c>
      <c r="BJ14" s="116"/>
      <c r="BK14" s="98" t="str">
        <f t="shared" si="6"/>
        <v>N/A</v>
      </c>
      <c r="BL14" s="81"/>
      <c r="BM14" s="98" t="str">
        <f t="shared" si="7"/>
        <v>N/A</v>
      </c>
      <c r="BN14" s="117"/>
      <c r="BO14" s="98" t="str">
        <f t="shared" si="8"/>
        <v>N/A</v>
      </c>
      <c r="BP14" s="116"/>
      <c r="BQ14" s="98" t="str">
        <f t="shared" si="9"/>
        <v>N/A</v>
      </c>
      <c r="BR14" s="81"/>
      <c r="BS14" s="98" t="str">
        <f t="shared" si="10"/>
        <v>N/A</v>
      </c>
      <c r="BT14" s="117"/>
      <c r="BU14" s="98" t="str">
        <f t="shared" si="11"/>
        <v>N/A</v>
      </c>
      <c r="BV14" s="81"/>
      <c r="BW14" s="98" t="str">
        <f t="shared" si="12"/>
        <v>N/A</v>
      </c>
      <c r="BX14" s="81"/>
      <c r="BY14" s="98" t="str">
        <f t="shared" si="13"/>
        <v>N/A</v>
      </c>
      <c r="BZ14" s="116"/>
      <c r="CA14" s="98" t="str">
        <f t="shared" si="14"/>
        <v>N/A</v>
      </c>
      <c r="CB14" s="116"/>
      <c r="CC14" s="98" t="str">
        <f t="shared" si="15"/>
        <v>N/A</v>
      </c>
      <c r="CD14" s="81"/>
      <c r="CE14" s="98" t="str">
        <f t="shared" si="16"/>
        <v>N/A</v>
      </c>
      <c r="CF14" s="117"/>
      <c r="CG14" s="98" t="str">
        <f t="shared" si="17"/>
        <v>N/A</v>
      </c>
      <c r="CH14" s="81"/>
      <c r="CI14" s="437"/>
      <c r="CJ14" s="314"/>
    </row>
    <row r="15" spans="2:88" ht="25.5" customHeight="1">
      <c r="B15" s="263">
        <v>94</v>
      </c>
      <c r="C15" s="405">
        <v>8</v>
      </c>
      <c r="D15" s="537" t="s">
        <v>72</v>
      </c>
      <c r="E15" s="405" t="s">
        <v>247</v>
      </c>
      <c r="F15" s="636"/>
      <c r="G15" s="886"/>
      <c r="H15" s="636"/>
      <c r="I15" s="886"/>
      <c r="J15" s="636"/>
      <c r="K15" s="886"/>
      <c r="L15" s="636"/>
      <c r="M15" s="886"/>
      <c r="N15" s="636"/>
      <c r="O15" s="886"/>
      <c r="P15" s="636"/>
      <c r="Q15" s="886"/>
      <c r="R15" s="636"/>
      <c r="S15" s="886"/>
      <c r="T15" s="636"/>
      <c r="U15" s="886"/>
      <c r="V15" s="636"/>
      <c r="W15" s="886"/>
      <c r="X15" s="636"/>
      <c r="Y15" s="886"/>
      <c r="Z15" s="636"/>
      <c r="AA15" s="886"/>
      <c r="AB15" s="636"/>
      <c r="AC15" s="886"/>
      <c r="AD15" s="636"/>
      <c r="AE15" s="886"/>
      <c r="AF15" s="636"/>
      <c r="AG15" s="886"/>
      <c r="AH15" s="636"/>
      <c r="AI15" s="886"/>
      <c r="AJ15" s="636"/>
      <c r="AK15" s="886"/>
      <c r="AL15" s="636"/>
      <c r="AM15" s="886"/>
      <c r="AN15" s="636"/>
      <c r="AO15" s="886"/>
      <c r="AP15" s="636"/>
      <c r="AQ15" s="886"/>
      <c r="AT15" s="81">
        <v>8</v>
      </c>
      <c r="AU15" s="492" t="s">
        <v>578</v>
      </c>
      <c r="AV15" s="81" t="s">
        <v>247</v>
      </c>
      <c r="AW15" s="118" t="s">
        <v>574</v>
      </c>
      <c r="AX15" s="117"/>
      <c r="AY15" s="98" t="str">
        <f t="shared" si="0"/>
        <v>N/A</v>
      </c>
      <c r="AZ15" s="116"/>
      <c r="BA15" s="98" t="str">
        <f t="shared" si="1"/>
        <v>N/A</v>
      </c>
      <c r="BB15" s="81"/>
      <c r="BC15" s="98" t="str">
        <f>IF(OR(ISBLANK(J15),ISBLANK(L15)),"N/A",IF(ABS((L15-J15)/J15)&gt;0.25,"&gt; 25%","ok"))</f>
        <v>N/A</v>
      </c>
      <c r="BD15" s="117"/>
      <c r="BE15" s="98" t="str">
        <f>IF(OR(ISBLANK(L15),ISBLANK(N15)),"N/A",IF(ABS((N15-L15)/L15)&gt;0.25,"&gt; 25%","ok"))</f>
        <v>N/A</v>
      </c>
      <c r="BF15" s="116"/>
      <c r="BG15" s="98" t="str">
        <f>IF(OR(ISBLANK(N15),ISBLANK(P15)),"N/A",IF(ABS((P15-N15)/N15)&gt;0.25,"&gt; 25%","ok"))</f>
        <v>N/A</v>
      </c>
      <c r="BH15" s="81"/>
      <c r="BI15" s="98" t="str">
        <f>IF(OR(ISBLANK(P15),ISBLANK(R15)),"N/A",IF(ABS((R15-P15)/P15)&gt;0.25,"&gt; 25%","ok"))</f>
        <v>N/A</v>
      </c>
      <c r="BJ15" s="116"/>
      <c r="BK15" s="98" t="str">
        <f>IF(OR(ISBLANK(R15),ISBLANK(T15)),"N/A",IF(ABS((T15-R15)/R15)&gt;0.25,"&gt; 25%","ok"))</f>
        <v>N/A</v>
      </c>
      <c r="BL15" s="81"/>
      <c r="BM15" s="98" t="str">
        <f>IF(OR(ISBLANK(T15),ISBLANK(V15)),"N/A",IF(ABS((V15-T15)/T15)&gt;0.25,"&gt; 25%","ok"))</f>
        <v>N/A</v>
      </c>
      <c r="BN15" s="117"/>
      <c r="BO15" s="98" t="str">
        <f>IF(OR(ISBLANK(V15),ISBLANK(X15)),"N/A",IF(ABS((X15-V15)/V15)&gt;0.25,"&gt; 25%","ok"))</f>
        <v>N/A</v>
      </c>
      <c r="BP15" s="116"/>
      <c r="BQ15" s="98" t="str">
        <f>IF(OR(ISBLANK(X15),ISBLANK(Z15)),"N/A",IF(ABS((Z15-X15)/X15)&gt;0.25,"&gt; 25%","ok"))</f>
        <v>N/A</v>
      </c>
      <c r="BR15" s="81"/>
      <c r="BS15" s="98" t="str">
        <f>IF(OR(ISBLANK(Z15),ISBLANK(AB15)),"N/A",IF(ABS((AB15-Z15)/Z15)&gt;0.25,"&gt; 25%","ok"))</f>
        <v>N/A</v>
      </c>
      <c r="BT15" s="117"/>
      <c r="BU15" s="98" t="str">
        <f>IF(OR(ISBLANK(AB15),ISBLANK(AD15)),"N/A",IF(ABS((AD15-AB15)/AB15)&gt;0.25,"&gt; 25%","ok"))</f>
        <v>N/A</v>
      </c>
      <c r="BV15" s="81"/>
      <c r="BW15" s="98" t="str">
        <f>IF(OR(ISBLANK(AD15),ISBLANK(AF15)),"N/A",IF(ABS((AF15-AD15)/AD15)&gt;0.25,"&gt; 25%","ok"))</f>
        <v>N/A</v>
      </c>
      <c r="BX15" s="81"/>
      <c r="BY15" s="98" t="str">
        <f>IF(OR(ISBLANK(AF15),ISBLANK(AH15)),"N/A",IF(ABS((AH15-AF15)/AF15)&gt;0.25,"&gt; 25%","ok"))</f>
        <v>N/A</v>
      </c>
      <c r="BZ15" s="116"/>
      <c r="CA15" s="98" t="str">
        <f>IF(OR(ISBLANK(AH15),ISBLANK(AJ15)),"N/A",IF(ABS((AJ15-AH15)/AH15)&gt;0.25,"&gt; 25%","ok"))</f>
        <v>N/A</v>
      </c>
      <c r="CB15" s="116"/>
      <c r="CC15" s="98" t="str">
        <f>IF(OR(ISBLANK(AJ15),ISBLANK(AL15)),"N/A",IF(ABS((AL15-AJ15)/AJ15)&gt;0.25,"&gt; 25%","ok"))</f>
        <v>N/A</v>
      </c>
      <c r="CD15" s="81"/>
      <c r="CE15" s="98" t="str">
        <f>IF(OR(ISBLANK(AL15),ISBLANK(AN15)),"N/A",IF(ABS((AN15-AL15)/AL15)&gt;0.25,"&gt; 25%","ok"))</f>
        <v>N/A</v>
      </c>
      <c r="CF15" s="117"/>
      <c r="CG15" s="98" t="str">
        <f t="shared" si="17"/>
        <v>N/A</v>
      </c>
      <c r="CH15" s="81"/>
      <c r="CI15" s="437"/>
      <c r="CJ15" s="314"/>
    </row>
    <row r="16" spans="2:88" ht="18.75" customHeight="1">
      <c r="B16" s="263">
        <v>98</v>
      </c>
      <c r="C16" s="405">
        <v>9</v>
      </c>
      <c r="D16" s="489" t="s">
        <v>648</v>
      </c>
      <c r="E16" s="405" t="s">
        <v>247</v>
      </c>
      <c r="F16" s="636"/>
      <c r="G16" s="886"/>
      <c r="H16" s="636"/>
      <c r="I16" s="886"/>
      <c r="J16" s="636"/>
      <c r="K16" s="886"/>
      <c r="L16" s="636"/>
      <c r="M16" s="886"/>
      <c r="N16" s="636"/>
      <c r="O16" s="886"/>
      <c r="P16" s="636"/>
      <c r="Q16" s="886"/>
      <c r="R16" s="636"/>
      <c r="S16" s="886"/>
      <c r="T16" s="636"/>
      <c r="U16" s="886"/>
      <c r="V16" s="636"/>
      <c r="W16" s="886"/>
      <c r="X16" s="636"/>
      <c r="Y16" s="886"/>
      <c r="Z16" s="636"/>
      <c r="AA16" s="886"/>
      <c r="AB16" s="636"/>
      <c r="AC16" s="886"/>
      <c r="AD16" s="636"/>
      <c r="AE16" s="886"/>
      <c r="AF16" s="636"/>
      <c r="AG16" s="886"/>
      <c r="AH16" s="636"/>
      <c r="AI16" s="886"/>
      <c r="AJ16" s="636"/>
      <c r="AK16" s="886"/>
      <c r="AL16" s="636"/>
      <c r="AM16" s="886"/>
      <c r="AN16" s="636"/>
      <c r="AO16" s="886"/>
      <c r="AP16" s="636"/>
      <c r="AQ16" s="886"/>
      <c r="AT16" s="81">
        <v>9</v>
      </c>
      <c r="AU16" s="492" t="s">
        <v>579</v>
      </c>
      <c r="AV16" s="81" t="s">
        <v>247</v>
      </c>
      <c r="AW16" s="118" t="s">
        <v>574</v>
      </c>
      <c r="AX16" s="117"/>
      <c r="AY16" s="98" t="str">
        <f t="shared" si="0"/>
        <v>N/A</v>
      </c>
      <c r="AZ16" s="116"/>
      <c r="BA16" s="98" t="str">
        <f t="shared" si="1"/>
        <v>N/A</v>
      </c>
      <c r="BB16" s="81"/>
      <c r="BC16" s="98" t="str">
        <f>IF(OR(ISBLANK(J16),ISBLANK(L16)),"N/A",IF(ABS((L16-J16)/J16)&gt;0.25,"&gt; 25%","ok"))</f>
        <v>N/A</v>
      </c>
      <c r="BD16" s="117"/>
      <c r="BE16" s="98" t="str">
        <f>IF(OR(ISBLANK(L16),ISBLANK(N16)),"N/A",IF(ABS((N16-L16)/L16)&gt;0.25,"&gt; 25%","ok"))</f>
        <v>N/A</v>
      </c>
      <c r="BF16" s="116"/>
      <c r="BG16" s="98" t="str">
        <f>IF(OR(ISBLANK(N16),ISBLANK(P16)),"N/A",IF(ABS((P16-N16)/N16)&gt;0.25,"&gt; 25%","ok"))</f>
        <v>N/A</v>
      </c>
      <c r="BH16" s="81"/>
      <c r="BI16" s="98" t="str">
        <f>IF(OR(ISBLANK(P16),ISBLANK(R16)),"N/A",IF(ABS((R16-P16)/P16)&gt;0.25,"&gt; 25%","ok"))</f>
        <v>N/A</v>
      </c>
      <c r="BJ16" s="116"/>
      <c r="BK16" s="98" t="str">
        <f>IF(OR(ISBLANK(R16),ISBLANK(T16)),"N/A",IF(ABS((T16-R16)/R16)&gt;0.25,"&gt; 25%","ok"))</f>
        <v>N/A</v>
      </c>
      <c r="BL16" s="81"/>
      <c r="BM16" s="98" t="str">
        <f>IF(OR(ISBLANK(T16),ISBLANK(V16)),"N/A",IF(ABS((V16-T16)/T16)&gt;0.25,"&gt; 25%","ok"))</f>
        <v>N/A</v>
      </c>
      <c r="BN16" s="117"/>
      <c r="BO16" s="98" t="str">
        <f>IF(OR(ISBLANK(V16),ISBLANK(X16)),"N/A",IF(ABS((X16-V16)/V16)&gt;0.25,"&gt; 25%","ok"))</f>
        <v>N/A</v>
      </c>
      <c r="BP16" s="116"/>
      <c r="BQ16" s="98" t="str">
        <f>IF(OR(ISBLANK(X16),ISBLANK(Z16)),"N/A",IF(ABS((Z16-X16)/X16)&gt;0.25,"&gt; 25%","ok"))</f>
        <v>N/A</v>
      </c>
      <c r="BR16" s="81"/>
      <c r="BS16" s="98" t="str">
        <f>IF(OR(ISBLANK(Z16),ISBLANK(AB16)),"N/A",IF(ABS((AB16-Z16)/Z16)&gt;0.25,"&gt; 25%","ok"))</f>
        <v>N/A</v>
      </c>
      <c r="BT16" s="117"/>
      <c r="BU16" s="98" t="str">
        <f>IF(OR(ISBLANK(AB16),ISBLANK(AD16)),"N/A",IF(ABS((AD16-AB16)/AB16)&gt;0.25,"&gt; 25%","ok"))</f>
        <v>N/A</v>
      </c>
      <c r="BV16" s="81"/>
      <c r="BW16" s="98" t="str">
        <f>IF(OR(ISBLANK(AD16),ISBLANK(AF16)),"N/A",IF(ABS((AF16-AD16)/AD16)&gt;0.25,"&gt; 25%","ok"))</f>
        <v>N/A</v>
      </c>
      <c r="BX16" s="81"/>
      <c r="BY16" s="98" t="str">
        <f>IF(OR(ISBLANK(AF16),ISBLANK(AH16)),"N/A",IF(ABS((AH16-AF16)/AF16)&gt;0.25,"&gt; 25%","ok"))</f>
        <v>N/A</v>
      </c>
      <c r="BZ16" s="116"/>
      <c r="CA16" s="98" t="str">
        <f>IF(OR(ISBLANK(AH16),ISBLANK(AJ16)),"N/A",IF(ABS((AJ16-AH16)/AH16)&gt;0.25,"&gt; 25%","ok"))</f>
        <v>N/A</v>
      </c>
      <c r="CB16" s="116"/>
      <c r="CC16" s="98" t="str">
        <f>IF(OR(ISBLANK(AJ16),ISBLANK(AL16)),"N/A",IF(ABS((AL16-AJ16)/AJ16)&gt;0.25,"&gt; 25%","ok"))</f>
        <v>N/A</v>
      </c>
      <c r="CD16" s="81"/>
      <c r="CE16" s="98" t="str">
        <f>IF(OR(ISBLANK(AL16),ISBLANK(AN16)),"N/A",IF(ABS((AN16-AL16)/AL16)&gt;0.25,"&gt; 25%","ok"))</f>
        <v>N/A</v>
      </c>
      <c r="CF16" s="117"/>
      <c r="CG16" s="98" t="str">
        <f t="shared" si="17"/>
        <v>N/A</v>
      </c>
      <c r="CH16" s="81"/>
      <c r="CI16" s="437"/>
      <c r="CJ16" s="314"/>
    </row>
    <row r="17" spans="2:88" ht="18.75" customHeight="1">
      <c r="B17" s="263">
        <v>102</v>
      </c>
      <c r="C17" s="405">
        <v>10</v>
      </c>
      <c r="D17" s="489" t="s">
        <v>649</v>
      </c>
      <c r="E17" s="405" t="s">
        <v>247</v>
      </c>
      <c r="F17" s="636"/>
      <c r="G17" s="886"/>
      <c r="H17" s="636"/>
      <c r="I17" s="886"/>
      <c r="J17" s="636"/>
      <c r="K17" s="886"/>
      <c r="L17" s="636"/>
      <c r="M17" s="886"/>
      <c r="N17" s="636"/>
      <c r="O17" s="886"/>
      <c r="P17" s="636"/>
      <c r="Q17" s="886"/>
      <c r="R17" s="636"/>
      <c r="S17" s="886"/>
      <c r="T17" s="636"/>
      <c r="U17" s="886"/>
      <c r="V17" s="636"/>
      <c r="W17" s="886"/>
      <c r="X17" s="636"/>
      <c r="Y17" s="886"/>
      <c r="Z17" s="636"/>
      <c r="AA17" s="886"/>
      <c r="AB17" s="636"/>
      <c r="AC17" s="886"/>
      <c r="AD17" s="636"/>
      <c r="AE17" s="886"/>
      <c r="AF17" s="636"/>
      <c r="AG17" s="886"/>
      <c r="AH17" s="636"/>
      <c r="AI17" s="886"/>
      <c r="AJ17" s="636"/>
      <c r="AK17" s="886"/>
      <c r="AL17" s="636"/>
      <c r="AM17" s="886"/>
      <c r="AN17" s="636"/>
      <c r="AO17" s="886"/>
      <c r="AP17" s="636"/>
      <c r="AQ17" s="886"/>
      <c r="AT17" s="81">
        <v>10</v>
      </c>
      <c r="AU17" s="492" t="s">
        <v>580</v>
      </c>
      <c r="AV17" s="81" t="s">
        <v>247</v>
      </c>
      <c r="AW17" s="118" t="s">
        <v>574</v>
      </c>
      <c r="AX17" s="117"/>
      <c r="AY17" s="98" t="str">
        <f t="shared" si="0"/>
        <v>N/A</v>
      </c>
      <c r="AZ17" s="116"/>
      <c r="BA17" s="98" t="str">
        <f t="shared" si="1"/>
        <v>N/A</v>
      </c>
      <c r="BB17" s="81"/>
      <c r="BC17" s="98" t="str">
        <f>IF(OR(ISBLANK(J17),ISBLANK(L17)),"N/A",IF(ABS((L17-J17)/J17)&gt;0.25,"&gt; 25%","ok"))</f>
        <v>N/A</v>
      </c>
      <c r="BD17" s="118"/>
      <c r="BE17" s="98" t="str">
        <f>IF(OR(ISBLANK(L17),ISBLANK(N17)),"N/A",IF(ABS((N17-L17)/L17)&gt;0.25,"&gt; 25%","ok"))</f>
        <v>N/A</v>
      </c>
      <c r="BF17" s="116"/>
      <c r="BG17" s="98" t="str">
        <f>IF(OR(ISBLANK(N17),ISBLANK(P17)),"N/A",IF(ABS((P17-N17)/N17)&gt;0.25,"&gt; 25%","ok"))</f>
        <v>N/A</v>
      </c>
      <c r="BH17" s="81"/>
      <c r="BI17" s="98" t="str">
        <f>IF(OR(ISBLANK(P17),ISBLANK(R17)),"N/A",IF(ABS((R17-P17)/P17)&gt;0.25,"&gt; 25%","ok"))</f>
        <v>N/A</v>
      </c>
      <c r="BJ17" s="116"/>
      <c r="BK17" s="98" t="str">
        <f>IF(OR(ISBLANK(R17),ISBLANK(T17)),"N/A",IF(ABS((T17-R17)/R17)&gt;0.25,"&gt; 25%","ok"))</f>
        <v>N/A</v>
      </c>
      <c r="BL17" s="81"/>
      <c r="BM17" s="98" t="str">
        <f>IF(OR(ISBLANK(T17),ISBLANK(V17)),"N/A",IF(ABS((V17-T17)/T17)&gt;0.25,"&gt; 25%","ok"))</f>
        <v>N/A</v>
      </c>
      <c r="BN17" s="117"/>
      <c r="BO17" s="98" t="str">
        <f>IF(OR(ISBLANK(V17),ISBLANK(X17)),"N/A",IF(ABS((X17-V17)/V17)&gt;0.25,"&gt; 25%","ok"))</f>
        <v>N/A</v>
      </c>
      <c r="BP17" s="116"/>
      <c r="BQ17" s="98" t="str">
        <f>IF(OR(ISBLANK(X17),ISBLANK(Z17)),"N/A",IF(ABS((Z17-X17)/X17)&gt;0.25,"&gt; 25%","ok"))</f>
        <v>N/A</v>
      </c>
      <c r="BR17" s="81"/>
      <c r="BS17" s="98" t="str">
        <f>IF(OR(ISBLANK(Z17),ISBLANK(AB17)),"N/A",IF(ABS((AB17-Z17)/Z17)&gt;0.25,"&gt; 25%","ok"))</f>
        <v>N/A</v>
      </c>
      <c r="BT17" s="117"/>
      <c r="BU17" s="98" t="str">
        <f>IF(OR(ISBLANK(AB17),ISBLANK(AD17)),"N/A",IF(ABS((AD17-AB17)/AB17)&gt;0.25,"&gt; 25%","ok"))</f>
        <v>N/A</v>
      </c>
      <c r="BV17" s="81"/>
      <c r="BW17" s="98" t="str">
        <f>IF(OR(ISBLANK(AD17),ISBLANK(AF17)),"N/A",IF(ABS((AF17-AD17)/AD17)&gt;0.25,"&gt; 25%","ok"))</f>
        <v>N/A</v>
      </c>
      <c r="BX17" s="81"/>
      <c r="BY17" s="98" t="str">
        <f>IF(OR(ISBLANK(AF17),ISBLANK(AH17)),"N/A",IF(ABS((AH17-AF17)/AF17)&gt;0.25,"&gt; 25%","ok"))</f>
        <v>N/A</v>
      </c>
      <c r="BZ17" s="116"/>
      <c r="CA17" s="98" t="str">
        <f>IF(OR(ISBLANK(AH17),ISBLANK(AJ17)),"N/A",IF(ABS((AJ17-AH17)/AH17)&gt;0.25,"&gt; 25%","ok"))</f>
        <v>N/A</v>
      </c>
      <c r="CB17" s="116"/>
      <c r="CC17" s="98" t="str">
        <f>IF(OR(ISBLANK(AJ17),ISBLANK(AL17)),"N/A",IF(ABS((AL17-AJ17)/AJ17)&gt;0.25,"&gt; 25%","ok"))</f>
        <v>N/A</v>
      </c>
      <c r="CD17" s="81"/>
      <c r="CE17" s="98" t="str">
        <f>IF(OR(ISBLANK(AL17),ISBLANK(AN17)),"N/A",IF(ABS((AN17-AL17)/AL17)&gt;0.25,"&gt; 25%","ok"))</f>
        <v>N/A</v>
      </c>
      <c r="CF17" s="117"/>
      <c r="CG17" s="98" t="str">
        <f t="shared" si="17"/>
        <v>N/A</v>
      </c>
      <c r="CH17" s="81"/>
      <c r="CI17" s="437"/>
      <c r="CJ17" s="314"/>
    </row>
    <row r="18" spans="2:88" ht="25.5" customHeight="1">
      <c r="B18" s="263">
        <v>109</v>
      </c>
      <c r="C18" s="405">
        <v>11</v>
      </c>
      <c r="D18" s="280" t="s">
        <v>650</v>
      </c>
      <c r="E18" s="405" t="s">
        <v>247</v>
      </c>
      <c r="F18" s="636"/>
      <c r="G18" s="886"/>
      <c r="H18" s="636"/>
      <c r="I18" s="886"/>
      <c r="J18" s="636"/>
      <c r="K18" s="886"/>
      <c r="L18" s="636"/>
      <c r="M18" s="886"/>
      <c r="N18" s="636"/>
      <c r="O18" s="886"/>
      <c r="P18" s="636"/>
      <c r="Q18" s="886"/>
      <c r="R18" s="636"/>
      <c r="S18" s="886"/>
      <c r="T18" s="636"/>
      <c r="U18" s="886"/>
      <c r="V18" s="636"/>
      <c r="W18" s="886"/>
      <c r="X18" s="636"/>
      <c r="Y18" s="886"/>
      <c r="Z18" s="636"/>
      <c r="AA18" s="886"/>
      <c r="AB18" s="636"/>
      <c r="AC18" s="886"/>
      <c r="AD18" s="636"/>
      <c r="AE18" s="886"/>
      <c r="AF18" s="636"/>
      <c r="AG18" s="886"/>
      <c r="AH18" s="636"/>
      <c r="AI18" s="886"/>
      <c r="AJ18" s="636"/>
      <c r="AK18" s="886"/>
      <c r="AL18" s="636"/>
      <c r="AM18" s="886"/>
      <c r="AN18" s="636"/>
      <c r="AO18" s="886"/>
      <c r="AP18" s="636"/>
      <c r="AQ18" s="886"/>
      <c r="AT18" s="81">
        <v>11</v>
      </c>
      <c r="AU18" s="275" t="s">
        <v>581</v>
      </c>
      <c r="AV18" s="81" t="s">
        <v>247</v>
      </c>
      <c r="AW18" s="118" t="s">
        <v>574</v>
      </c>
      <c r="AX18" s="117"/>
      <c r="AY18" s="98" t="str">
        <f t="shared" si="0"/>
        <v>N/A</v>
      </c>
      <c r="AZ18" s="116"/>
      <c r="BA18" s="98" t="str">
        <f t="shared" si="1"/>
        <v>N/A</v>
      </c>
      <c r="BB18" s="118"/>
      <c r="BC18" s="98" t="str">
        <f>IF(OR(ISBLANK(J18),ISBLANK(L18)),"N/A",IF(ABS((L18-J18)/J18)&gt;0.25,"&gt; 25%","ok"))</f>
        <v>N/A</v>
      </c>
      <c r="BD18" s="118"/>
      <c r="BE18" s="98" t="str">
        <f>IF(OR(ISBLANK(L18),ISBLANK(N18)),"N/A",IF(ABS((N18-L18)/L18)&gt;0.25,"&gt; 25%","ok"))</f>
        <v>N/A</v>
      </c>
      <c r="BF18" s="81"/>
      <c r="BG18" s="98" t="str">
        <f>IF(OR(ISBLANK(N18),ISBLANK(P18)),"N/A",IF(ABS((P18-N18)/N18)&gt;0.25,"&gt; 25%","ok"))</f>
        <v>N/A</v>
      </c>
      <c r="BH18" s="81"/>
      <c r="BI18" s="98" t="str">
        <f>IF(OR(ISBLANK(P18),ISBLANK(R18)),"N/A",IF(ABS((R18-P18)/P18)&gt;0.25,"&gt; 25%","ok"))</f>
        <v>N/A</v>
      </c>
      <c r="BJ18" s="116"/>
      <c r="BK18" s="98" t="str">
        <f>IF(OR(ISBLANK(R18),ISBLANK(T18)),"N/A",IF(ABS((T18-R18)/R18)&gt;0.25,"&gt; 25%","ok"))</f>
        <v>N/A</v>
      </c>
      <c r="BL18" s="81"/>
      <c r="BM18" s="98" t="str">
        <f>IF(OR(ISBLANK(T18),ISBLANK(V18)),"N/A",IF(ABS((V18-T18)/T18)&gt;0.25,"&gt; 25%","ok"))</f>
        <v>N/A</v>
      </c>
      <c r="BN18" s="117"/>
      <c r="BO18" s="98" t="str">
        <f>IF(OR(ISBLANK(V18),ISBLANK(X18)),"N/A",IF(ABS((X18-V18)/V18)&gt;0.25,"&gt; 25%","ok"))</f>
        <v>N/A</v>
      </c>
      <c r="BP18" s="116"/>
      <c r="BQ18" s="98" t="str">
        <f>IF(OR(ISBLANK(X18),ISBLANK(Z18)),"N/A",IF(ABS((Z18-X18)/X18)&gt;0.25,"&gt; 25%","ok"))</f>
        <v>N/A</v>
      </c>
      <c r="BR18" s="81"/>
      <c r="BS18" s="98" t="str">
        <f>IF(OR(ISBLANK(Z18),ISBLANK(AB18)),"N/A",IF(ABS((AB18-Z18)/Z18)&gt;0.25,"&gt; 25%","ok"))</f>
        <v>N/A</v>
      </c>
      <c r="BT18" s="117"/>
      <c r="BU18" s="98" t="str">
        <f>IF(OR(ISBLANK(AB18),ISBLANK(AD18)),"N/A",IF(ABS((AD18-AB18)/AB18)&gt;0.25,"&gt; 25%","ok"))</f>
        <v>N/A</v>
      </c>
      <c r="BV18" s="81"/>
      <c r="BW18" s="98" t="str">
        <f>IF(OR(ISBLANK(AD18),ISBLANK(AF18)),"N/A",IF(ABS((AF18-AD18)/AD18)&gt;0.25,"&gt; 25%","ok"))</f>
        <v>N/A</v>
      </c>
      <c r="BX18" s="81"/>
      <c r="BY18" s="98" t="str">
        <f>IF(OR(ISBLANK(AF18),ISBLANK(AH18)),"N/A",IF(ABS((AH18-AF18)/AF18)&gt;0.25,"&gt; 25%","ok"))</f>
        <v>N/A</v>
      </c>
      <c r="BZ18" s="116"/>
      <c r="CA18" s="98" t="str">
        <f>IF(OR(ISBLANK(AH18),ISBLANK(AJ18)),"N/A",IF(ABS((AJ18-AH18)/AH18)&gt;0.25,"&gt; 25%","ok"))</f>
        <v>N/A</v>
      </c>
      <c r="CB18" s="116"/>
      <c r="CC18" s="98" t="str">
        <f>IF(OR(ISBLANK(AJ18),ISBLANK(AL18)),"N/A",IF(ABS((AL18-AJ18)/AJ18)&gt;0.25,"&gt; 25%","ok"))</f>
        <v>N/A</v>
      </c>
      <c r="CD18" s="81"/>
      <c r="CE18" s="98" t="str">
        <f>IF(OR(ISBLANK(AL18),ISBLANK(AN18)),"N/A",IF(ABS((AN18-AL18)/AL18)&gt;0.25,"&gt; 25%","ok"))</f>
        <v>N/A</v>
      </c>
      <c r="CF18" s="117"/>
      <c r="CG18" s="98" t="str">
        <f t="shared" si="17"/>
        <v>N/A</v>
      </c>
      <c r="CH18" s="81"/>
      <c r="CI18" s="437"/>
      <c r="CJ18" s="314"/>
    </row>
    <row r="19" spans="2:88" ht="25.5" customHeight="1">
      <c r="B19" s="263">
        <v>90</v>
      </c>
      <c r="C19" s="405">
        <v>12</v>
      </c>
      <c r="D19" s="537" t="s">
        <v>73</v>
      </c>
      <c r="E19" s="405" t="s">
        <v>247</v>
      </c>
      <c r="F19" s="636"/>
      <c r="G19" s="886"/>
      <c r="H19" s="636"/>
      <c r="I19" s="886"/>
      <c r="J19" s="636"/>
      <c r="K19" s="886"/>
      <c r="L19" s="636"/>
      <c r="M19" s="886"/>
      <c r="N19" s="636"/>
      <c r="O19" s="886"/>
      <c r="P19" s="636"/>
      <c r="Q19" s="886"/>
      <c r="R19" s="636"/>
      <c r="S19" s="886"/>
      <c r="T19" s="636"/>
      <c r="U19" s="886"/>
      <c r="V19" s="636"/>
      <c r="W19" s="886"/>
      <c r="X19" s="636"/>
      <c r="Y19" s="886"/>
      <c r="Z19" s="636"/>
      <c r="AA19" s="886"/>
      <c r="AB19" s="636"/>
      <c r="AC19" s="886"/>
      <c r="AD19" s="636"/>
      <c r="AE19" s="886"/>
      <c r="AF19" s="636"/>
      <c r="AG19" s="886"/>
      <c r="AH19" s="636"/>
      <c r="AI19" s="886"/>
      <c r="AJ19" s="636"/>
      <c r="AK19" s="886"/>
      <c r="AL19" s="636"/>
      <c r="AM19" s="886"/>
      <c r="AN19" s="636"/>
      <c r="AO19" s="886"/>
      <c r="AP19" s="636"/>
      <c r="AQ19" s="886"/>
      <c r="AT19" s="81">
        <v>12</v>
      </c>
      <c r="AU19" s="492" t="s">
        <v>578</v>
      </c>
      <c r="AV19" s="81" t="s">
        <v>247</v>
      </c>
      <c r="AW19" s="81" t="s">
        <v>574</v>
      </c>
      <c r="AX19" s="118"/>
      <c r="AY19" s="98" t="str">
        <f t="shared" si="0"/>
        <v>N/A</v>
      </c>
      <c r="AZ19" s="81"/>
      <c r="BA19" s="98" t="str">
        <f t="shared" si="1"/>
        <v>N/A</v>
      </c>
      <c r="BB19" s="118"/>
      <c r="BC19" s="98" t="str">
        <f aca="true" t="shared" si="18" ref="BC19:BC24">IF(OR(ISBLANK(J19),ISBLANK(L19)),"N/A",IF(ABS((L19-J19)/J19)&gt;0.25,"&gt; 25%","ok"))</f>
        <v>N/A</v>
      </c>
      <c r="BD19" s="81"/>
      <c r="BE19" s="98" t="str">
        <f aca="true" t="shared" si="19" ref="BE19:BE24">IF(OR(ISBLANK(L19),ISBLANK(N19)),"N/A",IF(ABS((N19-L19)/L19)&gt;0.25,"&gt; 25%","ok"))</f>
        <v>N/A</v>
      </c>
      <c r="BF19" s="81"/>
      <c r="BG19" s="98" t="str">
        <f aca="true" t="shared" si="20" ref="BG19:BG24">IF(OR(ISBLANK(N19),ISBLANK(P19)),"N/A",IF(ABS((P19-N19)/N19)&gt;0.25,"&gt; 25%","ok"))</f>
        <v>N/A</v>
      </c>
      <c r="BH19" s="81"/>
      <c r="BI19" s="98" t="str">
        <f aca="true" t="shared" si="21" ref="BI19:BI24">IF(OR(ISBLANK(P19),ISBLANK(R19)),"N/A",IF(ABS((R19-P19)/P19)&gt;0.25,"&gt; 25%","ok"))</f>
        <v>N/A</v>
      </c>
      <c r="BJ19" s="116"/>
      <c r="BK19" s="98" t="str">
        <f aca="true" t="shared" si="22" ref="BK19:BK24">IF(OR(ISBLANK(R19),ISBLANK(T19)),"N/A",IF(ABS((T19-R19)/R19)&gt;0.25,"&gt; 25%","ok"))</f>
        <v>N/A</v>
      </c>
      <c r="BL19" s="81"/>
      <c r="BM19" s="98" t="str">
        <f aca="true" t="shared" si="23" ref="BM19:BM24">IF(OR(ISBLANK(T19),ISBLANK(V19)),"N/A",IF(ABS((V19-T19)/T19)&gt;0.25,"&gt; 25%","ok"))</f>
        <v>N/A</v>
      </c>
      <c r="BN19" s="117"/>
      <c r="BO19" s="98" t="str">
        <f aca="true" t="shared" si="24" ref="BO19:BO24">IF(OR(ISBLANK(V19),ISBLANK(X19)),"N/A",IF(ABS((X19-V19)/V19)&gt;0.25,"&gt; 25%","ok"))</f>
        <v>N/A</v>
      </c>
      <c r="BP19" s="116"/>
      <c r="BQ19" s="98" t="str">
        <f aca="true" t="shared" si="25" ref="BQ19:BQ24">IF(OR(ISBLANK(X19),ISBLANK(Z19)),"N/A",IF(ABS((Z19-X19)/X19)&gt;0.25,"&gt; 25%","ok"))</f>
        <v>N/A</v>
      </c>
      <c r="BR19" s="81"/>
      <c r="BS19" s="98" t="str">
        <f aca="true" t="shared" si="26" ref="BS19:BS24">IF(OR(ISBLANK(Z19),ISBLANK(AB19)),"N/A",IF(ABS((AB19-Z19)/Z19)&gt;0.25,"&gt; 25%","ok"))</f>
        <v>N/A</v>
      </c>
      <c r="BT19" s="117"/>
      <c r="BU19" s="98" t="str">
        <f aca="true" t="shared" si="27" ref="BU19:BU24">IF(OR(ISBLANK(AB19),ISBLANK(AD19)),"N/A",IF(ABS((AD19-AB19)/AB19)&gt;0.25,"&gt; 25%","ok"))</f>
        <v>N/A</v>
      </c>
      <c r="BV19" s="81"/>
      <c r="BW19" s="98" t="str">
        <f aca="true" t="shared" si="28" ref="BW19:BW24">IF(OR(ISBLANK(AD19),ISBLANK(AF19)),"N/A",IF(ABS((AF19-AD19)/AD19)&gt;0.25,"&gt; 25%","ok"))</f>
        <v>N/A</v>
      </c>
      <c r="BX19" s="81"/>
      <c r="BY19" s="98" t="str">
        <f aca="true" t="shared" si="29" ref="BY19:BY24">IF(OR(ISBLANK(AF19),ISBLANK(AH19)),"N/A",IF(ABS((AH19-AF19)/AF19)&gt;0.25,"&gt; 25%","ok"))</f>
        <v>N/A</v>
      </c>
      <c r="BZ19" s="116"/>
      <c r="CA19" s="98" t="str">
        <f aca="true" t="shared" si="30" ref="CA19:CA24">IF(OR(ISBLANK(AH19),ISBLANK(AJ19)),"N/A",IF(ABS((AJ19-AH19)/AH19)&gt;0.25,"&gt; 25%","ok"))</f>
        <v>N/A</v>
      </c>
      <c r="CB19" s="116"/>
      <c r="CC19" s="98" t="str">
        <f aca="true" t="shared" si="31" ref="CC19:CC24">IF(OR(ISBLANK(AJ19),ISBLANK(AL19)),"N/A",IF(ABS((AL19-AJ19)/AJ19)&gt;0.25,"&gt; 25%","ok"))</f>
        <v>N/A</v>
      </c>
      <c r="CD19" s="81"/>
      <c r="CE19" s="98" t="str">
        <f aca="true" t="shared" si="32" ref="CE19:CE24">IF(OR(ISBLANK(AL19),ISBLANK(AN19)),"N/A",IF(ABS((AN19-AL19)/AL19)&gt;0.25,"&gt; 25%","ok"))</f>
        <v>N/A</v>
      </c>
      <c r="CF19" s="117"/>
      <c r="CG19" s="98" t="str">
        <f t="shared" si="17"/>
        <v>N/A</v>
      </c>
      <c r="CH19" s="81"/>
      <c r="CI19" s="437"/>
      <c r="CJ19" s="314"/>
    </row>
    <row r="20" spans="2:88" ht="18.75" customHeight="1">
      <c r="B20" s="263">
        <v>91</v>
      </c>
      <c r="C20" s="405">
        <v>13</v>
      </c>
      <c r="D20" s="489" t="s">
        <v>648</v>
      </c>
      <c r="E20" s="405" t="s">
        <v>247</v>
      </c>
      <c r="F20" s="636"/>
      <c r="G20" s="886"/>
      <c r="H20" s="636"/>
      <c r="I20" s="886"/>
      <c r="J20" s="636"/>
      <c r="K20" s="886"/>
      <c r="L20" s="636"/>
      <c r="M20" s="886"/>
      <c r="N20" s="636"/>
      <c r="O20" s="886"/>
      <c r="P20" s="636"/>
      <c r="Q20" s="886"/>
      <c r="R20" s="636"/>
      <c r="S20" s="886"/>
      <c r="T20" s="636"/>
      <c r="U20" s="886"/>
      <c r="V20" s="636"/>
      <c r="W20" s="886"/>
      <c r="X20" s="636"/>
      <c r="Y20" s="886"/>
      <c r="Z20" s="636"/>
      <c r="AA20" s="886"/>
      <c r="AB20" s="636"/>
      <c r="AC20" s="886"/>
      <c r="AD20" s="636"/>
      <c r="AE20" s="886"/>
      <c r="AF20" s="636"/>
      <c r="AG20" s="886"/>
      <c r="AH20" s="636"/>
      <c r="AI20" s="886"/>
      <c r="AJ20" s="636"/>
      <c r="AK20" s="886"/>
      <c r="AL20" s="636"/>
      <c r="AM20" s="886"/>
      <c r="AN20" s="636"/>
      <c r="AO20" s="886"/>
      <c r="AP20" s="636"/>
      <c r="AQ20" s="886"/>
      <c r="AT20" s="81">
        <v>13</v>
      </c>
      <c r="AU20" s="492" t="s">
        <v>579</v>
      </c>
      <c r="AV20" s="81" t="s">
        <v>247</v>
      </c>
      <c r="AW20" s="81" t="s">
        <v>574</v>
      </c>
      <c r="AX20" s="118"/>
      <c r="AY20" s="98" t="str">
        <f t="shared" si="0"/>
        <v>N/A</v>
      </c>
      <c r="AZ20" s="81"/>
      <c r="BA20" s="98" t="str">
        <f t="shared" si="1"/>
        <v>N/A</v>
      </c>
      <c r="BB20" s="81"/>
      <c r="BC20" s="98" t="str">
        <f t="shared" si="18"/>
        <v>N/A</v>
      </c>
      <c r="BD20" s="81"/>
      <c r="BE20" s="98" t="str">
        <f t="shared" si="19"/>
        <v>N/A</v>
      </c>
      <c r="BF20" s="81"/>
      <c r="BG20" s="98" t="str">
        <f t="shared" si="20"/>
        <v>N/A</v>
      </c>
      <c r="BH20" s="81"/>
      <c r="BI20" s="98" t="str">
        <f t="shared" si="21"/>
        <v>N/A</v>
      </c>
      <c r="BJ20" s="116"/>
      <c r="BK20" s="98" t="str">
        <f t="shared" si="22"/>
        <v>N/A</v>
      </c>
      <c r="BL20" s="81"/>
      <c r="BM20" s="98" t="str">
        <f t="shared" si="23"/>
        <v>N/A</v>
      </c>
      <c r="BN20" s="118"/>
      <c r="BO20" s="98" t="str">
        <f t="shared" si="24"/>
        <v>N/A</v>
      </c>
      <c r="BP20" s="116"/>
      <c r="BQ20" s="98" t="str">
        <f t="shared" si="25"/>
        <v>N/A</v>
      </c>
      <c r="BR20" s="81"/>
      <c r="BS20" s="98" t="str">
        <f t="shared" si="26"/>
        <v>N/A</v>
      </c>
      <c r="BT20" s="118"/>
      <c r="BU20" s="98" t="str">
        <f t="shared" si="27"/>
        <v>N/A</v>
      </c>
      <c r="BV20" s="81"/>
      <c r="BW20" s="98" t="str">
        <f t="shared" si="28"/>
        <v>N/A</v>
      </c>
      <c r="BX20" s="81"/>
      <c r="BY20" s="98" t="str">
        <f t="shared" si="29"/>
        <v>N/A</v>
      </c>
      <c r="BZ20" s="116"/>
      <c r="CA20" s="98" t="str">
        <f t="shared" si="30"/>
        <v>N/A</v>
      </c>
      <c r="CB20" s="116"/>
      <c r="CC20" s="98" t="str">
        <f t="shared" si="31"/>
        <v>N/A</v>
      </c>
      <c r="CD20" s="81"/>
      <c r="CE20" s="98" t="str">
        <f t="shared" si="32"/>
        <v>N/A</v>
      </c>
      <c r="CF20" s="118"/>
      <c r="CG20" s="98" t="str">
        <f t="shared" si="17"/>
        <v>N/A</v>
      </c>
      <c r="CH20" s="81"/>
      <c r="CI20" s="437"/>
      <c r="CJ20" s="314"/>
    </row>
    <row r="21" spans="2:88" ht="18.75" customHeight="1">
      <c r="B21" s="263">
        <v>92</v>
      </c>
      <c r="C21" s="405">
        <v>14</v>
      </c>
      <c r="D21" s="489" t="s">
        <v>649</v>
      </c>
      <c r="E21" s="405" t="s">
        <v>247</v>
      </c>
      <c r="F21" s="636"/>
      <c r="G21" s="886"/>
      <c r="H21" s="636"/>
      <c r="I21" s="886"/>
      <c r="J21" s="636"/>
      <c r="K21" s="886"/>
      <c r="L21" s="636"/>
      <c r="M21" s="886"/>
      <c r="N21" s="636"/>
      <c r="O21" s="886"/>
      <c r="P21" s="636"/>
      <c r="Q21" s="886"/>
      <c r="R21" s="636"/>
      <c r="S21" s="886"/>
      <c r="T21" s="636"/>
      <c r="U21" s="886"/>
      <c r="V21" s="636"/>
      <c r="W21" s="886"/>
      <c r="X21" s="636"/>
      <c r="Y21" s="886"/>
      <c r="Z21" s="636"/>
      <c r="AA21" s="886"/>
      <c r="AB21" s="636"/>
      <c r="AC21" s="886"/>
      <c r="AD21" s="636"/>
      <c r="AE21" s="886"/>
      <c r="AF21" s="636"/>
      <c r="AG21" s="886"/>
      <c r="AH21" s="636"/>
      <c r="AI21" s="886"/>
      <c r="AJ21" s="636"/>
      <c r="AK21" s="886"/>
      <c r="AL21" s="636"/>
      <c r="AM21" s="886"/>
      <c r="AN21" s="636"/>
      <c r="AO21" s="886"/>
      <c r="AP21" s="636"/>
      <c r="AQ21" s="886"/>
      <c r="AT21" s="81">
        <v>14</v>
      </c>
      <c r="AU21" s="492" t="s">
        <v>580</v>
      </c>
      <c r="AV21" s="81" t="s">
        <v>247</v>
      </c>
      <c r="AW21" s="81" t="s">
        <v>574</v>
      </c>
      <c r="AX21" s="118"/>
      <c r="AY21" s="98" t="str">
        <f t="shared" si="0"/>
        <v>N/A</v>
      </c>
      <c r="AZ21" s="81"/>
      <c r="BA21" s="98" t="str">
        <f t="shared" si="1"/>
        <v>N/A</v>
      </c>
      <c r="BB21" s="81"/>
      <c r="BC21" s="98" t="str">
        <f t="shared" si="18"/>
        <v>N/A</v>
      </c>
      <c r="BD21" s="81"/>
      <c r="BE21" s="98" t="str">
        <f t="shared" si="19"/>
        <v>N/A</v>
      </c>
      <c r="BF21" s="81"/>
      <c r="BG21" s="98" t="str">
        <f t="shared" si="20"/>
        <v>N/A</v>
      </c>
      <c r="BH21" s="81"/>
      <c r="BI21" s="98" t="str">
        <f t="shared" si="21"/>
        <v>N/A</v>
      </c>
      <c r="BJ21" s="116"/>
      <c r="BK21" s="98" t="str">
        <f t="shared" si="22"/>
        <v>N/A</v>
      </c>
      <c r="BL21" s="118"/>
      <c r="BM21" s="98" t="str">
        <f t="shared" si="23"/>
        <v>N/A</v>
      </c>
      <c r="BN21" s="118"/>
      <c r="BO21" s="98" t="str">
        <f t="shared" si="24"/>
        <v>N/A</v>
      </c>
      <c r="BP21" s="81"/>
      <c r="BQ21" s="98" t="str">
        <f t="shared" si="25"/>
        <v>N/A</v>
      </c>
      <c r="BR21" s="118"/>
      <c r="BS21" s="98" t="str">
        <f t="shared" si="26"/>
        <v>N/A</v>
      </c>
      <c r="BT21" s="118"/>
      <c r="BU21" s="98" t="str">
        <f t="shared" si="27"/>
        <v>N/A</v>
      </c>
      <c r="BV21" s="81"/>
      <c r="BW21" s="98" t="str">
        <f t="shared" si="28"/>
        <v>N/A</v>
      </c>
      <c r="BX21" s="81"/>
      <c r="BY21" s="98" t="str">
        <f t="shared" si="29"/>
        <v>N/A</v>
      </c>
      <c r="BZ21" s="116"/>
      <c r="CA21" s="98" t="str">
        <f t="shared" si="30"/>
        <v>N/A</v>
      </c>
      <c r="CB21" s="116"/>
      <c r="CC21" s="98" t="str">
        <f t="shared" si="31"/>
        <v>N/A</v>
      </c>
      <c r="CD21" s="118"/>
      <c r="CE21" s="98" t="str">
        <f t="shared" si="32"/>
        <v>N/A</v>
      </c>
      <c r="CF21" s="118"/>
      <c r="CG21" s="98" t="str">
        <f t="shared" si="17"/>
        <v>N/A</v>
      </c>
      <c r="CH21" s="81"/>
      <c r="CI21" s="437"/>
      <c r="CJ21" s="314"/>
    </row>
    <row r="22" spans="2:88" ht="25.5" customHeight="1">
      <c r="B22" s="263">
        <v>105</v>
      </c>
      <c r="C22" s="405">
        <v>15</v>
      </c>
      <c r="D22" s="292" t="s">
        <v>665</v>
      </c>
      <c r="E22" s="405" t="s">
        <v>247</v>
      </c>
      <c r="F22" s="636"/>
      <c r="G22" s="886"/>
      <c r="H22" s="636"/>
      <c r="I22" s="886"/>
      <c r="J22" s="636"/>
      <c r="K22" s="886"/>
      <c r="L22" s="636"/>
      <c r="M22" s="886"/>
      <c r="N22" s="636"/>
      <c r="O22" s="886"/>
      <c r="P22" s="636"/>
      <c r="Q22" s="886"/>
      <c r="R22" s="636"/>
      <c r="S22" s="886"/>
      <c r="T22" s="636"/>
      <c r="U22" s="886"/>
      <c r="V22" s="636"/>
      <c r="W22" s="886"/>
      <c r="X22" s="636"/>
      <c r="Y22" s="886"/>
      <c r="Z22" s="636"/>
      <c r="AA22" s="886"/>
      <c r="AB22" s="636"/>
      <c r="AC22" s="886"/>
      <c r="AD22" s="636"/>
      <c r="AE22" s="886"/>
      <c r="AF22" s="636"/>
      <c r="AG22" s="886"/>
      <c r="AH22" s="636"/>
      <c r="AI22" s="886"/>
      <c r="AJ22" s="636"/>
      <c r="AK22" s="886"/>
      <c r="AL22" s="636"/>
      <c r="AM22" s="886"/>
      <c r="AN22" s="636"/>
      <c r="AO22" s="886"/>
      <c r="AP22" s="636"/>
      <c r="AQ22" s="886"/>
      <c r="AT22" s="81">
        <v>15</v>
      </c>
      <c r="AU22" s="293" t="s">
        <v>582</v>
      </c>
      <c r="AV22" s="81" t="s">
        <v>247</v>
      </c>
      <c r="AW22" s="81" t="s">
        <v>574</v>
      </c>
      <c r="AX22" s="118"/>
      <c r="AY22" s="98" t="str">
        <f t="shared" si="0"/>
        <v>N/A</v>
      </c>
      <c r="AZ22" s="81"/>
      <c r="BA22" s="98" t="str">
        <f t="shared" si="1"/>
        <v>N/A</v>
      </c>
      <c r="BB22" s="81"/>
      <c r="BC22" s="98" t="str">
        <f t="shared" si="18"/>
        <v>N/A</v>
      </c>
      <c r="BD22" s="81"/>
      <c r="BE22" s="98" t="str">
        <f t="shared" si="19"/>
        <v>N/A</v>
      </c>
      <c r="BF22" s="81"/>
      <c r="BG22" s="98" t="str">
        <f t="shared" si="20"/>
        <v>N/A</v>
      </c>
      <c r="BH22" s="81"/>
      <c r="BI22" s="98" t="str">
        <f t="shared" si="21"/>
        <v>N/A</v>
      </c>
      <c r="BJ22" s="116"/>
      <c r="BK22" s="98" t="str">
        <f t="shared" si="22"/>
        <v>N/A</v>
      </c>
      <c r="BL22" s="118"/>
      <c r="BM22" s="98" t="str">
        <f t="shared" si="23"/>
        <v>N/A</v>
      </c>
      <c r="BN22" s="118"/>
      <c r="BO22" s="98" t="str">
        <f t="shared" si="24"/>
        <v>N/A</v>
      </c>
      <c r="BP22" s="81"/>
      <c r="BQ22" s="98" t="str">
        <f t="shared" si="25"/>
        <v>N/A</v>
      </c>
      <c r="BR22" s="118"/>
      <c r="BS22" s="98" t="str">
        <f t="shared" si="26"/>
        <v>N/A</v>
      </c>
      <c r="BT22" s="118"/>
      <c r="BU22" s="98" t="str">
        <f t="shared" si="27"/>
        <v>N/A</v>
      </c>
      <c r="BV22" s="81"/>
      <c r="BW22" s="98" t="str">
        <f t="shared" si="28"/>
        <v>N/A</v>
      </c>
      <c r="BX22" s="81"/>
      <c r="BY22" s="98" t="str">
        <f t="shared" si="29"/>
        <v>N/A</v>
      </c>
      <c r="BZ22" s="116"/>
      <c r="CA22" s="98" t="str">
        <f t="shared" si="30"/>
        <v>N/A</v>
      </c>
      <c r="CB22" s="116"/>
      <c r="CC22" s="98" t="str">
        <f t="shared" si="31"/>
        <v>N/A</v>
      </c>
      <c r="CD22" s="118"/>
      <c r="CE22" s="98" t="str">
        <f t="shared" si="32"/>
        <v>N/A</v>
      </c>
      <c r="CF22" s="118"/>
      <c r="CG22" s="98" t="str">
        <f t="shared" si="17"/>
        <v>N/A</v>
      </c>
      <c r="CH22" s="81"/>
      <c r="CI22" s="437"/>
      <c r="CJ22" s="314"/>
    </row>
    <row r="23" spans="2:88" ht="18.75" customHeight="1">
      <c r="B23" s="263">
        <v>2414</v>
      </c>
      <c r="C23" s="538">
        <v>16</v>
      </c>
      <c r="D23" s="539" t="s">
        <v>651</v>
      </c>
      <c r="E23" s="405" t="s">
        <v>247</v>
      </c>
      <c r="F23" s="637"/>
      <c r="G23" s="887"/>
      <c r="H23" s="637"/>
      <c r="I23" s="887"/>
      <c r="J23" s="637"/>
      <c r="K23" s="887"/>
      <c r="L23" s="637"/>
      <c r="M23" s="887"/>
      <c r="N23" s="637"/>
      <c r="O23" s="887"/>
      <c r="P23" s="637"/>
      <c r="Q23" s="887"/>
      <c r="R23" s="637"/>
      <c r="S23" s="887"/>
      <c r="T23" s="637"/>
      <c r="U23" s="887"/>
      <c r="V23" s="637"/>
      <c r="W23" s="887"/>
      <c r="X23" s="637"/>
      <c r="Y23" s="887"/>
      <c r="Z23" s="637"/>
      <c r="AA23" s="887"/>
      <c r="AB23" s="637"/>
      <c r="AC23" s="887"/>
      <c r="AD23" s="637"/>
      <c r="AE23" s="887"/>
      <c r="AF23" s="637"/>
      <c r="AG23" s="887"/>
      <c r="AH23" s="637"/>
      <c r="AI23" s="887"/>
      <c r="AJ23" s="637"/>
      <c r="AK23" s="887"/>
      <c r="AL23" s="637"/>
      <c r="AM23" s="887"/>
      <c r="AN23" s="637"/>
      <c r="AO23" s="887"/>
      <c r="AP23" s="637"/>
      <c r="AQ23" s="887"/>
      <c r="AT23" s="286">
        <v>16</v>
      </c>
      <c r="AU23" s="540" t="s">
        <v>589</v>
      </c>
      <c r="AV23" s="81" t="s">
        <v>247</v>
      </c>
      <c r="AW23" s="81" t="s">
        <v>574</v>
      </c>
      <c r="AX23" s="118"/>
      <c r="AY23" s="98" t="str">
        <f t="shared" si="0"/>
        <v>N/A</v>
      </c>
      <c r="AZ23" s="81"/>
      <c r="BA23" s="98" t="str">
        <f t="shared" si="1"/>
        <v>N/A</v>
      </c>
      <c r="BB23" s="81"/>
      <c r="BC23" s="98" t="str">
        <f t="shared" si="18"/>
        <v>N/A</v>
      </c>
      <c r="BD23" s="81"/>
      <c r="BE23" s="98" t="str">
        <f t="shared" si="19"/>
        <v>N/A</v>
      </c>
      <c r="BF23" s="81"/>
      <c r="BG23" s="98" t="str">
        <f t="shared" si="20"/>
        <v>N/A</v>
      </c>
      <c r="BH23" s="81"/>
      <c r="BI23" s="98" t="str">
        <f t="shared" si="21"/>
        <v>N/A</v>
      </c>
      <c r="BJ23" s="81"/>
      <c r="BK23" s="98" t="str">
        <f t="shared" si="22"/>
        <v>N/A</v>
      </c>
      <c r="BL23" s="118"/>
      <c r="BM23" s="98" t="str">
        <f t="shared" si="23"/>
        <v>N/A</v>
      </c>
      <c r="BN23" s="81"/>
      <c r="BO23" s="98" t="str">
        <f t="shared" si="24"/>
        <v>N/A</v>
      </c>
      <c r="BP23" s="81"/>
      <c r="BQ23" s="98" t="str">
        <f t="shared" si="25"/>
        <v>N/A</v>
      </c>
      <c r="BR23" s="118"/>
      <c r="BS23" s="98" t="str">
        <f t="shared" si="26"/>
        <v>N/A</v>
      </c>
      <c r="BT23" s="81"/>
      <c r="BU23" s="98" t="str">
        <f t="shared" si="27"/>
        <v>N/A</v>
      </c>
      <c r="BV23" s="81"/>
      <c r="BW23" s="98" t="str">
        <f t="shared" si="28"/>
        <v>N/A</v>
      </c>
      <c r="BX23" s="81"/>
      <c r="BY23" s="98" t="str">
        <f t="shared" si="29"/>
        <v>N/A</v>
      </c>
      <c r="BZ23" s="81"/>
      <c r="CA23" s="98" t="str">
        <f t="shared" si="30"/>
        <v>N/A</v>
      </c>
      <c r="CB23" s="81"/>
      <c r="CC23" s="98" t="str">
        <f t="shared" si="31"/>
        <v>N/A</v>
      </c>
      <c r="CD23" s="118"/>
      <c r="CE23" s="98" t="str">
        <f t="shared" si="32"/>
        <v>N/A</v>
      </c>
      <c r="CF23" s="81"/>
      <c r="CG23" s="98" t="str">
        <f t="shared" si="17"/>
        <v>N/A</v>
      </c>
      <c r="CH23" s="81"/>
      <c r="CI23" s="437"/>
      <c r="CJ23" s="314"/>
    </row>
    <row r="24" spans="2:88" ht="25.5" customHeight="1">
      <c r="B24" s="541">
        <v>160</v>
      </c>
      <c r="C24" s="296">
        <v>17</v>
      </c>
      <c r="D24" s="542" t="s">
        <v>618</v>
      </c>
      <c r="E24" s="296" t="s">
        <v>248</v>
      </c>
      <c r="F24" s="638"/>
      <c r="G24" s="888"/>
      <c r="H24" s="638"/>
      <c r="I24" s="888"/>
      <c r="J24" s="638"/>
      <c r="K24" s="888"/>
      <c r="L24" s="638"/>
      <c r="M24" s="888"/>
      <c r="N24" s="638"/>
      <c r="O24" s="888"/>
      <c r="P24" s="638"/>
      <c r="Q24" s="888"/>
      <c r="R24" s="638"/>
      <c r="S24" s="888"/>
      <c r="T24" s="638"/>
      <c r="U24" s="888"/>
      <c r="V24" s="638"/>
      <c r="W24" s="888"/>
      <c r="X24" s="638"/>
      <c r="Y24" s="888"/>
      <c r="Z24" s="638"/>
      <c r="AA24" s="888"/>
      <c r="AB24" s="638"/>
      <c r="AC24" s="888"/>
      <c r="AD24" s="623"/>
      <c r="AE24" s="888"/>
      <c r="AF24" s="638"/>
      <c r="AG24" s="888"/>
      <c r="AH24" s="638"/>
      <c r="AI24" s="888"/>
      <c r="AJ24" s="638"/>
      <c r="AK24" s="888"/>
      <c r="AL24" s="638"/>
      <c r="AM24" s="888"/>
      <c r="AN24" s="638"/>
      <c r="AO24" s="888"/>
      <c r="AP24" s="638"/>
      <c r="AQ24" s="888"/>
      <c r="AT24" s="96">
        <v>17</v>
      </c>
      <c r="AU24" s="543" t="s">
        <v>530</v>
      </c>
      <c r="AV24" s="96" t="s">
        <v>248</v>
      </c>
      <c r="AW24" s="96" t="s">
        <v>574</v>
      </c>
      <c r="AX24" s="544"/>
      <c r="AY24" s="96" t="str">
        <f t="shared" si="0"/>
        <v>N/A</v>
      </c>
      <c r="AZ24" s="96"/>
      <c r="BA24" s="96" t="str">
        <f t="shared" si="1"/>
        <v>N/A</v>
      </c>
      <c r="BB24" s="96"/>
      <c r="BC24" s="96" t="str">
        <f t="shared" si="18"/>
        <v>N/A</v>
      </c>
      <c r="BD24" s="96"/>
      <c r="BE24" s="96" t="str">
        <f t="shared" si="19"/>
        <v>N/A</v>
      </c>
      <c r="BF24" s="96"/>
      <c r="BG24" s="96" t="str">
        <f t="shared" si="20"/>
        <v>N/A</v>
      </c>
      <c r="BH24" s="96"/>
      <c r="BI24" s="96" t="str">
        <f t="shared" si="21"/>
        <v>N/A</v>
      </c>
      <c r="BJ24" s="96"/>
      <c r="BK24" s="96" t="str">
        <f t="shared" si="22"/>
        <v>N/A</v>
      </c>
      <c r="BL24" s="96"/>
      <c r="BM24" s="96" t="str">
        <f t="shared" si="23"/>
        <v>N/A</v>
      </c>
      <c r="BN24" s="96"/>
      <c r="BO24" s="96" t="str">
        <f t="shared" si="24"/>
        <v>N/A</v>
      </c>
      <c r="BP24" s="96"/>
      <c r="BQ24" s="96" t="str">
        <f t="shared" si="25"/>
        <v>N/A</v>
      </c>
      <c r="BR24" s="96"/>
      <c r="BS24" s="96" t="str">
        <f t="shared" si="26"/>
        <v>N/A</v>
      </c>
      <c r="BT24" s="96"/>
      <c r="BU24" s="96" t="str">
        <f t="shared" si="27"/>
        <v>N/A</v>
      </c>
      <c r="BV24" s="96"/>
      <c r="BW24" s="96" t="str">
        <f t="shared" si="28"/>
        <v>N/A</v>
      </c>
      <c r="BX24" s="96"/>
      <c r="BY24" s="96" t="str">
        <f t="shared" si="29"/>
        <v>N/A</v>
      </c>
      <c r="BZ24" s="96"/>
      <c r="CA24" s="96" t="str">
        <f t="shared" si="30"/>
        <v>N/A</v>
      </c>
      <c r="CB24" s="96"/>
      <c r="CC24" s="96" t="str">
        <f t="shared" si="31"/>
        <v>N/A</v>
      </c>
      <c r="CD24" s="96"/>
      <c r="CE24" s="96" t="str">
        <f t="shared" si="32"/>
        <v>N/A</v>
      </c>
      <c r="CF24" s="96"/>
      <c r="CG24" s="96" t="str">
        <f t="shared" si="17"/>
        <v>N/A</v>
      </c>
      <c r="CH24" s="96"/>
      <c r="CI24" s="437"/>
      <c r="CJ24" s="314"/>
    </row>
    <row r="25" spans="46:88" ht="34.5" customHeight="1">
      <c r="AT25" s="545"/>
      <c r="AU25" s="97"/>
      <c r="AV25" s="546"/>
      <c r="AW25" s="547"/>
      <c r="AX25" s="472"/>
      <c r="AY25" s="472"/>
      <c r="AZ25" s="472"/>
      <c r="BA25" s="472"/>
      <c r="BB25" s="472"/>
      <c r="BC25" s="472"/>
      <c r="BD25" s="472"/>
      <c r="BE25" s="472"/>
      <c r="BF25" s="472"/>
      <c r="BG25" s="472"/>
      <c r="BH25" s="472"/>
      <c r="BI25" s="472"/>
      <c r="BJ25" s="472"/>
      <c r="BK25" s="472"/>
      <c r="BL25" s="472"/>
      <c r="BM25" s="472"/>
      <c r="BN25" s="472"/>
      <c r="BO25" s="472"/>
      <c r="BP25" s="472"/>
      <c r="BQ25" s="472"/>
      <c r="BR25" s="472"/>
      <c r="BS25" s="472"/>
      <c r="BT25" s="472"/>
      <c r="BU25" s="472"/>
      <c r="BV25" s="472"/>
      <c r="BW25" s="472"/>
      <c r="CI25" s="437"/>
      <c r="CJ25" s="314"/>
    </row>
    <row r="26" spans="3:88" ht="3" customHeight="1">
      <c r="C26" s="548"/>
      <c r="D26" s="231"/>
      <c r="E26" s="549"/>
      <c r="F26" s="231"/>
      <c r="G26" s="231"/>
      <c r="H26" s="231"/>
      <c r="I26" s="230"/>
      <c r="J26" s="321"/>
      <c r="K26" s="230"/>
      <c r="L26" s="321"/>
      <c r="M26" s="230"/>
      <c r="N26" s="321"/>
      <c r="O26" s="230"/>
      <c r="P26" s="321"/>
      <c r="Q26" s="230"/>
      <c r="R26" s="231"/>
      <c r="S26" s="230"/>
      <c r="T26" s="231"/>
      <c r="U26" s="230"/>
      <c r="V26" s="231"/>
      <c r="W26" s="230"/>
      <c r="X26" s="231"/>
      <c r="Y26" s="230"/>
      <c r="Z26" s="231"/>
      <c r="AA26" s="230"/>
      <c r="AB26" s="231"/>
      <c r="AC26" s="230"/>
      <c r="AD26" s="321"/>
      <c r="AE26" s="230"/>
      <c r="AF26" s="231"/>
      <c r="AG26" s="230"/>
      <c r="AH26" s="231"/>
      <c r="AI26" s="377"/>
      <c r="AJ26" s="377"/>
      <c r="AK26" s="377"/>
      <c r="AL26" s="377"/>
      <c r="AM26" s="377"/>
      <c r="AT26" s="399" t="s">
        <v>539</v>
      </c>
      <c r="AV26" s="472"/>
      <c r="AW26" s="472"/>
      <c r="AX26" s="472"/>
      <c r="AY26" s="472"/>
      <c r="AZ26" s="472"/>
      <c r="BA26" s="472"/>
      <c r="BB26" s="472"/>
      <c r="BC26" s="472"/>
      <c r="BD26" s="472"/>
      <c r="BE26" s="472"/>
      <c r="BF26" s="472"/>
      <c r="BG26" s="472"/>
      <c r="BH26" s="472"/>
      <c r="BI26" s="472"/>
      <c r="BJ26" s="472"/>
      <c r="BK26" s="472"/>
      <c r="BL26" s="472"/>
      <c r="BM26" s="472"/>
      <c r="BN26" s="472"/>
      <c r="BO26" s="472"/>
      <c r="BP26" s="472"/>
      <c r="BQ26" s="472"/>
      <c r="BR26" s="472"/>
      <c r="BS26" s="472"/>
      <c r="BT26" s="472"/>
      <c r="BU26" s="472"/>
      <c r="BV26" s="472"/>
      <c r="BW26" s="472"/>
      <c r="BX26" s="472"/>
      <c r="BY26" s="472"/>
      <c r="BZ26" s="472"/>
      <c r="CA26" s="472"/>
      <c r="CB26" s="472"/>
      <c r="CC26" s="472"/>
      <c r="CD26" s="472"/>
      <c r="CE26" s="472"/>
      <c r="CF26" s="472"/>
      <c r="CG26" s="472"/>
      <c r="CH26" s="472"/>
      <c r="CI26" s="437"/>
      <c r="CJ26" s="314"/>
    </row>
    <row r="27" spans="3:88" ht="14.25" customHeight="1">
      <c r="C27" s="391" t="s">
        <v>602</v>
      </c>
      <c r="D27" s="302"/>
      <c r="E27" s="502"/>
      <c r="F27" s="391"/>
      <c r="G27" s="391"/>
      <c r="AT27" s="257" t="s">
        <v>241</v>
      </c>
      <c r="AU27" s="257" t="s">
        <v>243</v>
      </c>
      <c r="AV27" s="257" t="s">
        <v>244</v>
      </c>
      <c r="AW27" s="256">
        <v>1990</v>
      </c>
      <c r="AX27" s="258"/>
      <c r="AY27" s="257">
        <v>1995</v>
      </c>
      <c r="AZ27" s="258"/>
      <c r="BA27" s="257">
        <v>1996</v>
      </c>
      <c r="BB27" s="258"/>
      <c r="BC27" s="257">
        <v>1997</v>
      </c>
      <c r="BD27" s="258"/>
      <c r="BE27" s="257">
        <v>1998</v>
      </c>
      <c r="BF27" s="258"/>
      <c r="BG27" s="257">
        <v>1999</v>
      </c>
      <c r="BH27" s="258"/>
      <c r="BI27" s="257">
        <v>2000</v>
      </c>
      <c r="BJ27" s="258"/>
      <c r="BK27" s="257">
        <v>2001</v>
      </c>
      <c r="BL27" s="258"/>
      <c r="BM27" s="257">
        <v>2002</v>
      </c>
      <c r="BN27" s="258"/>
      <c r="BO27" s="257">
        <v>2003</v>
      </c>
      <c r="BP27" s="258"/>
      <c r="BQ27" s="257">
        <v>2004</v>
      </c>
      <c r="BR27" s="258"/>
      <c r="BS27" s="257">
        <v>2005</v>
      </c>
      <c r="BT27" s="258"/>
      <c r="BU27" s="257">
        <v>2006</v>
      </c>
      <c r="BV27" s="258"/>
      <c r="BW27" s="257">
        <v>2007</v>
      </c>
      <c r="BX27" s="258"/>
      <c r="BY27" s="257">
        <v>2008</v>
      </c>
      <c r="BZ27" s="258"/>
      <c r="CA27" s="257">
        <v>2009</v>
      </c>
      <c r="CB27" s="258"/>
      <c r="CC27" s="257">
        <v>2010</v>
      </c>
      <c r="CD27" s="258"/>
      <c r="CE27" s="257">
        <v>2011</v>
      </c>
      <c r="CF27" s="258"/>
      <c r="CG27" s="257">
        <v>2012</v>
      </c>
      <c r="CH27" s="258"/>
      <c r="CI27" s="437"/>
      <c r="CJ27" s="314"/>
    </row>
    <row r="28" spans="3:86" ht="13.5" customHeight="1">
      <c r="C28" s="309" t="s">
        <v>594</v>
      </c>
      <c r="D28" s="737" t="s">
        <v>652</v>
      </c>
      <c r="E28" s="737"/>
      <c r="F28" s="737"/>
      <c r="G28" s="737"/>
      <c r="H28" s="737"/>
      <c r="I28" s="737"/>
      <c r="J28" s="737"/>
      <c r="K28" s="737"/>
      <c r="L28" s="737"/>
      <c r="M28" s="737"/>
      <c r="N28" s="737"/>
      <c r="O28" s="737"/>
      <c r="P28" s="737"/>
      <c r="Q28" s="737"/>
      <c r="R28" s="737"/>
      <c r="S28" s="737"/>
      <c r="T28" s="737"/>
      <c r="U28" s="737"/>
      <c r="V28" s="737"/>
      <c r="W28" s="737"/>
      <c r="X28" s="737"/>
      <c r="Y28" s="737"/>
      <c r="Z28" s="737"/>
      <c r="AA28" s="737"/>
      <c r="AB28" s="737"/>
      <c r="AC28" s="737"/>
      <c r="AD28" s="737"/>
      <c r="AE28" s="737"/>
      <c r="AF28" s="737"/>
      <c r="AG28" s="737"/>
      <c r="AH28" s="737"/>
      <c r="AI28" s="737"/>
      <c r="AJ28" s="737"/>
      <c r="AK28" s="737"/>
      <c r="AL28" s="737"/>
      <c r="AM28" s="737"/>
      <c r="AN28" s="737"/>
      <c r="AO28" s="737"/>
      <c r="AP28" s="737"/>
      <c r="AQ28" s="737"/>
      <c r="AR28" s="737"/>
      <c r="AT28" s="413">
        <v>1</v>
      </c>
      <c r="AU28" s="533" t="s">
        <v>577</v>
      </c>
      <c r="AV28" s="81" t="s">
        <v>247</v>
      </c>
      <c r="AW28" s="81">
        <f>F8</f>
        <v>0</v>
      </c>
      <c r="AX28" s="81"/>
      <c r="AY28" s="81">
        <f aca="true" t="shared" si="33" ref="AY28:CG28">H8</f>
        <v>0</v>
      </c>
      <c r="AZ28" s="81"/>
      <c r="BA28" s="81">
        <f t="shared" si="33"/>
        <v>0</v>
      </c>
      <c r="BB28" s="81"/>
      <c r="BC28" s="81">
        <f t="shared" si="33"/>
        <v>0</v>
      </c>
      <c r="BD28" s="81"/>
      <c r="BE28" s="81">
        <f t="shared" si="33"/>
        <v>0</v>
      </c>
      <c r="BF28" s="81"/>
      <c r="BG28" s="81">
        <f t="shared" si="33"/>
        <v>0</v>
      </c>
      <c r="BH28" s="81"/>
      <c r="BI28" s="81">
        <f t="shared" si="33"/>
        <v>0</v>
      </c>
      <c r="BJ28" s="81"/>
      <c r="BK28" s="81">
        <f t="shared" si="33"/>
        <v>0</v>
      </c>
      <c r="BL28" s="81"/>
      <c r="BM28" s="81">
        <f t="shared" si="33"/>
        <v>0</v>
      </c>
      <c r="BN28" s="81"/>
      <c r="BO28" s="81">
        <f t="shared" si="33"/>
        <v>0</v>
      </c>
      <c r="BP28" s="81"/>
      <c r="BQ28" s="81">
        <f t="shared" si="33"/>
        <v>0</v>
      </c>
      <c r="BR28" s="81"/>
      <c r="BS28" s="81">
        <f t="shared" si="33"/>
        <v>0</v>
      </c>
      <c r="BT28" s="81"/>
      <c r="BU28" s="81">
        <f t="shared" si="33"/>
        <v>0</v>
      </c>
      <c r="BV28" s="81"/>
      <c r="BW28" s="81">
        <f t="shared" si="33"/>
        <v>0</v>
      </c>
      <c r="BX28" s="81"/>
      <c r="BY28" s="81">
        <f t="shared" si="33"/>
        <v>0</v>
      </c>
      <c r="BZ28" s="81"/>
      <c r="CA28" s="81">
        <f t="shared" si="33"/>
        <v>0</v>
      </c>
      <c r="CB28" s="81"/>
      <c r="CC28" s="81">
        <f t="shared" si="33"/>
        <v>0</v>
      </c>
      <c r="CD28" s="81"/>
      <c r="CE28" s="81">
        <f t="shared" si="33"/>
        <v>0</v>
      </c>
      <c r="CF28" s="81"/>
      <c r="CG28" s="81">
        <f t="shared" si="33"/>
        <v>0</v>
      </c>
      <c r="CH28" s="276"/>
    </row>
    <row r="29" spans="1:94" ht="25.5" customHeight="1">
      <c r="A29" s="311"/>
      <c r="B29" s="311"/>
      <c r="C29" s="309" t="s">
        <v>594</v>
      </c>
      <c r="D29" s="736" t="s">
        <v>74</v>
      </c>
      <c r="E29" s="736"/>
      <c r="F29" s="736"/>
      <c r="G29" s="736"/>
      <c r="H29" s="736"/>
      <c r="I29" s="736"/>
      <c r="J29" s="736"/>
      <c r="K29" s="736"/>
      <c r="L29" s="736"/>
      <c r="M29" s="736"/>
      <c r="N29" s="736"/>
      <c r="O29" s="736"/>
      <c r="P29" s="736"/>
      <c r="Q29" s="736"/>
      <c r="R29" s="736"/>
      <c r="S29" s="736"/>
      <c r="T29" s="736"/>
      <c r="U29" s="736"/>
      <c r="V29" s="736"/>
      <c r="W29" s="736"/>
      <c r="X29" s="736"/>
      <c r="Y29" s="736"/>
      <c r="Z29" s="736"/>
      <c r="AA29" s="736"/>
      <c r="AB29" s="736"/>
      <c r="AC29" s="736"/>
      <c r="AD29" s="736"/>
      <c r="AE29" s="736"/>
      <c r="AF29" s="736"/>
      <c r="AG29" s="736"/>
      <c r="AH29" s="736"/>
      <c r="AI29" s="736"/>
      <c r="AJ29" s="736"/>
      <c r="AK29" s="736"/>
      <c r="AL29" s="736"/>
      <c r="AM29" s="736"/>
      <c r="AN29" s="736"/>
      <c r="AO29" s="736"/>
      <c r="AP29" s="736"/>
      <c r="AQ29" s="736"/>
      <c r="AR29" s="736"/>
      <c r="AS29" s="435"/>
      <c r="AT29" s="329">
        <v>18</v>
      </c>
      <c r="AU29" s="313" t="s">
        <v>225</v>
      </c>
      <c r="AV29" s="81" t="s">
        <v>247</v>
      </c>
      <c r="AW29" s="81">
        <f>SUM(F9:F13)</f>
        <v>0</v>
      </c>
      <c r="AX29" s="81"/>
      <c r="AY29" s="81">
        <f aca="true" t="shared" si="34" ref="AY29:CG29">SUM(H9:H13)</f>
        <v>0</v>
      </c>
      <c r="AZ29" s="81"/>
      <c r="BA29" s="81">
        <f t="shared" si="34"/>
        <v>0</v>
      </c>
      <c r="BB29" s="81"/>
      <c r="BC29" s="81">
        <f t="shared" si="34"/>
        <v>0</v>
      </c>
      <c r="BD29" s="81"/>
      <c r="BE29" s="81">
        <f t="shared" si="34"/>
        <v>0</v>
      </c>
      <c r="BF29" s="81"/>
      <c r="BG29" s="81">
        <f t="shared" si="34"/>
        <v>0</v>
      </c>
      <c r="BH29" s="81"/>
      <c r="BI29" s="81">
        <f t="shared" si="34"/>
        <v>0</v>
      </c>
      <c r="BJ29" s="81"/>
      <c r="BK29" s="81">
        <f t="shared" si="34"/>
        <v>0</v>
      </c>
      <c r="BL29" s="81"/>
      <c r="BM29" s="81">
        <f t="shared" si="34"/>
        <v>0</v>
      </c>
      <c r="BN29" s="81"/>
      <c r="BO29" s="81">
        <f t="shared" si="34"/>
        <v>0</v>
      </c>
      <c r="BP29" s="81"/>
      <c r="BQ29" s="81">
        <f t="shared" si="34"/>
        <v>0</v>
      </c>
      <c r="BR29" s="81"/>
      <c r="BS29" s="81">
        <f t="shared" si="34"/>
        <v>0</v>
      </c>
      <c r="BT29" s="81"/>
      <c r="BU29" s="81">
        <f t="shared" si="34"/>
        <v>0</v>
      </c>
      <c r="BV29" s="81"/>
      <c r="BW29" s="81">
        <f t="shared" si="34"/>
        <v>0</v>
      </c>
      <c r="BX29" s="81"/>
      <c r="BY29" s="81">
        <f t="shared" si="34"/>
        <v>0</v>
      </c>
      <c r="BZ29" s="81"/>
      <c r="CA29" s="81">
        <f t="shared" si="34"/>
        <v>0</v>
      </c>
      <c r="CB29" s="81"/>
      <c r="CC29" s="81">
        <f t="shared" si="34"/>
        <v>0</v>
      </c>
      <c r="CD29" s="81"/>
      <c r="CE29" s="81">
        <f t="shared" si="34"/>
        <v>0</v>
      </c>
      <c r="CF29" s="81"/>
      <c r="CG29" s="81">
        <f t="shared" si="34"/>
        <v>0</v>
      </c>
      <c r="CH29" s="276"/>
      <c r="CI29" s="437"/>
      <c r="CJ29" s="314"/>
      <c r="CK29" s="314"/>
      <c r="CL29" s="314"/>
      <c r="CM29" s="314"/>
      <c r="CN29" s="314"/>
      <c r="CO29" s="314"/>
      <c r="CP29" s="314"/>
    </row>
    <row r="30" spans="1:94" ht="25.5" customHeight="1">
      <c r="A30" s="311"/>
      <c r="B30" s="311"/>
      <c r="C30" s="309" t="s">
        <v>594</v>
      </c>
      <c r="D30" s="737" t="s">
        <v>135</v>
      </c>
      <c r="E30" s="737"/>
      <c r="F30" s="737"/>
      <c r="G30" s="737"/>
      <c r="H30" s="737"/>
      <c r="I30" s="737"/>
      <c r="J30" s="737"/>
      <c r="K30" s="737"/>
      <c r="L30" s="737"/>
      <c r="M30" s="737"/>
      <c r="N30" s="737"/>
      <c r="O30" s="737"/>
      <c r="P30" s="737"/>
      <c r="Q30" s="737"/>
      <c r="R30" s="737"/>
      <c r="S30" s="737"/>
      <c r="T30" s="737"/>
      <c r="U30" s="737"/>
      <c r="V30" s="737"/>
      <c r="W30" s="737"/>
      <c r="X30" s="737"/>
      <c r="Y30" s="737"/>
      <c r="Z30" s="737"/>
      <c r="AA30" s="737"/>
      <c r="AB30" s="737"/>
      <c r="AC30" s="737"/>
      <c r="AD30" s="737"/>
      <c r="AE30" s="737"/>
      <c r="AF30" s="737"/>
      <c r="AG30" s="737"/>
      <c r="AH30" s="737"/>
      <c r="AI30" s="737"/>
      <c r="AJ30" s="737"/>
      <c r="AK30" s="737"/>
      <c r="AL30" s="737"/>
      <c r="AM30" s="737"/>
      <c r="AN30" s="737"/>
      <c r="AO30" s="737"/>
      <c r="AP30" s="737"/>
      <c r="AQ30" s="737"/>
      <c r="AR30" s="737"/>
      <c r="AS30" s="435"/>
      <c r="AT30" s="317" t="s">
        <v>154</v>
      </c>
      <c r="AU30" s="313" t="s">
        <v>226</v>
      </c>
      <c r="AV30" s="81"/>
      <c r="AW30" s="81" t="str">
        <f>IF(OR(ISBLANK(F8),ISBLANK(F9),ISBLANK(F10),ISBLANK(F11),ISBLANK(F12),ISBLANK(F13)),"N/A",IF((AW28=AW29),"ok","&lt;&gt;"))</f>
        <v>N/A</v>
      </c>
      <c r="AX30" s="81"/>
      <c r="AY30" s="81" t="str">
        <f>IF(OR(ISBLANK(H8),ISBLANK(H9),ISBLANK(H10),ISBLANK(H11),ISBLANK(H12),ISBLANK(H13)),"N/A",IF((AY28=AY29),"ok","&lt;&gt;"))</f>
        <v>N/A</v>
      </c>
      <c r="AZ30" s="81"/>
      <c r="BA30" s="81" t="str">
        <f>IF(OR(ISBLANK(J8),ISBLANK(J9),ISBLANK(J10),ISBLANK(J11),ISBLANK(J12),ISBLANK(J13)),"N/A",IF((BA28=BA29),"ok","&lt;&gt;"))</f>
        <v>N/A</v>
      </c>
      <c r="BB30" s="81"/>
      <c r="BC30" s="81" t="str">
        <f>IF(OR(ISBLANK(L8),ISBLANK(L9),ISBLANK(L10),ISBLANK(L11),ISBLANK(L12),ISBLANK(L13)),"N/A",IF((BC28=BC29),"ok","&lt;&gt;"))</f>
        <v>N/A</v>
      </c>
      <c r="BD30" s="81"/>
      <c r="BE30" s="81" t="str">
        <f>IF(OR(ISBLANK(N8),ISBLANK(N9),ISBLANK(N10),ISBLANK(N11),ISBLANK(N12),ISBLANK(N13)),"N/A",IF((BE28=BE29),"ok","&lt;&gt;"))</f>
        <v>N/A</v>
      </c>
      <c r="BF30" s="81"/>
      <c r="BG30" s="81" t="str">
        <f>IF(OR(ISBLANK(P8),ISBLANK(P9),ISBLANK(P10),ISBLANK(P11),ISBLANK(P12),ISBLANK(P13)),"N/A",IF((BG28=BG29),"ok","&lt;&gt;"))</f>
        <v>N/A</v>
      </c>
      <c r="BH30" s="81"/>
      <c r="BI30" s="81" t="str">
        <f>IF(OR(ISBLANK(R8),ISBLANK(R9),ISBLANK(R10),ISBLANK(R11),ISBLANK(R12),ISBLANK(R13)),"N/A",IF((BI28=BI29),"ok","&lt;&gt;"))</f>
        <v>N/A</v>
      </c>
      <c r="BJ30" s="81"/>
      <c r="BK30" s="81" t="str">
        <f>IF(OR(ISBLANK(T8),ISBLANK(T9),ISBLANK(T10),ISBLANK(T11),ISBLANK(T12),ISBLANK(T13)),"N/A",IF((BK28=BK29),"ok","&lt;&gt;"))</f>
        <v>N/A</v>
      </c>
      <c r="BL30" s="81"/>
      <c r="BM30" s="116" t="str">
        <f>IF(OR(ISBLANK(V8),ISBLANK(V9),ISBLANK(V10),ISBLANK(V11),ISBLANK(V12),ISBLANK(V13)),"N/A",IF((BM28=BM29),"ok","&lt;&gt;"))</f>
        <v>N/A</v>
      </c>
      <c r="BN30" s="81"/>
      <c r="BO30" s="81" t="str">
        <f>IF(OR(ISBLANK(X8),ISBLANK(X9),ISBLANK(X10),ISBLANK(X11),ISBLANK(X12),ISBLANK(X13)),"N/A",IF((BO28=BO29),"ok","&lt;&gt;"))</f>
        <v>N/A</v>
      </c>
      <c r="BP30" s="81"/>
      <c r="BQ30" s="81" t="str">
        <f>IF(OR(ISBLANK(Z8),ISBLANK(Z9),ISBLANK(Z10),ISBLANK(Z11),ISBLANK(Z12),ISBLANK(Z13)),"N/A",IF((BQ28=BQ29),"ok","&lt;&gt;"))</f>
        <v>N/A</v>
      </c>
      <c r="BR30" s="81"/>
      <c r="BS30" s="81" t="str">
        <f>IF(OR(ISBLANK(AB8),ISBLANK(AB9),ISBLANK(AB10),ISBLANK(AB11),ISBLANK(AB12),ISBLANK(AB13)),"N/A",IF((BS28=BS29),"ok","&lt;&gt;"))</f>
        <v>N/A</v>
      </c>
      <c r="BT30" s="81"/>
      <c r="BU30" s="81" t="str">
        <f>IF(OR(ISBLANK(AD8),ISBLANK(AD9),ISBLANK(AD10),ISBLANK(AD11),ISBLANK(AD12),ISBLANK(AD13)),"N/A",IF((BU28=BU29),"ok","&lt;&gt;"))</f>
        <v>N/A</v>
      </c>
      <c r="BV30" s="81"/>
      <c r="BW30" s="81" t="str">
        <f>IF(OR(ISBLANK(AF8),ISBLANK(AF9),ISBLANK(AF10),ISBLANK(AF11),ISBLANK(AF12),ISBLANK(AF13)),"N/A",IF((BW28=BW29),"ok","&lt;&gt;"))</f>
        <v>N/A</v>
      </c>
      <c r="BX30" s="81"/>
      <c r="BY30" s="81" t="str">
        <f>IF(OR(ISBLANK(AH8),ISBLANK(AH9),ISBLANK(AH10),ISBLANK(AH11),ISBLANK(AH12),ISBLANK(AH13)),"N/A",IF((BY28=BY29),"ok","&lt;&gt;"))</f>
        <v>N/A</v>
      </c>
      <c r="BZ30" s="81"/>
      <c r="CA30" s="81" t="str">
        <f>IF(OR(ISBLANK(AJ8),ISBLANK(AJ9),ISBLANK(AJ10),ISBLANK(AJ11),ISBLANK(AJ12),ISBLANK(AJ13)),"N/A",IF((CA28=CA29),"ok","&lt;&gt;"))</f>
        <v>N/A</v>
      </c>
      <c r="CB30" s="81"/>
      <c r="CC30" s="81" t="str">
        <f>IF(OR(ISBLANK(AL8),ISBLANK(AL9),ISBLANK(AL10),ISBLANK(AL11),ISBLANK(AL12),ISBLANK(AL13)),"N/A",IF((CC28=CC29),"ok","&lt;&gt;"))</f>
        <v>N/A</v>
      </c>
      <c r="CD30" s="81"/>
      <c r="CE30" s="116" t="str">
        <f>IF(OR(ISBLANK(AN8),ISBLANK(AN9),ISBLANK(AN10),ISBLANK(AN11),ISBLANK(AN12),ISBLANK(AN13)),"N/A",IF((CE28=CE29),"ok","&lt;&gt;"))</f>
        <v>N/A</v>
      </c>
      <c r="CF30" s="81"/>
      <c r="CG30" s="81" t="str">
        <f>IF(OR(ISBLANK(AP8),ISBLANK(AP9),ISBLANK(AP10),ISBLANK(AP11),ISBLANK(AP12),ISBLANK(AP13)),"N/A",IF((CG28=CG29),"ok","&lt;&gt;"))</f>
        <v>N/A</v>
      </c>
      <c r="CH30" s="276"/>
      <c r="CI30" s="437"/>
      <c r="CJ30" s="314"/>
      <c r="CK30" s="314"/>
      <c r="CL30" s="314"/>
      <c r="CM30" s="314"/>
      <c r="CN30" s="314"/>
      <c r="CO30" s="314"/>
      <c r="CP30" s="314"/>
    </row>
    <row r="31" spans="1:94" ht="24.75" customHeight="1">
      <c r="A31" s="311"/>
      <c r="B31" s="311"/>
      <c r="C31" s="309" t="s">
        <v>594</v>
      </c>
      <c r="D31" s="736" t="s">
        <v>674</v>
      </c>
      <c r="E31" s="736"/>
      <c r="F31" s="736"/>
      <c r="G31" s="736"/>
      <c r="H31" s="736"/>
      <c r="I31" s="736"/>
      <c r="J31" s="736"/>
      <c r="K31" s="736"/>
      <c r="L31" s="736"/>
      <c r="M31" s="736"/>
      <c r="N31" s="736"/>
      <c r="O31" s="736"/>
      <c r="P31" s="736"/>
      <c r="Q31" s="736"/>
      <c r="R31" s="736"/>
      <c r="S31" s="736"/>
      <c r="T31" s="736"/>
      <c r="U31" s="736"/>
      <c r="V31" s="736"/>
      <c r="W31" s="736"/>
      <c r="X31" s="736"/>
      <c r="Y31" s="736"/>
      <c r="Z31" s="736"/>
      <c r="AA31" s="736"/>
      <c r="AB31" s="736"/>
      <c r="AC31" s="736"/>
      <c r="AD31" s="736"/>
      <c r="AE31" s="736"/>
      <c r="AF31" s="736"/>
      <c r="AG31" s="736"/>
      <c r="AH31" s="736"/>
      <c r="AI31" s="736"/>
      <c r="AJ31" s="736"/>
      <c r="AK31" s="736"/>
      <c r="AL31" s="736"/>
      <c r="AM31" s="736"/>
      <c r="AN31" s="736"/>
      <c r="AO31" s="736"/>
      <c r="AP31" s="736"/>
      <c r="AQ31" s="736"/>
      <c r="AR31" s="736"/>
      <c r="AS31" s="435"/>
      <c r="AT31" s="329">
        <v>19</v>
      </c>
      <c r="AU31" s="313" t="s">
        <v>227</v>
      </c>
      <c r="AV31" s="81" t="s">
        <v>247</v>
      </c>
      <c r="AW31" s="81">
        <f>F14+F18+F22+F23</f>
        <v>0</v>
      </c>
      <c r="AX31" s="81"/>
      <c r="AY31" s="81">
        <f>H14+H18+H22+H23</f>
        <v>0</v>
      </c>
      <c r="AZ31" s="81"/>
      <c r="BA31" s="81">
        <f>J14+J18+J22+J23</f>
        <v>0</v>
      </c>
      <c r="BB31" s="81"/>
      <c r="BC31" s="81">
        <f>L14+L18+L22+L23</f>
        <v>0</v>
      </c>
      <c r="BD31" s="81"/>
      <c r="BE31" s="81">
        <f>N14+N18+N22+N23</f>
        <v>0</v>
      </c>
      <c r="BF31" s="81"/>
      <c r="BG31" s="81">
        <f>P14+P18+P22+P23</f>
        <v>0</v>
      </c>
      <c r="BH31" s="81"/>
      <c r="BI31" s="81">
        <f>R14+R18+R22+R23</f>
        <v>0</v>
      </c>
      <c r="BJ31" s="81"/>
      <c r="BK31" s="81">
        <f>T14+T18+T22+T23</f>
        <v>0</v>
      </c>
      <c r="BL31" s="81"/>
      <c r="BM31" s="116">
        <f>V14+V18+V22+V23</f>
        <v>0</v>
      </c>
      <c r="BN31" s="81"/>
      <c r="BO31" s="81">
        <f>X14+X18+X22+X23</f>
        <v>0</v>
      </c>
      <c r="BP31" s="81"/>
      <c r="BQ31" s="81">
        <f>Z14+Z18+Z22+Z23</f>
        <v>0</v>
      </c>
      <c r="BR31" s="81"/>
      <c r="BS31" s="81">
        <f>AB14+AB18+AB22+AB23</f>
        <v>0</v>
      </c>
      <c r="BT31" s="81"/>
      <c r="BU31" s="81">
        <f>AD14+AD18+AD22+AD23</f>
        <v>0</v>
      </c>
      <c r="BV31" s="116"/>
      <c r="BW31" s="116">
        <f>AF14+AF18+AF22+AF23</f>
        <v>0</v>
      </c>
      <c r="BX31" s="81"/>
      <c r="BY31" s="81">
        <f>AH14+AH18+AH22+AH23</f>
        <v>0</v>
      </c>
      <c r="BZ31" s="81"/>
      <c r="CA31" s="81">
        <f>AJ14+AJ18+AJ22+AJ23</f>
        <v>0</v>
      </c>
      <c r="CB31" s="116"/>
      <c r="CC31" s="116">
        <f>AL14+AL18+AL22+AL23</f>
        <v>0</v>
      </c>
      <c r="CD31" s="81"/>
      <c r="CE31" s="116">
        <f>AN14+AN18+AN22+AN23</f>
        <v>0</v>
      </c>
      <c r="CF31" s="81"/>
      <c r="CG31" s="81">
        <f>AP14+AP18+AP22+AP23</f>
        <v>0</v>
      </c>
      <c r="CH31" s="276"/>
      <c r="CI31" s="437"/>
      <c r="CJ31" s="314"/>
      <c r="CK31" s="314"/>
      <c r="CL31" s="314"/>
      <c r="CM31" s="314"/>
      <c r="CN31" s="314"/>
      <c r="CO31" s="314"/>
      <c r="CP31" s="314"/>
    </row>
    <row r="32" spans="1:94" ht="38.25" customHeight="1">
      <c r="A32" s="311"/>
      <c r="B32" s="311"/>
      <c r="C32" s="309"/>
      <c r="D32" s="550" t="str">
        <f>D9&amp;" (4,2)"</f>
        <v>por:
   Agricultura, ganadería, silvicultura y pesca (CIIU 01-03) (4,2)</v>
      </c>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21"/>
      <c r="AD32" s="551"/>
      <c r="AE32" s="551"/>
      <c r="AF32" s="551"/>
      <c r="AG32" s="835" t="str">
        <f>D14&amp;" (4,7)"</f>
        <v>Tratamiento de aguas residuales urbanas (4,7)</v>
      </c>
      <c r="AH32" s="836"/>
      <c r="AI32" s="836"/>
      <c r="AJ32" s="836"/>
      <c r="AK32" s="836"/>
      <c r="AL32" s="836"/>
      <c r="AM32" s="836"/>
      <c r="AN32" s="837"/>
      <c r="AO32" s="315"/>
      <c r="AP32" s="315"/>
      <c r="AQ32" s="315"/>
      <c r="AR32" s="315"/>
      <c r="AS32" s="435"/>
      <c r="AT32" s="317"/>
      <c r="AU32" s="313"/>
      <c r="AV32" s="81"/>
      <c r="AW32" s="81"/>
      <c r="AX32" s="81"/>
      <c r="AY32" s="81"/>
      <c r="AZ32" s="81"/>
      <c r="BA32" s="81"/>
      <c r="BB32" s="81"/>
      <c r="BC32" s="81"/>
      <c r="BD32" s="81"/>
      <c r="BE32" s="81"/>
      <c r="BF32" s="81"/>
      <c r="BG32" s="81"/>
      <c r="BH32" s="81"/>
      <c r="BI32" s="81"/>
      <c r="BJ32" s="81"/>
      <c r="BK32" s="81"/>
      <c r="BL32" s="81"/>
      <c r="BM32" s="116"/>
      <c r="BN32" s="81"/>
      <c r="BO32" s="81"/>
      <c r="BP32" s="81"/>
      <c r="BQ32" s="81"/>
      <c r="BR32" s="81"/>
      <c r="BS32" s="81"/>
      <c r="BT32" s="81"/>
      <c r="BU32" s="81"/>
      <c r="BV32" s="116"/>
      <c r="BW32" s="81"/>
      <c r="BX32" s="116"/>
      <c r="BY32" s="116"/>
      <c r="BZ32" s="81"/>
      <c r="CA32" s="81"/>
      <c r="CB32" s="116"/>
      <c r="CC32" s="118"/>
      <c r="CD32" s="81"/>
      <c r="CE32" s="116"/>
      <c r="CF32" s="81"/>
      <c r="CG32" s="81"/>
      <c r="CH32" s="276"/>
      <c r="CI32" s="437"/>
      <c r="CJ32" s="314"/>
      <c r="CK32" s="314"/>
      <c r="CL32" s="314"/>
      <c r="CM32" s="314"/>
      <c r="CN32" s="314"/>
      <c r="CO32" s="314"/>
      <c r="CP32" s="314"/>
    </row>
    <row r="33" spans="1:94" ht="6" customHeight="1">
      <c r="A33" s="311"/>
      <c r="B33" s="311"/>
      <c r="C33" s="309"/>
      <c r="D33" s="552"/>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553"/>
      <c r="AD33" s="553"/>
      <c r="AE33" s="553"/>
      <c r="AF33" s="553"/>
      <c r="AG33" s="554"/>
      <c r="AH33" s="554"/>
      <c r="AI33" s="554"/>
      <c r="AJ33" s="554"/>
      <c r="AK33" s="552"/>
      <c r="AL33" s="552"/>
      <c r="AM33" s="552"/>
      <c r="AN33" s="552"/>
      <c r="AO33" s="315"/>
      <c r="AP33" s="315"/>
      <c r="AQ33" s="315"/>
      <c r="AR33" s="315"/>
      <c r="AS33" s="435"/>
      <c r="AT33" s="317" t="s">
        <v>154</v>
      </c>
      <c r="AU33" s="555" t="s">
        <v>228</v>
      </c>
      <c r="AV33" s="81"/>
      <c r="AW33" s="81" t="str">
        <f>IF(OR(ISBLANK(F8),ISBLANK(F14),ISBLANK(F18),ISBLANK(F22),ISBLANK(F23)),"N/A",IF((AW28=AW31),"ok","&lt;&gt;"))</f>
        <v>N/A</v>
      </c>
      <c r="AX33" s="81"/>
      <c r="AY33" s="81" t="str">
        <f>IF(OR(ISBLANK(H8),ISBLANK(H14),ISBLANK(H18),ISBLANK(H22),ISBLANK(H23)),"N/A",IF((AY28=AY31),"ok","&lt;&gt;"))</f>
        <v>N/A</v>
      </c>
      <c r="AZ33" s="116"/>
      <c r="BA33" s="81" t="str">
        <f>IF(OR(ISBLANK(J8),ISBLANK(J14),ISBLANK(J18),ISBLANK(J22),ISBLANK(J23)),"N/A",IF((BA28=BA31),"ok","&lt;&gt;"))</f>
        <v>N/A</v>
      </c>
      <c r="BB33" s="81"/>
      <c r="BC33" s="117" t="str">
        <f>IF(OR(ISBLANK(L8),ISBLANK(L14),ISBLANK(L18),ISBLANK(L22),ISBLANK(L23)),"N/A",IF((BC28=BC31),"ok","&lt;&gt;"))</f>
        <v>N/A</v>
      </c>
      <c r="BD33" s="81"/>
      <c r="BE33" s="116" t="str">
        <f>IF(OR(ISBLANK(N8),ISBLANK(N14),ISBLANK(N18),ISBLANK(N22),ISBLANK(N23)),"N/A",IF((BE28=BE31),"ok","&lt;&gt;"))</f>
        <v>N/A</v>
      </c>
      <c r="BF33" s="81"/>
      <c r="BG33" s="117" t="str">
        <f>IF(OR(ISBLANK(P8),ISBLANK(P14),ISBLANK(P18),ISBLANK(P22),ISBLANK(P23)),"N/A",IF((BG28=BG31),"ok","&lt;&gt;"))</f>
        <v>N/A</v>
      </c>
      <c r="BH33" s="81"/>
      <c r="BI33" s="116" t="str">
        <f>IF(OR(ISBLANK(R8),ISBLANK(R14),ISBLANK(R18),ISBLANK(R22),ISBLANK(R23)),"N/A",IF((BI28=BI31),"ok","&lt;&gt;"))</f>
        <v>N/A</v>
      </c>
      <c r="BJ33" s="81"/>
      <c r="BK33" s="116" t="str">
        <f>IF(OR(ISBLANK(T8),ISBLANK(T14),ISBLANK(T18),ISBLANK(T22),ISBLANK(T23)),"N/A",IF((BK28=BK31),"ok","&lt;&gt;"))</f>
        <v>N/A</v>
      </c>
      <c r="BL33" s="81"/>
      <c r="BM33" s="116" t="str">
        <f>IF(OR(ISBLANK(V8),ISBLANK(V14),ISBLANK(V18),ISBLANK(V22),ISBLANK(V23)),"N/A",IF((BM28=BM31),"ok","&lt;&gt;"))</f>
        <v>N/A</v>
      </c>
      <c r="BN33" s="81"/>
      <c r="BO33" s="117" t="str">
        <f>IF(OR(ISBLANK(X8),ISBLANK(X14),ISBLANK(X18),ISBLANK(X22),ISBLANK(X23)),"N/A",IF((BO28=BO31),"ok","&lt;&gt;"))</f>
        <v>N/A</v>
      </c>
      <c r="BP33" s="81"/>
      <c r="BQ33" s="81" t="str">
        <f>IF(OR(ISBLANK(Z8),ISBLANK(Z14),ISBLANK(Z18),ISBLANK(Z22),ISBLANK(Z23)),"N/A",IF((BQ28=BQ31),"ok","&lt;&gt;"))</f>
        <v>N/A</v>
      </c>
      <c r="BR33" s="116"/>
      <c r="BS33" s="81" t="str">
        <f>IF(OR(ISBLANK(AB8),ISBLANK(AB14),ISBLANK(AB18),ISBLANK(AB22),ISBLANK(AB23)),"N/A",IF((BS28=BS31),"ok","&lt;&gt;"))</f>
        <v>N/A</v>
      </c>
      <c r="BT33" s="81"/>
      <c r="BU33" s="81" t="str">
        <f>IF(OR(ISBLANK(AD8),ISBLANK(AD14),ISBLANK(AD18),ISBLANK(AD22),ISBLANK(AD23)),"N/A",IF((BU28=BU31),"ok","&lt;&gt;"))</f>
        <v>N/A</v>
      </c>
      <c r="BV33" s="116"/>
      <c r="BW33" s="81" t="str">
        <f>IF(OR(ISBLANK(AF8),ISBLANK(AF14),ISBLANK(AF18),ISBLANK(AF22),ISBLANK(AF23)),"N/A",IF((BW28=BW31),"ok","&lt;&gt;"))</f>
        <v>N/A</v>
      </c>
      <c r="BX33" s="116"/>
      <c r="BY33" s="118" t="str">
        <f>IF(OR(ISBLANK(AH8),ISBLANK(AH14),ISBLANK(AH18),ISBLANK(AH22),ISBLANK(AH23)),"N/A",IF((BY28=BY31),"ok","&lt;&gt;"))</f>
        <v>N/A</v>
      </c>
      <c r="BZ33" s="81"/>
      <c r="CA33" s="81" t="str">
        <f>IF(OR(ISBLANK(AJ8),ISBLANK(AJ14),ISBLANK(AJ18),ISBLANK(AJ22),ISBLANK(AJ23)),"N/A",IF((CA28=CA31),"ok","&lt;&gt;"))</f>
        <v>N/A</v>
      </c>
      <c r="CB33" s="116"/>
      <c r="CC33" s="118" t="str">
        <f>IF(OR(ISBLANK(AL8),ISBLANK(AL14),ISBLANK(AL18),ISBLANK(AL22),ISBLANK(AL23)),"N/A",IF((CC28=CC31),"ok","&lt;&gt;"))</f>
        <v>N/A</v>
      </c>
      <c r="CD33" s="81"/>
      <c r="CE33" s="81" t="str">
        <f>IF(OR(ISBLANK(AN8),ISBLANK(AN14),ISBLANK(AN18),ISBLANK(AN22),ISBLANK(AN23)),"N/A",IF((CE28=CE31),"ok","&lt;&gt;"))</f>
        <v>N/A</v>
      </c>
      <c r="CF33" s="116"/>
      <c r="CG33" s="81" t="str">
        <f>IF(OR(ISBLANK(AP8),ISBLANK(AP14),ISBLANK(AP18),ISBLANK(AP22),ISBLANK(AP23)),"N/A",IF((CG28=CG31),"ok","&lt;&gt;"))</f>
        <v>N/A</v>
      </c>
      <c r="CH33" s="276"/>
      <c r="CI33" s="437"/>
      <c r="CJ33" s="314"/>
      <c r="CK33" s="314"/>
      <c r="CL33" s="314"/>
      <c r="CM33" s="314"/>
      <c r="CN33" s="314"/>
      <c r="CO33" s="314"/>
      <c r="CP33" s="314"/>
    </row>
    <row r="34" spans="1:94" ht="24" customHeight="1">
      <c r="A34" s="311"/>
      <c r="B34" s="311"/>
      <c r="C34" s="309"/>
      <c r="D34" s="550" t="str">
        <f>D10&amp;" (4,3)"</f>
        <v>Industrias manufactureras (CIIU 10-33) (4,3)</v>
      </c>
      <c r="E34" s="315"/>
      <c r="F34" s="315"/>
      <c r="G34" s="315"/>
      <c r="H34" s="315"/>
      <c r="I34" s="315"/>
      <c r="J34" s="315"/>
      <c r="K34" s="315"/>
      <c r="L34" s="315"/>
      <c r="M34" s="315"/>
      <c r="N34" s="315"/>
      <c r="O34" s="315"/>
      <c r="P34" s="315"/>
      <c r="Q34" s="315"/>
      <c r="R34" s="315"/>
      <c r="S34" s="554"/>
      <c r="T34" s="838" t="str">
        <f>D8&amp;" (4,1)"</f>
        <v>Total de aguas residuales generadas (4,1)</v>
      </c>
      <c r="U34" s="839"/>
      <c r="V34" s="839"/>
      <c r="W34" s="839"/>
      <c r="X34" s="839"/>
      <c r="Y34" s="839"/>
      <c r="Z34" s="839"/>
      <c r="AA34" s="840"/>
      <c r="AB34" s="315"/>
      <c r="AC34" s="554"/>
      <c r="AD34" s="554"/>
      <c r="AE34" s="554"/>
      <c r="AF34" s="554"/>
      <c r="AG34" s="835" t="str">
        <f>D18&amp;" (4,11)"</f>
        <v>Aguas residuales tratadas en otras plantas de tratamiento (4,11)</v>
      </c>
      <c r="AH34" s="836"/>
      <c r="AI34" s="836"/>
      <c r="AJ34" s="836"/>
      <c r="AK34" s="836"/>
      <c r="AL34" s="836"/>
      <c r="AM34" s="836"/>
      <c r="AN34" s="837"/>
      <c r="AO34" s="315"/>
      <c r="AP34" s="315"/>
      <c r="AQ34" s="315"/>
      <c r="AR34" s="315"/>
      <c r="AS34" s="435"/>
      <c r="AT34" s="556"/>
      <c r="AU34" s="557"/>
      <c r="AV34" s="558"/>
      <c r="AW34" s="118"/>
      <c r="AX34" s="81"/>
      <c r="AY34" s="559"/>
      <c r="AZ34" s="559"/>
      <c r="BA34" s="286"/>
      <c r="BB34" s="559"/>
      <c r="BC34" s="560"/>
      <c r="BD34" s="286"/>
      <c r="BE34" s="560"/>
      <c r="BF34" s="286"/>
      <c r="BG34" s="560"/>
      <c r="BH34" s="286"/>
      <c r="BI34" s="286"/>
      <c r="BJ34" s="559"/>
      <c r="BK34" s="81"/>
      <c r="BL34" s="559"/>
      <c r="BM34" s="560"/>
      <c r="BN34" s="561"/>
      <c r="BO34" s="81"/>
      <c r="BP34" s="286"/>
      <c r="BQ34" s="286"/>
      <c r="BR34" s="559"/>
      <c r="BS34" s="286"/>
      <c r="BT34" s="286"/>
      <c r="BU34" s="286"/>
      <c r="BV34" s="559"/>
      <c r="BW34" s="286"/>
      <c r="BX34" s="559"/>
      <c r="BY34" s="560"/>
      <c r="BZ34" s="286"/>
      <c r="CA34" s="286"/>
      <c r="CB34" s="559"/>
      <c r="CC34" s="560"/>
      <c r="CD34" s="286"/>
      <c r="CE34" s="286"/>
      <c r="CF34" s="559"/>
      <c r="CG34" s="97"/>
      <c r="CH34" s="286"/>
      <c r="CI34" s="437"/>
      <c r="CJ34" s="314"/>
      <c r="CK34" s="314"/>
      <c r="CL34" s="314"/>
      <c r="CM34" s="314"/>
      <c r="CN34" s="314"/>
      <c r="CO34" s="314"/>
      <c r="CP34" s="314"/>
    </row>
    <row r="35" spans="1:94" ht="8.25" customHeight="1">
      <c r="A35" s="311"/>
      <c r="B35" s="311"/>
      <c r="C35" s="309"/>
      <c r="D35" s="552"/>
      <c r="E35" s="315"/>
      <c r="F35" s="315"/>
      <c r="G35" s="315"/>
      <c r="H35" s="315"/>
      <c r="I35" s="315"/>
      <c r="J35" s="315"/>
      <c r="K35" s="315"/>
      <c r="L35" s="315"/>
      <c r="M35" s="315"/>
      <c r="N35" s="315"/>
      <c r="O35" s="315"/>
      <c r="P35" s="315"/>
      <c r="Q35" s="315"/>
      <c r="R35" s="315"/>
      <c r="S35" s="554"/>
      <c r="T35" s="841"/>
      <c r="U35" s="842"/>
      <c r="V35" s="842"/>
      <c r="W35" s="842"/>
      <c r="X35" s="842"/>
      <c r="Y35" s="842"/>
      <c r="Z35" s="842"/>
      <c r="AA35" s="843"/>
      <c r="AB35" s="315"/>
      <c r="AC35" s="553"/>
      <c r="AD35" s="553"/>
      <c r="AE35" s="553"/>
      <c r="AF35" s="553"/>
      <c r="AG35" s="554"/>
      <c r="AH35" s="554"/>
      <c r="AI35" s="554"/>
      <c r="AJ35" s="554"/>
      <c r="AK35" s="552"/>
      <c r="AL35" s="552"/>
      <c r="AM35" s="552"/>
      <c r="AN35" s="552"/>
      <c r="AO35" s="315"/>
      <c r="AP35" s="315"/>
      <c r="AQ35" s="315"/>
      <c r="AR35" s="315"/>
      <c r="AS35" s="435"/>
      <c r="AT35" s="81">
        <v>7</v>
      </c>
      <c r="AU35" s="275" t="s">
        <v>588</v>
      </c>
      <c r="AV35" s="81" t="s">
        <v>247</v>
      </c>
      <c r="AW35" s="118">
        <f>F14</f>
        <v>0</v>
      </c>
      <c r="AX35" s="81"/>
      <c r="AY35" s="81">
        <f aca="true" t="shared" si="35" ref="AY35:CH35">H14</f>
        <v>0</v>
      </c>
      <c r="AZ35" s="116"/>
      <c r="BA35" s="81">
        <f t="shared" si="35"/>
        <v>0</v>
      </c>
      <c r="BB35" s="116"/>
      <c r="BC35" s="118">
        <f t="shared" si="35"/>
        <v>0</v>
      </c>
      <c r="BD35" s="81"/>
      <c r="BE35" s="118">
        <f t="shared" si="35"/>
        <v>0</v>
      </c>
      <c r="BF35" s="81"/>
      <c r="BG35" s="118">
        <f t="shared" si="35"/>
        <v>0</v>
      </c>
      <c r="BH35" s="81"/>
      <c r="BI35" s="81">
        <f t="shared" si="35"/>
        <v>0</v>
      </c>
      <c r="BJ35" s="116"/>
      <c r="BK35" s="116">
        <f t="shared" si="35"/>
        <v>0</v>
      </c>
      <c r="BL35" s="81"/>
      <c r="BM35" s="118">
        <f t="shared" si="35"/>
        <v>0</v>
      </c>
      <c r="BN35" s="81"/>
      <c r="BO35" s="117">
        <f t="shared" si="35"/>
        <v>0</v>
      </c>
      <c r="BP35" s="81"/>
      <c r="BQ35" s="81">
        <f t="shared" si="35"/>
        <v>0</v>
      </c>
      <c r="BR35" s="116"/>
      <c r="BS35" s="81">
        <f t="shared" si="35"/>
        <v>0</v>
      </c>
      <c r="BT35" s="81"/>
      <c r="BU35" s="81">
        <f t="shared" si="35"/>
        <v>0</v>
      </c>
      <c r="BV35" s="116"/>
      <c r="BW35" s="81">
        <f t="shared" si="35"/>
        <v>0</v>
      </c>
      <c r="BX35" s="116"/>
      <c r="BY35" s="118">
        <f t="shared" si="35"/>
        <v>0</v>
      </c>
      <c r="BZ35" s="81"/>
      <c r="CA35" s="81">
        <f t="shared" si="35"/>
        <v>0</v>
      </c>
      <c r="CB35" s="116"/>
      <c r="CC35" s="118">
        <f t="shared" si="35"/>
        <v>0</v>
      </c>
      <c r="CD35" s="81"/>
      <c r="CE35" s="81">
        <f t="shared" si="35"/>
        <v>0</v>
      </c>
      <c r="CF35" s="116"/>
      <c r="CG35" s="118">
        <f t="shared" si="35"/>
        <v>0</v>
      </c>
      <c r="CH35" s="81">
        <f t="shared" si="35"/>
        <v>0</v>
      </c>
      <c r="CI35" s="437"/>
      <c r="CJ35" s="314"/>
      <c r="CK35" s="314"/>
      <c r="CL35" s="314"/>
      <c r="CM35" s="314"/>
      <c r="CN35" s="314"/>
      <c r="CO35" s="314"/>
      <c r="CP35" s="314"/>
    </row>
    <row r="36" spans="1:94" ht="26.25" customHeight="1">
      <c r="A36" s="311"/>
      <c r="B36" s="311"/>
      <c r="C36" s="309"/>
      <c r="D36" s="550" t="str">
        <f>D11&amp;" (4,4)"</f>
        <v>Industria de la energía eléctrica (CIIU 351) (4,4)</v>
      </c>
      <c r="E36" s="315"/>
      <c r="F36" s="315"/>
      <c r="G36" s="315"/>
      <c r="H36" s="315"/>
      <c r="I36" s="315"/>
      <c r="J36" s="315"/>
      <c r="K36" s="315"/>
      <c r="L36" s="315"/>
      <c r="M36" s="315"/>
      <c r="N36" s="315"/>
      <c r="O36" s="315"/>
      <c r="P36" s="315"/>
      <c r="Q36" s="315"/>
      <c r="R36" s="315"/>
      <c r="S36" s="554"/>
      <c r="T36" s="841"/>
      <c r="U36" s="842"/>
      <c r="V36" s="842"/>
      <c r="W36" s="842"/>
      <c r="X36" s="842"/>
      <c r="Y36" s="842"/>
      <c r="Z36" s="842"/>
      <c r="AA36" s="843"/>
      <c r="AB36" s="315"/>
      <c r="AC36" s="326"/>
      <c r="AD36" s="457"/>
      <c r="AE36" s="457"/>
      <c r="AF36" s="457"/>
      <c r="AG36" s="835" t="str">
        <f>D22&amp;" (4,15)"</f>
        <v>Tratamiento independiente de aguas residuales (4,15)</v>
      </c>
      <c r="AH36" s="836"/>
      <c r="AI36" s="836"/>
      <c r="AJ36" s="836"/>
      <c r="AK36" s="836"/>
      <c r="AL36" s="836"/>
      <c r="AM36" s="836"/>
      <c r="AN36" s="837"/>
      <c r="AO36" s="315"/>
      <c r="AP36" s="315"/>
      <c r="AQ36" s="315"/>
      <c r="AR36" s="315"/>
      <c r="AS36" s="435"/>
      <c r="AT36" s="562"/>
      <c r="AU36" s="558"/>
      <c r="AV36" s="563"/>
      <c r="AW36" s="118"/>
      <c r="AX36" s="81"/>
      <c r="AY36" s="298"/>
      <c r="AZ36" s="286"/>
      <c r="BA36" s="97"/>
      <c r="BB36" s="564"/>
      <c r="BC36" s="97"/>
      <c r="BD36" s="298"/>
      <c r="BE36" s="97"/>
      <c r="BF36" s="286"/>
      <c r="BG36" s="97"/>
      <c r="BH36" s="298"/>
      <c r="BI36" s="298"/>
      <c r="BJ36" s="564"/>
      <c r="BK36" s="97"/>
      <c r="BL36" s="564"/>
      <c r="BM36" s="97"/>
      <c r="BN36" s="565"/>
      <c r="BO36" s="97"/>
      <c r="BP36" s="298"/>
      <c r="BQ36" s="298"/>
      <c r="BR36" s="564"/>
      <c r="BS36" s="298"/>
      <c r="BT36" s="298"/>
      <c r="BU36" s="298"/>
      <c r="BV36" s="564"/>
      <c r="BW36" s="298"/>
      <c r="BX36" s="564"/>
      <c r="BY36" s="97"/>
      <c r="BZ36" s="298"/>
      <c r="CA36" s="298"/>
      <c r="CB36" s="564"/>
      <c r="CC36" s="97"/>
      <c r="CD36" s="298"/>
      <c r="CE36" s="298"/>
      <c r="CF36" s="564"/>
      <c r="CG36" s="97"/>
      <c r="CH36" s="298"/>
      <c r="CI36" s="437"/>
      <c r="CJ36" s="314"/>
      <c r="CK36" s="314"/>
      <c r="CL36" s="314"/>
      <c r="CM36" s="314"/>
      <c r="CN36" s="314"/>
      <c r="CO36" s="314"/>
      <c r="CP36" s="314"/>
    </row>
    <row r="37" spans="1:94" ht="6.75" customHeight="1">
      <c r="A37" s="311"/>
      <c r="B37" s="311"/>
      <c r="C37" s="309"/>
      <c r="D37" s="321"/>
      <c r="E37" s="315"/>
      <c r="F37" s="315"/>
      <c r="G37" s="315"/>
      <c r="H37" s="315"/>
      <c r="I37" s="315"/>
      <c r="J37" s="315"/>
      <c r="K37" s="315"/>
      <c r="L37" s="315"/>
      <c r="M37" s="315"/>
      <c r="N37" s="315"/>
      <c r="O37" s="315"/>
      <c r="P37" s="315"/>
      <c r="Q37" s="315"/>
      <c r="R37" s="315"/>
      <c r="S37" s="554"/>
      <c r="T37" s="844"/>
      <c r="U37" s="845"/>
      <c r="V37" s="845"/>
      <c r="W37" s="845"/>
      <c r="X37" s="845"/>
      <c r="Y37" s="845"/>
      <c r="Z37" s="845"/>
      <c r="AA37" s="846"/>
      <c r="AB37" s="315"/>
      <c r="AC37" s="377"/>
      <c r="AD37" s="553"/>
      <c r="AE37" s="553"/>
      <c r="AF37" s="553"/>
      <c r="AG37" s="554"/>
      <c r="AH37" s="554"/>
      <c r="AI37" s="554"/>
      <c r="AJ37" s="554"/>
      <c r="AK37" s="552"/>
      <c r="AL37" s="552"/>
      <c r="AM37" s="552"/>
      <c r="AN37" s="552"/>
      <c r="AO37" s="315"/>
      <c r="AP37" s="315"/>
      <c r="AQ37" s="315"/>
      <c r="AR37" s="315"/>
      <c r="AS37" s="566"/>
      <c r="AT37" s="329">
        <v>20</v>
      </c>
      <c r="AU37" s="567" t="s">
        <v>229</v>
      </c>
      <c r="AV37" s="116" t="s">
        <v>247</v>
      </c>
      <c r="AW37" s="118">
        <f>SUM(F15:F17)</f>
        <v>0</v>
      </c>
      <c r="AX37" s="81"/>
      <c r="AY37" s="81">
        <f aca="true" t="shared" si="36" ref="AY37:CH37">SUM(H15:H17)</f>
        <v>0</v>
      </c>
      <c r="AZ37" s="81"/>
      <c r="BA37" s="116">
        <f t="shared" si="36"/>
        <v>0</v>
      </c>
      <c r="BB37" s="81"/>
      <c r="BC37" s="118">
        <f t="shared" si="36"/>
        <v>0</v>
      </c>
      <c r="BD37" s="81"/>
      <c r="BE37" s="118">
        <f t="shared" si="36"/>
        <v>0</v>
      </c>
      <c r="BF37" s="81"/>
      <c r="BG37" s="118">
        <f t="shared" si="36"/>
        <v>0</v>
      </c>
      <c r="BH37" s="81"/>
      <c r="BI37" s="81">
        <f t="shared" si="36"/>
        <v>0</v>
      </c>
      <c r="BJ37" s="116"/>
      <c r="BK37" s="116">
        <f t="shared" si="36"/>
        <v>0</v>
      </c>
      <c r="BL37" s="81"/>
      <c r="BM37" s="118">
        <f t="shared" si="36"/>
        <v>0</v>
      </c>
      <c r="BN37" s="81"/>
      <c r="BO37" s="117">
        <f t="shared" si="36"/>
        <v>0</v>
      </c>
      <c r="BP37" s="81"/>
      <c r="BQ37" s="81">
        <f t="shared" si="36"/>
        <v>0</v>
      </c>
      <c r="BR37" s="116"/>
      <c r="BS37" s="81">
        <f t="shared" si="36"/>
        <v>0</v>
      </c>
      <c r="BT37" s="81"/>
      <c r="BU37" s="81">
        <f t="shared" si="36"/>
        <v>0</v>
      </c>
      <c r="BV37" s="116"/>
      <c r="BW37" s="81">
        <f t="shared" si="36"/>
        <v>0</v>
      </c>
      <c r="BX37" s="116"/>
      <c r="BY37" s="118">
        <f t="shared" si="36"/>
        <v>0</v>
      </c>
      <c r="BZ37" s="81"/>
      <c r="CA37" s="81">
        <f t="shared" si="36"/>
        <v>0</v>
      </c>
      <c r="CB37" s="116"/>
      <c r="CC37" s="118">
        <f t="shared" si="36"/>
        <v>0</v>
      </c>
      <c r="CD37" s="81"/>
      <c r="CE37" s="81">
        <f t="shared" si="36"/>
        <v>0</v>
      </c>
      <c r="CF37" s="116"/>
      <c r="CG37" s="118">
        <f t="shared" si="36"/>
        <v>0</v>
      </c>
      <c r="CH37" s="81">
        <f t="shared" si="36"/>
        <v>0</v>
      </c>
      <c r="CI37" s="437"/>
      <c r="CJ37" s="314"/>
      <c r="CK37" s="314"/>
      <c r="CL37" s="314"/>
      <c r="CM37" s="314"/>
      <c r="CN37" s="314"/>
      <c r="CO37" s="314"/>
      <c r="CP37" s="314"/>
    </row>
    <row r="38" spans="1:94" ht="22.5" customHeight="1">
      <c r="A38" s="311"/>
      <c r="B38" s="311"/>
      <c r="C38" s="309"/>
      <c r="D38" s="550" t="str">
        <f>D12&amp;" (4,5)"</f>
        <v>Otras actividades económicas (4,5)</v>
      </c>
      <c r="E38" s="315"/>
      <c r="F38" s="315"/>
      <c r="G38" s="315"/>
      <c r="H38" s="315"/>
      <c r="I38" s="315"/>
      <c r="J38" s="315"/>
      <c r="K38" s="315"/>
      <c r="L38" s="315"/>
      <c r="M38" s="315"/>
      <c r="N38" s="315"/>
      <c r="O38" s="315"/>
      <c r="P38" s="315"/>
      <c r="Q38" s="315"/>
      <c r="R38" s="315"/>
      <c r="S38" s="315"/>
      <c r="T38" s="315"/>
      <c r="U38" s="315"/>
      <c r="V38" s="315"/>
      <c r="W38" s="315"/>
      <c r="X38" s="315"/>
      <c r="Y38" s="315"/>
      <c r="Z38" s="315"/>
      <c r="AA38" s="315"/>
      <c r="AB38" s="315"/>
      <c r="AC38" s="568"/>
      <c r="AD38" s="457"/>
      <c r="AE38" s="457"/>
      <c r="AF38" s="457"/>
      <c r="AG38" s="835" t="str">
        <f>D23&amp;" (4,16)"</f>
        <v>Aguas residuales no tratadas (4,16)</v>
      </c>
      <c r="AH38" s="836"/>
      <c r="AI38" s="836"/>
      <c r="AJ38" s="836"/>
      <c r="AK38" s="836"/>
      <c r="AL38" s="836"/>
      <c r="AM38" s="836"/>
      <c r="AN38" s="837"/>
      <c r="AO38" s="315"/>
      <c r="AP38" s="315"/>
      <c r="AQ38" s="315"/>
      <c r="AR38" s="315"/>
      <c r="AS38" s="566"/>
      <c r="AT38" s="569"/>
      <c r="AU38" s="557"/>
      <c r="AV38" s="558"/>
      <c r="AW38" s="116"/>
      <c r="AX38" s="81"/>
      <c r="AY38" s="97"/>
      <c r="AZ38" s="286"/>
      <c r="BA38" s="97"/>
      <c r="BB38" s="286"/>
      <c r="BC38" s="97"/>
      <c r="BD38" s="298"/>
      <c r="BE38" s="97"/>
      <c r="BF38" s="286"/>
      <c r="BG38" s="97"/>
      <c r="BH38" s="298"/>
      <c r="BI38" s="298"/>
      <c r="BJ38" s="564"/>
      <c r="BK38" s="97"/>
      <c r="BL38" s="564"/>
      <c r="BM38" s="97"/>
      <c r="BN38" s="565"/>
      <c r="BO38" s="97"/>
      <c r="BP38" s="286"/>
      <c r="BQ38" s="286"/>
      <c r="BR38" s="564"/>
      <c r="BS38" s="298"/>
      <c r="BT38" s="298"/>
      <c r="BU38" s="298"/>
      <c r="BV38" s="564"/>
      <c r="BW38" s="298"/>
      <c r="BX38" s="564"/>
      <c r="BY38" s="97"/>
      <c r="BZ38" s="298"/>
      <c r="CA38" s="298"/>
      <c r="CB38" s="564"/>
      <c r="CC38" s="97"/>
      <c r="CD38" s="298"/>
      <c r="CE38" s="298"/>
      <c r="CF38" s="564"/>
      <c r="CG38" s="97"/>
      <c r="CH38" s="298"/>
      <c r="CI38" s="437"/>
      <c r="CJ38" s="314"/>
      <c r="CK38" s="314"/>
      <c r="CL38" s="314"/>
      <c r="CM38" s="314"/>
      <c r="CN38" s="314"/>
      <c r="CO38" s="314"/>
      <c r="CP38" s="314"/>
    </row>
    <row r="39" spans="1:94" ht="7.5" customHeight="1">
      <c r="A39" s="311"/>
      <c r="B39" s="311"/>
      <c r="C39" s="309"/>
      <c r="D39" s="570"/>
      <c r="E39" s="315"/>
      <c r="F39" s="315"/>
      <c r="G39" s="315"/>
      <c r="H39" s="315"/>
      <c r="I39" s="315"/>
      <c r="J39" s="315"/>
      <c r="K39" s="315"/>
      <c r="L39" s="315"/>
      <c r="M39" s="315"/>
      <c r="N39" s="315"/>
      <c r="O39" s="315"/>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15"/>
      <c r="AM39" s="315"/>
      <c r="AN39" s="315"/>
      <c r="AO39" s="315"/>
      <c r="AP39" s="315"/>
      <c r="AQ39" s="315"/>
      <c r="AR39" s="315"/>
      <c r="AS39" s="566"/>
      <c r="AT39" s="317" t="s">
        <v>154</v>
      </c>
      <c r="AU39" s="313" t="s">
        <v>230</v>
      </c>
      <c r="AV39" s="81"/>
      <c r="AW39" s="116" t="str">
        <f>IF(OR(ISBLANK(F14),ISBLANK(F15),ISBLANK(F16),ISBLANK(F17)),"N/A",IF((AW35=AW37),"ok","&lt;&gt;"))</f>
        <v>N/A</v>
      </c>
      <c r="AX39" s="116"/>
      <c r="AY39" s="118" t="str">
        <f>IF(OR(ISBLANK(H14),ISBLANK(H15),ISBLANK(H16),ISBLANK(H17)),"N/A",IF((AY35=AY37),"ok","&lt;&gt;"))</f>
        <v>N/A</v>
      </c>
      <c r="AZ39" s="81"/>
      <c r="BA39" s="118" t="str">
        <f>IF(OR(ISBLANK(J14),ISBLANK(J15),ISBLANK(J16),ISBLANK(J17)),"N/A",IF((BA35=BA37),"ok","&lt;&gt;"))</f>
        <v>N/A</v>
      </c>
      <c r="BB39" s="81"/>
      <c r="BC39" s="118" t="str">
        <f>IF(OR(ISBLANK(L14),ISBLANK(L15),ISBLANK(L16),ISBLANK(L17)),"N/A",IF((BC35=BC37),"ok","&lt;&gt;"))</f>
        <v>N/A</v>
      </c>
      <c r="BD39" s="81"/>
      <c r="BE39" s="118" t="str">
        <f>IF(OR(ISBLANK(N14),ISBLANK(N15),ISBLANK(N16),ISBLANK(N17)),"N/A",IF((BE35=BE37),"ok","&lt;&gt;"))</f>
        <v>N/A</v>
      </c>
      <c r="BF39" s="81"/>
      <c r="BG39" s="118" t="str">
        <f>IF(OR(ISBLANK(P14),ISBLANK(P15),ISBLANK(P16),ISBLANK(P17)),"N/A",IF((BG35=BG37),"ok","&lt;&gt;"))</f>
        <v>N/A</v>
      </c>
      <c r="BH39" s="81"/>
      <c r="BI39" s="81" t="str">
        <f>IF(OR(ISBLANK(R14),ISBLANK(R15),ISBLANK(R16),ISBLANK(R17)),"N/A",IF((BI35=BI37),"ok","&lt;&gt;"))</f>
        <v>N/A</v>
      </c>
      <c r="BJ39" s="116"/>
      <c r="BK39" s="116" t="str">
        <f>IF(OR(ISBLANK(T14),ISBLANK(T15),ISBLANK(T16),ISBLANK(T17)),"N/A",IF((BK35=BK37),"ok","&lt;&gt;"))</f>
        <v>N/A</v>
      </c>
      <c r="BL39" s="116"/>
      <c r="BM39" s="118" t="str">
        <f>IF(OR(ISBLANK(V14),ISBLANK(V15),ISBLANK(V16),ISBLANK(V17)),"N/A",IF((BM35=BM37),"ok","&lt;&gt;"))</f>
        <v>N/A</v>
      </c>
      <c r="BN39" s="81"/>
      <c r="BO39" s="118" t="str">
        <f>IF(OR(ISBLANK(X14),ISBLANK(X15),ISBLANK(X16),ISBLANK(X17)),"N/A",IF((BO35=BO37),"ok","&lt;&gt;"))</f>
        <v>N/A</v>
      </c>
      <c r="BP39" s="81"/>
      <c r="BQ39" s="81" t="str">
        <f>IF(OR(ISBLANK(Z14),ISBLANK(Z15),ISBLANK(Z16),ISBLANK(Z17)),"N/A",IF((BQ35=BQ37),"ok","&lt;&gt;"))</f>
        <v>N/A</v>
      </c>
      <c r="BR39" s="116"/>
      <c r="BS39" s="81" t="str">
        <f>IF(OR(ISBLANK(AB14),ISBLANK(AB15),ISBLANK(AB16),ISBLANK(AB17)),"N/A",IF((BS35=BS37),"ok","&lt;&gt;"))</f>
        <v>N/A</v>
      </c>
      <c r="BT39" s="81"/>
      <c r="BU39" s="81" t="str">
        <f>IF(OR(ISBLANK(AD14),ISBLANK(AD15),ISBLANK(AD16),ISBLANK(AD17)),"N/A",IF((BU35=BU37),"ok","&lt;&gt;"))</f>
        <v>N/A</v>
      </c>
      <c r="BV39" s="116"/>
      <c r="BW39" s="81" t="str">
        <f>IF(OR(ISBLANK(AF14),ISBLANK(AF15),ISBLANK(AF16),ISBLANK(AF17)),"N/A",IF((BW35=BW37),"ok","&lt;&gt;"))</f>
        <v>N/A</v>
      </c>
      <c r="BX39" s="116"/>
      <c r="BY39" s="118" t="str">
        <f>IF(OR(ISBLANK(AH14),ISBLANK(AH15),ISBLANK(AH16),ISBLANK(AH17)),"N/A",IF((BY35=BY37),"ok","&lt;&gt;"))</f>
        <v>N/A</v>
      </c>
      <c r="BZ39" s="81"/>
      <c r="CA39" s="81" t="str">
        <f>IF(OR(ISBLANK(AJ14),ISBLANK(AJ15),ISBLANK(AJ16),ISBLANK(AJ17)),"N/A",IF((CA35=CA37),"ok","&lt;&gt;"))</f>
        <v>N/A</v>
      </c>
      <c r="CB39" s="116"/>
      <c r="CC39" s="118" t="str">
        <f>IF(OR(ISBLANK(AL14),ISBLANK(AL15),ISBLANK(AL16),ISBLANK(AL17)),"N/A",IF((CC35=CC37),"ok","&lt;&gt;"))</f>
        <v>N/A</v>
      </c>
      <c r="CD39" s="81"/>
      <c r="CE39" s="81" t="str">
        <f>IF(OR(ISBLANK(AN14),ISBLANK(AN15),ISBLANK(AN16),ISBLANK(AN17)),"N/A",IF((CE35=CE37),"ok","&lt;&gt;"))</f>
        <v>N/A</v>
      </c>
      <c r="CF39" s="116"/>
      <c r="CG39" s="118" t="str">
        <f>IF(OR(ISBLANK(AP14),ISBLANK(AP15),ISBLANK(AP16),ISBLANK(AP17)),"N/A",IF((CG35=CG37),"ok","&lt;&gt;"))</f>
        <v>N/A</v>
      </c>
      <c r="CH39" s="81"/>
      <c r="CI39" s="437"/>
      <c r="CJ39" s="314"/>
      <c r="CK39" s="314"/>
      <c r="CL39" s="314"/>
      <c r="CM39" s="314"/>
      <c r="CN39" s="314"/>
      <c r="CO39" s="314"/>
      <c r="CP39" s="314"/>
    </row>
    <row r="40" spans="1:87" s="225" customFormat="1" ht="15.75" customHeight="1">
      <c r="A40" s="203"/>
      <c r="B40" s="204"/>
      <c r="C40" s="440"/>
      <c r="D40" s="550" t="str">
        <f>D13&amp;" (4,6)"</f>
        <v>Hogares (4,6)</v>
      </c>
      <c r="E40" s="315"/>
      <c r="F40" s="315"/>
      <c r="G40" s="315"/>
      <c r="H40" s="315"/>
      <c r="I40" s="315"/>
      <c r="J40" s="315"/>
      <c r="K40" s="315"/>
      <c r="L40" s="315"/>
      <c r="M40" s="315"/>
      <c r="N40" s="315"/>
      <c r="O40" s="315"/>
      <c r="P40" s="315"/>
      <c r="Q40" s="315"/>
      <c r="R40" s="315"/>
      <c r="S40" s="315"/>
      <c r="T40" s="315"/>
      <c r="U40" s="315"/>
      <c r="V40" s="315"/>
      <c r="W40" s="315"/>
      <c r="X40" s="315"/>
      <c r="Y40" s="315"/>
      <c r="Z40" s="315"/>
      <c r="AA40" s="315"/>
      <c r="AB40" s="315"/>
      <c r="AC40" s="315"/>
      <c r="AD40" s="315"/>
      <c r="AE40" s="315"/>
      <c r="AF40" s="315"/>
      <c r="AG40" s="315"/>
      <c r="AH40" s="315"/>
      <c r="AI40" s="315"/>
      <c r="AJ40" s="315"/>
      <c r="AK40" s="315"/>
      <c r="AL40" s="315"/>
      <c r="AM40" s="315"/>
      <c r="AN40" s="315"/>
      <c r="AO40" s="517"/>
      <c r="AP40" s="517"/>
      <c r="AQ40" s="517"/>
      <c r="AR40" s="517"/>
      <c r="AS40" s="214"/>
      <c r="AT40" s="571"/>
      <c r="AU40" s="558"/>
      <c r="AV40" s="558"/>
      <c r="AW40" s="116"/>
      <c r="AX40" s="118"/>
      <c r="AY40" s="118"/>
      <c r="AZ40" s="286"/>
      <c r="BA40" s="97"/>
      <c r="BB40" s="97"/>
      <c r="BC40" s="97"/>
      <c r="BD40" s="298"/>
      <c r="BE40" s="97"/>
      <c r="BF40" s="286"/>
      <c r="BG40" s="97"/>
      <c r="BH40" s="298"/>
      <c r="BI40" s="298"/>
      <c r="BJ40" s="564"/>
      <c r="BK40" s="97"/>
      <c r="BL40" s="564"/>
      <c r="BM40" s="97"/>
      <c r="BN40" s="565"/>
      <c r="BO40" s="559"/>
      <c r="BP40" s="298"/>
      <c r="BQ40" s="298"/>
      <c r="BR40" s="564"/>
      <c r="BS40" s="298"/>
      <c r="BT40" s="298"/>
      <c r="BU40" s="298"/>
      <c r="BV40" s="564"/>
      <c r="BW40" s="298"/>
      <c r="BX40" s="564"/>
      <c r="BY40" s="97"/>
      <c r="BZ40" s="298"/>
      <c r="CA40" s="298"/>
      <c r="CB40" s="564"/>
      <c r="CC40" s="561"/>
      <c r="CD40" s="298"/>
      <c r="CE40" s="298"/>
      <c r="CF40" s="564"/>
      <c r="CG40" s="572"/>
      <c r="CH40" s="298"/>
      <c r="CI40" s="438"/>
    </row>
    <row r="41" spans="1:87" s="225" customFormat="1" ht="6.75" customHeight="1">
      <c r="A41" s="203"/>
      <c r="B41" s="204"/>
      <c r="C41" s="440"/>
      <c r="D41" s="549"/>
      <c r="E41" s="315"/>
      <c r="F41" s="315"/>
      <c r="G41" s="315"/>
      <c r="H41" s="315"/>
      <c r="I41" s="315"/>
      <c r="J41" s="315"/>
      <c r="K41" s="315"/>
      <c r="L41" s="315"/>
      <c r="M41" s="315"/>
      <c r="N41" s="315"/>
      <c r="O41" s="315"/>
      <c r="P41" s="315"/>
      <c r="Q41" s="315"/>
      <c r="R41" s="315"/>
      <c r="S41" s="315"/>
      <c r="T41" s="315"/>
      <c r="U41" s="315"/>
      <c r="V41" s="315"/>
      <c r="W41" s="315"/>
      <c r="X41" s="315"/>
      <c r="Y41" s="315"/>
      <c r="Z41" s="315"/>
      <c r="AA41" s="315"/>
      <c r="AB41" s="315"/>
      <c r="AC41" s="315"/>
      <c r="AD41" s="315"/>
      <c r="AE41" s="315"/>
      <c r="AF41" s="315"/>
      <c r="AG41" s="315"/>
      <c r="AH41" s="315"/>
      <c r="AI41" s="315"/>
      <c r="AJ41" s="315"/>
      <c r="AK41" s="315"/>
      <c r="AL41" s="315"/>
      <c r="AM41" s="315"/>
      <c r="AN41" s="315"/>
      <c r="AO41" s="517"/>
      <c r="AP41" s="517"/>
      <c r="AQ41" s="517"/>
      <c r="AR41" s="517"/>
      <c r="AS41" s="214"/>
      <c r="AT41" s="81">
        <v>11</v>
      </c>
      <c r="AU41" s="275" t="s">
        <v>581</v>
      </c>
      <c r="AV41" s="116" t="s">
        <v>247</v>
      </c>
      <c r="AW41" s="118">
        <f>F18</f>
        <v>0</v>
      </c>
      <c r="AX41" s="117"/>
      <c r="AY41" s="117">
        <f aca="true" t="shared" si="37" ref="AY41:CG41">H18</f>
        <v>0</v>
      </c>
      <c r="AZ41" s="81"/>
      <c r="BA41" s="118">
        <f t="shared" si="37"/>
        <v>0</v>
      </c>
      <c r="BB41" s="81"/>
      <c r="BC41" s="118">
        <f t="shared" si="37"/>
        <v>0</v>
      </c>
      <c r="BD41" s="81"/>
      <c r="BE41" s="118">
        <f t="shared" si="37"/>
        <v>0</v>
      </c>
      <c r="BF41" s="81"/>
      <c r="BG41" s="118">
        <f t="shared" si="37"/>
        <v>0</v>
      </c>
      <c r="BH41" s="81"/>
      <c r="BI41" s="81">
        <f t="shared" si="37"/>
        <v>0</v>
      </c>
      <c r="BJ41" s="116"/>
      <c r="BK41" s="116">
        <f t="shared" si="37"/>
        <v>0</v>
      </c>
      <c r="BL41" s="116"/>
      <c r="BM41" s="118">
        <f t="shared" si="37"/>
        <v>0</v>
      </c>
      <c r="BN41" s="81"/>
      <c r="BO41" s="116">
        <f t="shared" si="37"/>
        <v>0</v>
      </c>
      <c r="BP41" s="81"/>
      <c r="BQ41" s="81">
        <f t="shared" si="37"/>
        <v>0</v>
      </c>
      <c r="BR41" s="116"/>
      <c r="BS41" s="81">
        <f t="shared" si="37"/>
        <v>0</v>
      </c>
      <c r="BT41" s="81"/>
      <c r="BU41" s="81">
        <f t="shared" si="37"/>
        <v>0</v>
      </c>
      <c r="BV41" s="116"/>
      <c r="BW41" s="81">
        <f t="shared" si="37"/>
        <v>0</v>
      </c>
      <c r="BX41" s="116"/>
      <c r="BY41" s="118">
        <f t="shared" si="37"/>
        <v>0</v>
      </c>
      <c r="BZ41" s="81"/>
      <c r="CA41" s="81">
        <f t="shared" si="37"/>
        <v>0</v>
      </c>
      <c r="CB41" s="116"/>
      <c r="CC41" s="117">
        <f t="shared" si="37"/>
        <v>0</v>
      </c>
      <c r="CD41" s="81"/>
      <c r="CE41" s="81">
        <f t="shared" si="37"/>
        <v>0</v>
      </c>
      <c r="CF41" s="116"/>
      <c r="CG41" s="118">
        <f t="shared" si="37"/>
        <v>0</v>
      </c>
      <c r="CH41" s="81"/>
      <c r="CI41" s="438"/>
    </row>
    <row r="42" spans="1:87" s="471" customFormat="1" ht="17.25" customHeight="1">
      <c r="A42" s="469"/>
      <c r="B42" s="458">
        <v>3</v>
      </c>
      <c r="C42" s="336" t="s">
        <v>136</v>
      </c>
      <c r="D42" s="441"/>
      <c r="E42" s="336"/>
      <c r="F42" s="236"/>
      <c r="G42" s="236"/>
      <c r="H42" s="339"/>
      <c r="I42" s="340"/>
      <c r="J42" s="341"/>
      <c r="K42" s="340"/>
      <c r="L42" s="341"/>
      <c r="M42" s="340"/>
      <c r="N42" s="341"/>
      <c r="O42" s="340"/>
      <c r="P42" s="341"/>
      <c r="Q42" s="340"/>
      <c r="R42" s="339"/>
      <c r="S42" s="340"/>
      <c r="T42" s="339"/>
      <c r="U42" s="340"/>
      <c r="V42" s="339"/>
      <c r="W42" s="340"/>
      <c r="X42" s="339"/>
      <c r="Y42" s="340"/>
      <c r="Z42" s="339"/>
      <c r="AA42" s="442"/>
      <c r="AB42" s="339"/>
      <c r="AC42" s="340"/>
      <c r="AD42" s="341"/>
      <c r="AE42" s="340"/>
      <c r="AF42" s="339"/>
      <c r="AG42" s="340"/>
      <c r="AH42" s="339"/>
      <c r="AI42" s="340"/>
      <c r="AJ42" s="340"/>
      <c r="AK42" s="340"/>
      <c r="AL42" s="340"/>
      <c r="AM42" s="340"/>
      <c r="AN42" s="393"/>
      <c r="AO42" s="392"/>
      <c r="AP42" s="393"/>
      <c r="AQ42" s="392"/>
      <c r="AR42" s="478"/>
      <c r="AS42" s="519"/>
      <c r="AT42" s="573"/>
      <c r="AU42" s="574"/>
      <c r="AV42" s="575"/>
      <c r="AW42" s="576"/>
      <c r="AX42" s="81"/>
      <c r="AY42" s="576"/>
      <c r="AZ42" s="118"/>
      <c r="BA42" s="576"/>
      <c r="BB42" s="98"/>
      <c r="BC42" s="576"/>
      <c r="BD42" s="81"/>
      <c r="BE42" s="81"/>
      <c r="BF42" s="81"/>
      <c r="BG42" s="576"/>
      <c r="BH42" s="81"/>
      <c r="BI42" s="98"/>
      <c r="BJ42" s="577"/>
      <c r="BK42" s="577"/>
      <c r="BL42" s="116"/>
      <c r="BM42" s="97"/>
      <c r="BN42" s="98"/>
      <c r="BO42" s="564"/>
      <c r="BP42" s="98"/>
      <c r="BQ42" s="298"/>
      <c r="BR42" s="564"/>
      <c r="BS42" s="98"/>
      <c r="BT42" s="298"/>
      <c r="BU42" s="97"/>
      <c r="BV42" s="98"/>
      <c r="BW42" s="98"/>
      <c r="BX42" s="564"/>
      <c r="BY42" s="97"/>
      <c r="BZ42" s="298"/>
      <c r="CA42" s="298"/>
      <c r="CB42" s="577"/>
      <c r="CC42" s="298"/>
      <c r="CD42" s="564"/>
      <c r="CE42" s="98"/>
      <c r="CF42" s="564"/>
      <c r="CG42" s="572"/>
      <c r="CH42" s="298"/>
      <c r="CI42" s="470"/>
    </row>
    <row r="43" spans="3:86" ht="8.25" customHeight="1">
      <c r="C43" s="443"/>
      <c r="D43" s="443"/>
      <c r="E43" s="444"/>
      <c r="F43" s="378"/>
      <c r="G43" s="378"/>
      <c r="H43" s="374"/>
      <c r="I43" s="375"/>
      <c r="J43" s="376"/>
      <c r="K43" s="375"/>
      <c r="L43" s="376"/>
      <c r="M43" s="375"/>
      <c r="N43" s="376"/>
      <c r="O43" s="375"/>
      <c r="P43" s="376"/>
      <c r="Q43" s="375"/>
      <c r="R43" s="374"/>
      <c r="S43" s="375"/>
      <c r="T43" s="374"/>
      <c r="U43" s="375"/>
      <c r="V43" s="374"/>
      <c r="W43" s="375"/>
      <c r="X43" s="374"/>
      <c r="Y43" s="375"/>
      <c r="Z43" s="374"/>
      <c r="AA43" s="445"/>
      <c r="AB43" s="374"/>
      <c r="AC43" s="375"/>
      <c r="AD43" s="376"/>
      <c r="AE43" s="375"/>
      <c r="AF43" s="374"/>
      <c r="AG43" s="377"/>
      <c r="AH43" s="372"/>
      <c r="AI43" s="377"/>
      <c r="AJ43" s="377"/>
      <c r="AK43" s="377"/>
      <c r="AL43" s="377"/>
      <c r="AM43" s="377"/>
      <c r="AT43" s="329">
        <v>21</v>
      </c>
      <c r="AU43" s="313" t="s">
        <v>231</v>
      </c>
      <c r="AV43" s="81" t="s">
        <v>247</v>
      </c>
      <c r="AW43" s="116">
        <f>SUM(F19:F21)</f>
        <v>0</v>
      </c>
      <c r="AX43" s="81"/>
      <c r="AY43" s="81">
        <f>SUM(H19:H21)</f>
        <v>0</v>
      </c>
      <c r="AZ43" s="81"/>
      <c r="BA43" s="117">
        <f>SUM(J19:J21)</f>
        <v>0</v>
      </c>
      <c r="BB43" s="81"/>
      <c r="BC43" s="118">
        <f>SUM(L19:L21)</f>
        <v>0</v>
      </c>
      <c r="BD43" s="81"/>
      <c r="BE43" s="81">
        <f>SUM(N19:N21)</f>
        <v>0</v>
      </c>
      <c r="BF43" s="81"/>
      <c r="BG43" s="116">
        <f>SUM(P19:P21)</f>
        <v>0</v>
      </c>
      <c r="BH43" s="81"/>
      <c r="BI43" s="81">
        <f>SUM(R19:R21)</f>
        <v>0</v>
      </c>
      <c r="BJ43" s="116"/>
      <c r="BK43" s="116">
        <f>SUM(T19:T21)</f>
        <v>0</v>
      </c>
      <c r="BL43" s="116"/>
      <c r="BM43" s="117">
        <f>SUM(V19:V21)</f>
        <v>0</v>
      </c>
      <c r="BN43" s="81"/>
      <c r="BO43" s="81">
        <f>SUM(X19:X21)</f>
        <v>0</v>
      </c>
      <c r="BP43" s="116"/>
      <c r="BQ43" s="81">
        <f>SUM(Z19:Z21)</f>
        <v>0</v>
      </c>
      <c r="BR43" s="81"/>
      <c r="BS43" s="116">
        <f>SUM(AB19:AB21)</f>
        <v>0</v>
      </c>
      <c r="BT43" s="81"/>
      <c r="BU43" s="116">
        <f>SUM(AD19:AD21)</f>
        <v>0</v>
      </c>
      <c r="BV43" s="81"/>
      <c r="BW43" s="81">
        <f>SUM(AF19:AF21)</f>
        <v>0</v>
      </c>
      <c r="BX43" s="81"/>
      <c r="BY43" s="118">
        <f>SUM(AH19:AH21)</f>
        <v>0</v>
      </c>
      <c r="BZ43" s="81"/>
      <c r="CA43" s="81">
        <f>SUM(AJ19:AJ21)</f>
        <v>0</v>
      </c>
      <c r="CB43" s="116"/>
      <c r="CC43" s="81">
        <f>SUM(AL19:AL21)</f>
        <v>0</v>
      </c>
      <c r="CD43" s="116"/>
      <c r="CE43" s="116">
        <f>SUM(AN19:AN21)</f>
        <v>0</v>
      </c>
      <c r="CF43" s="81"/>
      <c r="CG43" s="116">
        <f>SUM(AP19:AP21)</f>
        <v>0</v>
      </c>
      <c r="CH43" s="81">
        <f>SUM(AQ19:AQ21)</f>
        <v>0</v>
      </c>
    </row>
    <row r="44" spans="3:86" ht="24" customHeight="1">
      <c r="C44" s="521" t="s">
        <v>639</v>
      </c>
      <c r="D44" s="800" t="s">
        <v>640</v>
      </c>
      <c r="E44" s="832"/>
      <c r="F44" s="832"/>
      <c r="G44" s="832"/>
      <c r="H44" s="832"/>
      <c r="I44" s="832"/>
      <c r="J44" s="832"/>
      <c r="K44" s="832"/>
      <c r="L44" s="832"/>
      <c r="M44" s="832"/>
      <c r="N44" s="832"/>
      <c r="O44" s="832"/>
      <c r="P44" s="832"/>
      <c r="Q44" s="832"/>
      <c r="R44" s="832"/>
      <c r="S44" s="832"/>
      <c r="T44" s="832"/>
      <c r="U44" s="832"/>
      <c r="V44" s="832"/>
      <c r="W44" s="832"/>
      <c r="X44" s="832"/>
      <c r="Y44" s="832"/>
      <c r="Z44" s="832"/>
      <c r="AA44" s="832"/>
      <c r="AB44" s="832"/>
      <c r="AC44" s="832"/>
      <c r="AD44" s="832"/>
      <c r="AE44" s="832"/>
      <c r="AF44" s="832"/>
      <c r="AG44" s="832"/>
      <c r="AH44" s="832"/>
      <c r="AI44" s="832"/>
      <c r="AJ44" s="832"/>
      <c r="AK44" s="832"/>
      <c r="AL44" s="832"/>
      <c r="AM44" s="832"/>
      <c r="AN44" s="832"/>
      <c r="AO44" s="832"/>
      <c r="AP44" s="832"/>
      <c r="AQ44" s="832"/>
      <c r="AR44" s="833"/>
      <c r="AT44" s="347" t="s">
        <v>154</v>
      </c>
      <c r="AU44" s="348" t="s">
        <v>160</v>
      </c>
      <c r="AV44" s="96"/>
      <c r="AW44" s="578" t="str">
        <f>IF(OR(ISBLANK(F18),ISBLANK(F19),ISBLANK(F20),ISBLANK(F21)),"N/A",IF((AW41=AW43),"ok","&lt;&gt;"))</f>
        <v>N/A</v>
      </c>
      <c r="AX44" s="96"/>
      <c r="AY44" s="96" t="str">
        <f>IF(OR(ISBLANK(H18),ISBLANK(H19),ISBLANK(H20),ISBLANK(H21)),"N/A",IF((AY41=AY43),"ok","&lt;&gt;"))</f>
        <v>N/A</v>
      </c>
      <c r="AZ44" s="96"/>
      <c r="BA44" s="579" t="str">
        <f>IF(OR(ISBLANK(J18),ISBLANK(J19),ISBLANK(J20),ISBLANK(J21)),"N/A",IF((BA41=BA43),"ok","&lt;&gt;"))</f>
        <v>N/A</v>
      </c>
      <c r="BB44" s="579"/>
      <c r="BC44" s="579" t="str">
        <f>IF(OR(ISBLANK(L18),ISBLANK(L19),ISBLANK(L20),ISBLANK(L21)),"N/A",IF((BC41=BC43),"ok","&lt;&gt;"))</f>
        <v>N/A</v>
      </c>
      <c r="BD44" s="579"/>
      <c r="BE44" s="544" t="str">
        <f>IF(OR(ISBLANK(N18),ISBLANK(N19),ISBLANK(N20),ISBLANK(N21)),"N/A",IF((BE41=BE43),"ok","&lt;&gt;"))</f>
        <v>N/A</v>
      </c>
      <c r="BF44" s="96"/>
      <c r="BG44" s="544" t="str">
        <f>IF(OR(ISBLANK(P18),ISBLANK(P19),ISBLANK(P20),ISBLANK(P21)),"N/A",IF((BG41=BG43),"ok","&lt;&gt;"))</f>
        <v>N/A</v>
      </c>
      <c r="BH44" s="96"/>
      <c r="BI44" s="544" t="str">
        <f>IF(OR(ISBLANK(R18),ISBLANK(R19),ISBLANK(R20),ISBLANK(R21)),"N/A",IF((BI41=BI43),"ok","&lt;&gt;"))</f>
        <v>N/A</v>
      </c>
      <c r="BJ44" s="579"/>
      <c r="BK44" s="579" t="str">
        <f>IF(OR(ISBLANK(T18),ISBLANK(T19),ISBLANK(T20),ISBLANK(T21)),"N/A",IF((BK41=BK43),"ok","&lt;&gt;"))</f>
        <v>N/A</v>
      </c>
      <c r="BL44" s="96"/>
      <c r="BM44" s="544" t="str">
        <f>IF(OR(ISBLANK(V18),ISBLANK(V19),ISBLANK(V20),ISBLANK(V21)),"N/A",IF((BM41=BM43),"ok","&lt;&gt;"))</f>
        <v>N/A</v>
      </c>
      <c r="BN44" s="96"/>
      <c r="BO44" s="96" t="str">
        <f>IF(OR(ISBLANK(X18),ISBLANK(X19),ISBLANK(X20),ISBLANK(X21)),"N/A",IF((BO41=BO43),"ok","&lt;&gt;"))</f>
        <v>N/A</v>
      </c>
      <c r="BP44" s="578"/>
      <c r="BQ44" s="96" t="str">
        <f>IF(OR(ISBLANK(Z18),ISBLANK(Z19),ISBLANK(Z20),ISBLANK(Z21)),"N/A",IF((BQ41=BQ43),"ok","&lt;&gt;"))</f>
        <v>N/A</v>
      </c>
      <c r="BR44" s="544"/>
      <c r="BS44" s="579" t="str">
        <f>IF(OR(ISBLANK(AB18),ISBLANK(AB19),ISBLANK(AB20),ISBLANK(AB21)),"N/A",IF((BS41=BS43),"ok","&lt;&gt;"))</f>
        <v>N/A</v>
      </c>
      <c r="BT44" s="579"/>
      <c r="BU44" s="579" t="str">
        <f>IF(OR(ISBLANK(AD18),ISBLANK(AD19),ISBLANK(AD20),ISBLANK(AD21)),"N/A",IF((BU41=BU43),"ok","&lt;&gt;"))</f>
        <v>N/A</v>
      </c>
      <c r="BV44" s="579"/>
      <c r="BW44" s="579" t="str">
        <f>IF(OR(ISBLANK(AF18),ISBLANK(AF19),ISBLANK(AF20),ISBLANK(AF21)),"N/A",IF((BW41=BW43),"ok","&lt;&gt;"))</f>
        <v>N/A</v>
      </c>
      <c r="BX44" s="579"/>
      <c r="BY44" s="579" t="str">
        <f>IF(OR(ISBLANK(AH18),ISBLANK(AH19),ISBLANK(AH20),ISBLANK(AH21)),"N/A",IF((BY41=BY43),"ok","&lt;&gt;"))</f>
        <v>N/A</v>
      </c>
      <c r="BZ44" s="579"/>
      <c r="CA44" s="579" t="str">
        <f>IF(OR(ISBLANK(AJ18),ISBLANK(AJ19),ISBLANK(AJ20),ISBLANK(AJ21)),"N/A",IF((CA41=CA43),"ok","&lt;&gt;"))</f>
        <v>N/A</v>
      </c>
      <c r="CB44" s="96"/>
      <c r="CC44" s="579" t="str">
        <f>IF(OR(ISBLANK(AL18),ISBLANK(AL19),ISBLANK(AL20),ISBLANK(AL21)),"N/A",IF((CC41=CC43),"ok","&lt;&gt;"))</f>
        <v>N/A</v>
      </c>
      <c r="CD44" s="579"/>
      <c r="CE44" s="579" t="str">
        <f>IF(OR(ISBLANK(AN18),ISBLANK(AN19),ISBLANK(AN20),ISBLANK(AN21)),"N/A",IF((CE41=CE43),"ok","&lt;&gt;"))</f>
        <v>N/A</v>
      </c>
      <c r="CF44" s="579"/>
      <c r="CG44" s="96" t="str">
        <f>IF(OR(ISBLANK(AP18),ISBLANK(AP19),ISBLANK(AP20),ISBLANK(AP21)),"N/A",IF((CG41=CG43),"ok","&lt;&gt;"))</f>
        <v>N/A</v>
      </c>
      <c r="CH44" s="96"/>
    </row>
    <row r="45" spans="3:86" ht="18" customHeight="1">
      <c r="C45" s="640"/>
      <c r="D45" s="752"/>
      <c r="E45" s="753"/>
      <c r="F45" s="753"/>
      <c r="G45" s="753"/>
      <c r="H45" s="753"/>
      <c r="I45" s="753"/>
      <c r="J45" s="753"/>
      <c r="K45" s="753"/>
      <c r="L45" s="753"/>
      <c r="M45" s="753"/>
      <c r="N45" s="753"/>
      <c r="O45" s="753"/>
      <c r="P45" s="753"/>
      <c r="Q45" s="753"/>
      <c r="R45" s="753"/>
      <c r="S45" s="753"/>
      <c r="T45" s="753"/>
      <c r="U45" s="753"/>
      <c r="V45" s="753"/>
      <c r="W45" s="753"/>
      <c r="X45" s="753"/>
      <c r="Y45" s="753"/>
      <c r="Z45" s="753"/>
      <c r="AA45" s="753"/>
      <c r="AB45" s="753"/>
      <c r="AC45" s="753"/>
      <c r="AD45" s="753"/>
      <c r="AE45" s="753"/>
      <c r="AF45" s="753"/>
      <c r="AG45" s="753"/>
      <c r="AH45" s="753"/>
      <c r="AI45" s="753"/>
      <c r="AJ45" s="753"/>
      <c r="AK45" s="753"/>
      <c r="AL45" s="753"/>
      <c r="AM45" s="753"/>
      <c r="AN45" s="753"/>
      <c r="AO45" s="753"/>
      <c r="AP45" s="753"/>
      <c r="AQ45" s="753"/>
      <c r="AR45" s="754"/>
      <c r="AT45" s="349" t="s">
        <v>550</v>
      </c>
      <c r="AU45" s="350" t="s">
        <v>551</v>
      </c>
      <c r="AV45" s="311"/>
      <c r="AW45" s="580"/>
      <c r="AX45" s="581"/>
      <c r="AY45" s="311"/>
      <c r="AZ45" s="311"/>
      <c r="BA45" s="311"/>
      <c r="BB45" s="311"/>
      <c r="BC45" s="311"/>
      <c r="BD45" s="311"/>
      <c r="BE45" s="311"/>
      <c r="BF45" s="311"/>
      <c r="BG45" s="311"/>
      <c r="BH45" s="311"/>
      <c r="BI45" s="311"/>
      <c r="BJ45" s="311"/>
      <c r="BK45" s="311"/>
      <c r="BL45" s="311"/>
      <c r="BM45" s="311"/>
      <c r="BN45" s="311"/>
      <c r="BO45" s="311"/>
      <c r="BP45" s="580"/>
      <c r="BQ45" s="581"/>
      <c r="BR45" s="311"/>
      <c r="BS45" s="311"/>
      <c r="BT45" s="311"/>
      <c r="BU45" s="311"/>
      <c r="BV45" s="311"/>
      <c r="BW45" s="311"/>
      <c r="BX45" s="311"/>
      <c r="BY45" s="311"/>
      <c r="BZ45" s="311"/>
      <c r="CA45" s="311"/>
      <c r="CB45" s="311"/>
      <c r="CC45" s="311"/>
      <c r="CD45" s="311"/>
      <c r="CE45" s="311"/>
      <c r="CF45" s="311"/>
      <c r="CG45" s="311"/>
      <c r="CH45" s="311"/>
    </row>
    <row r="46" spans="3:86" ht="18" customHeight="1">
      <c r="C46" s="640"/>
      <c r="D46" s="730"/>
      <c r="E46" s="731"/>
      <c r="F46" s="731"/>
      <c r="G46" s="731"/>
      <c r="H46" s="731"/>
      <c r="I46" s="731"/>
      <c r="J46" s="731"/>
      <c r="K46" s="731"/>
      <c r="L46" s="731"/>
      <c r="M46" s="731"/>
      <c r="N46" s="731"/>
      <c r="O46" s="731"/>
      <c r="P46" s="731"/>
      <c r="Q46" s="731"/>
      <c r="R46" s="731"/>
      <c r="S46" s="731"/>
      <c r="T46" s="731"/>
      <c r="U46" s="731"/>
      <c r="V46" s="731"/>
      <c r="W46" s="731"/>
      <c r="X46" s="731"/>
      <c r="Y46" s="731"/>
      <c r="Z46" s="731"/>
      <c r="AA46" s="731"/>
      <c r="AB46" s="731"/>
      <c r="AC46" s="731"/>
      <c r="AD46" s="731"/>
      <c r="AE46" s="731"/>
      <c r="AF46" s="731"/>
      <c r="AG46" s="731"/>
      <c r="AH46" s="731"/>
      <c r="AI46" s="731"/>
      <c r="AJ46" s="731"/>
      <c r="AK46" s="731"/>
      <c r="AL46" s="731"/>
      <c r="AM46" s="731"/>
      <c r="AN46" s="731"/>
      <c r="AO46" s="731"/>
      <c r="AP46" s="731"/>
      <c r="AQ46" s="731"/>
      <c r="AR46" s="732"/>
      <c r="AT46" s="349" t="s">
        <v>552</v>
      </c>
      <c r="AU46" s="350" t="s">
        <v>553</v>
      </c>
      <c r="AV46" s="311"/>
      <c r="AW46" s="311"/>
      <c r="AX46" s="311"/>
      <c r="AY46" s="311"/>
      <c r="AZ46" s="311"/>
      <c r="BA46" s="311"/>
      <c r="BB46" s="311"/>
      <c r="BC46" s="311"/>
      <c r="BD46" s="311"/>
      <c r="BE46" s="311"/>
      <c r="BF46" s="311"/>
      <c r="BG46" s="311"/>
      <c r="BH46" s="311"/>
      <c r="BI46" s="311"/>
      <c r="BJ46" s="311"/>
      <c r="BK46" s="311"/>
      <c r="BL46" s="311"/>
      <c r="BM46" s="311"/>
      <c r="BN46" s="311"/>
      <c r="BO46" s="311"/>
      <c r="BP46" s="311"/>
      <c r="BQ46" s="311"/>
      <c r="BR46" s="311"/>
      <c r="BS46" s="311"/>
      <c r="BT46" s="311"/>
      <c r="BU46" s="311"/>
      <c r="BV46" s="311"/>
      <c r="BW46" s="311"/>
      <c r="BX46" s="311"/>
      <c r="BY46" s="311"/>
      <c r="BZ46" s="311"/>
      <c r="CA46" s="311"/>
      <c r="CB46" s="311"/>
      <c r="CC46" s="311"/>
      <c r="CD46" s="311"/>
      <c r="CE46" s="311"/>
      <c r="CF46" s="311"/>
      <c r="CG46" s="311"/>
      <c r="CH46" s="311"/>
    </row>
    <row r="47" spans="3:86" ht="18" customHeight="1">
      <c r="C47" s="640"/>
      <c r="D47" s="730"/>
      <c r="E47" s="731"/>
      <c r="F47" s="731"/>
      <c r="G47" s="731"/>
      <c r="H47" s="731"/>
      <c r="I47" s="731"/>
      <c r="J47" s="731"/>
      <c r="K47" s="731"/>
      <c r="L47" s="731"/>
      <c r="M47" s="731"/>
      <c r="N47" s="731"/>
      <c r="O47" s="731"/>
      <c r="P47" s="731"/>
      <c r="Q47" s="731"/>
      <c r="R47" s="731"/>
      <c r="S47" s="731"/>
      <c r="T47" s="731"/>
      <c r="U47" s="731"/>
      <c r="V47" s="731"/>
      <c r="W47" s="731"/>
      <c r="X47" s="731"/>
      <c r="Y47" s="731"/>
      <c r="Z47" s="731"/>
      <c r="AA47" s="731"/>
      <c r="AB47" s="731"/>
      <c r="AC47" s="731"/>
      <c r="AD47" s="731"/>
      <c r="AE47" s="731"/>
      <c r="AF47" s="731"/>
      <c r="AG47" s="731"/>
      <c r="AH47" s="731"/>
      <c r="AI47" s="731"/>
      <c r="AJ47" s="731"/>
      <c r="AK47" s="731"/>
      <c r="AL47" s="731"/>
      <c r="AM47" s="731"/>
      <c r="AN47" s="731"/>
      <c r="AO47" s="731"/>
      <c r="AP47" s="731"/>
      <c r="AQ47" s="731"/>
      <c r="AR47" s="732"/>
      <c r="AT47" s="351" t="s">
        <v>554</v>
      </c>
      <c r="AU47" s="350" t="s">
        <v>475</v>
      </c>
      <c r="AV47" s="311"/>
      <c r="AW47" s="311"/>
      <c r="AX47" s="311"/>
      <c r="AY47" s="311"/>
      <c r="AZ47" s="311"/>
      <c r="BA47" s="311"/>
      <c r="BB47" s="311"/>
      <c r="BC47" s="311"/>
      <c r="BD47" s="311"/>
      <c r="BE47" s="311"/>
      <c r="BF47" s="311"/>
      <c r="BG47" s="311"/>
      <c r="BH47" s="311"/>
      <c r="BI47" s="311"/>
      <c r="BJ47" s="311"/>
      <c r="BK47" s="311"/>
      <c r="BL47" s="311"/>
      <c r="BM47" s="311"/>
      <c r="BN47" s="311"/>
      <c r="BO47" s="311"/>
      <c r="BP47" s="311"/>
      <c r="BQ47" s="311"/>
      <c r="BR47" s="311"/>
      <c r="BS47" s="311"/>
      <c r="BT47" s="311"/>
      <c r="BU47" s="311"/>
      <c r="BV47" s="311"/>
      <c r="BW47" s="311"/>
      <c r="BX47" s="311"/>
      <c r="BY47" s="311"/>
      <c r="BZ47" s="311"/>
      <c r="CA47" s="311"/>
      <c r="CB47" s="311"/>
      <c r="CC47" s="311"/>
      <c r="CD47" s="311"/>
      <c r="CE47" s="311"/>
      <c r="CF47" s="311"/>
      <c r="CG47" s="311"/>
      <c r="CH47" s="311"/>
    </row>
    <row r="48" spans="3:86" ht="18" customHeight="1">
      <c r="C48" s="640"/>
      <c r="D48" s="730"/>
      <c r="E48" s="731"/>
      <c r="F48" s="731"/>
      <c r="G48" s="731"/>
      <c r="H48" s="731"/>
      <c r="I48" s="731"/>
      <c r="J48" s="731"/>
      <c r="K48" s="731"/>
      <c r="L48" s="731"/>
      <c r="M48" s="731"/>
      <c r="N48" s="731"/>
      <c r="O48" s="731"/>
      <c r="P48" s="731"/>
      <c r="Q48" s="731"/>
      <c r="R48" s="731"/>
      <c r="S48" s="731"/>
      <c r="T48" s="731"/>
      <c r="U48" s="731"/>
      <c r="V48" s="731"/>
      <c r="W48" s="731"/>
      <c r="X48" s="731"/>
      <c r="Y48" s="731"/>
      <c r="Z48" s="731"/>
      <c r="AA48" s="731"/>
      <c r="AB48" s="731"/>
      <c r="AC48" s="731"/>
      <c r="AD48" s="731"/>
      <c r="AE48" s="731"/>
      <c r="AF48" s="731"/>
      <c r="AG48" s="731"/>
      <c r="AH48" s="731"/>
      <c r="AI48" s="731"/>
      <c r="AJ48" s="731"/>
      <c r="AK48" s="731"/>
      <c r="AL48" s="731"/>
      <c r="AM48" s="731"/>
      <c r="AN48" s="731"/>
      <c r="AO48" s="731"/>
      <c r="AP48" s="731"/>
      <c r="AQ48" s="731"/>
      <c r="AR48" s="732"/>
      <c r="AT48" s="351"/>
      <c r="AU48" s="350"/>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1"/>
      <c r="BR48" s="311"/>
      <c r="BS48" s="311"/>
      <c r="BT48" s="311"/>
      <c r="BU48" s="311"/>
      <c r="BV48" s="311"/>
      <c r="BW48" s="311"/>
      <c r="BX48" s="311"/>
      <c r="BY48" s="311"/>
      <c r="BZ48" s="311"/>
      <c r="CA48" s="311"/>
      <c r="CB48" s="311"/>
      <c r="CC48" s="311"/>
      <c r="CD48" s="311"/>
      <c r="CE48" s="311"/>
      <c r="CF48" s="311"/>
      <c r="CG48" s="311"/>
      <c r="CH48" s="311"/>
    </row>
    <row r="49" spans="3:86" ht="18" customHeight="1">
      <c r="C49" s="640"/>
      <c r="D49" s="730"/>
      <c r="E49" s="731"/>
      <c r="F49" s="731"/>
      <c r="G49" s="731"/>
      <c r="H49" s="731"/>
      <c r="I49" s="731"/>
      <c r="J49" s="731"/>
      <c r="K49" s="731"/>
      <c r="L49" s="731"/>
      <c r="M49" s="731"/>
      <c r="N49" s="731"/>
      <c r="O49" s="731"/>
      <c r="P49" s="731"/>
      <c r="Q49" s="731"/>
      <c r="R49" s="731"/>
      <c r="S49" s="731"/>
      <c r="T49" s="731"/>
      <c r="U49" s="731"/>
      <c r="V49" s="731"/>
      <c r="W49" s="731"/>
      <c r="X49" s="731"/>
      <c r="Y49" s="731"/>
      <c r="Z49" s="731"/>
      <c r="AA49" s="731"/>
      <c r="AB49" s="731"/>
      <c r="AC49" s="731"/>
      <c r="AD49" s="731"/>
      <c r="AE49" s="731"/>
      <c r="AF49" s="731"/>
      <c r="AG49" s="731"/>
      <c r="AH49" s="731"/>
      <c r="AI49" s="731"/>
      <c r="AJ49" s="731"/>
      <c r="AK49" s="731"/>
      <c r="AL49" s="731"/>
      <c r="AM49" s="731"/>
      <c r="AN49" s="731"/>
      <c r="AO49" s="731"/>
      <c r="AP49" s="731"/>
      <c r="AQ49" s="731"/>
      <c r="AR49" s="732"/>
      <c r="AV49" s="311"/>
      <c r="AW49" s="311"/>
      <c r="AX49" s="311"/>
      <c r="AY49" s="311"/>
      <c r="AZ49" s="311"/>
      <c r="BA49" s="311"/>
      <c r="BB49" s="311"/>
      <c r="BC49" s="311"/>
      <c r="BD49" s="311"/>
      <c r="BE49" s="311"/>
      <c r="BF49" s="311"/>
      <c r="BG49" s="311"/>
      <c r="BH49" s="311"/>
      <c r="BI49" s="311"/>
      <c r="BJ49" s="311"/>
      <c r="BK49" s="311"/>
      <c r="BL49" s="311"/>
      <c r="BM49" s="311"/>
      <c r="BN49" s="311"/>
      <c r="BO49" s="311"/>
      <c r="BP49" s="311"/>
      <c r="BQ49" s="311"/>
      <c r="BR49" s="311"/>
      <c r="BS49" s="311"/>
      <c r="BT49" s="311"/>
      <c r="BU49" s="311"/>
      <c r="BV49" s="311"/>
      <c r="BW49" s="311"/>
      <c r="BX49" s="311"/>
      <c r="BY49" s="311"/>
      <c r="BZ49" s="311"/>
      <c r="CA49" s="311"/>
      <c r="CB49" s="311"/>
      <c r="CC49" s="311"/>
      <c r="CD49" s="311"/>
      <c r="CE49" s="311"/>
      <c r="CF49" s="311"/>
      <c r="CG49" s="311"/>
      <c r="CH49" s="311"/>
    </row>
    <row r="50" spans="3:44" ht="18" customHeight="1">
      <c r="C50" s="640"/>
      <c r="D50" s="730"/>
      <c r="E50" s="731"/>
      <c r="F50" s="731"/>
      <c r="G50" s="731"/>
      <c r="H50" s="731"/>
      <c r="I50" s="731"/>
      <c r="J50" s="731"/>
      <c r="K50" s="731"/>
      <c r="L50" s="731"/>
      <c r="M50" s="731"/>
      <c r="N50" s="731"/>
      <c r="O50" s="731"/>
      <c r="P50" s="731"/>
      <c r="Q50" s="731"/>
      <c r="R50" s="731"/>
      <c r="S50" s="731"/>
      <c r="T50" s="731"/>
      <c r="U50" s="731"/>
      <c r="V50" s="731"/>
      <c r="W50" s="731"/>
      <c r="X50" s="731"/>
      <c r="Y50" s="731"/>
      <c r="Z50" s="731"/>
      <c r="AA50" s="731"/>
      <c r="AB50" s="731"/>
      <c r="AC50" s="731"/>
      <c r="AD50" s="731"/>
      <c r="AE50" s="731"/>
      <c r="AF50" s="731"/>
      <c r="AG50" s="731"/>
      <c r="AH50" s="731"/>
      <c r="AI50" s="731"/>
      <c r="AJ50" s="731"/>
      <c r="AK50" s="731"/>
      <c r="AL50" s="731"/>
      <c r="AM50" s="731"/>
      <c r="AN50" s="731"/>
      <c r="AO50" s="731"/>
      <c r="AP50" s="731"/>
      <c r="AQ50" s="731"/>
      <c r="AR50" s="732"/>
    </row>
    <row r="51" spans="3:44" ht="18" customHeight="1">
      <c r="C51" s="640"/>
      <c r="D51" s="730"/>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c r="AD51" s="731"/>
      <c r="AE51" s="731"/>
      <c r="AF51" s="731"/>
      <c r="AG51" s="731"/>
      <c r="AH51" s="731"/>
      <c r="AI51" s="731"/>
      <c r="AJ51" s="731"/>
      <c r="AK51" s="731"/>
      <c r="AL51" s="731"/>
      <c r="AM51" s="731"/>
      <c r="AN51" s="731"/>
      <c r="AO51" s="731"/>
      <c r="AP51" s="731"/>
      <c r="AQ51" s="731"/>
      <c r="AR51" s="732"/>
    </row>
    <row r="52" spans="3:44" ht="18" customHeight="1">
      <c r="C52" s="640"/>
      <c r="D52" s="730"/>
      <c r="E52" s="731"/>
      <c r="F52" s="731"/>
      <c r="G52" s="731"/>
      <c r="H52" s="731"/>
      <c r="I52" s="731"/>
      <c r="J52" s="731"/>
      <c r="K52" s="731"/>
      <c r="L52" s="731"/>
      <c r="M52" s="731"/>
      <c r="N52" s="731"/>
      <c r="O52" s="731"/>
      <c r="P52" s="731"/>
      <c r="Q52" s="731"/>
      <c r="R52" s="731"/>
      <c r="S52" s="731"/>
      <c r="T52" s="731"/>
      <c r="U52" s="731"/>
      <c r="V52" s="731"/>
      <c r="W52" s="731"/>
      <c r="X52" s="731"/>
      <c r="Y52" s="731"/>
      <c r="Z52" s="731"/>
      <c r="AA52" s="731"/>
      <c r="AB52" s="731"/>
      <c r="AC52" s="731"/>
      <c r="AD52" s="731"/>
      <c r="AE52" s="731"/>
      <c r="AF52" s="731"/>
      <c r="AG52" s="731"/>
      <c r="AH52" s="731"/>
      <c r="AI52" s="731"/>
      <c r="AJ52" s="731"/>
      <c r="AK52" s="731"/>
      <c r="AL52" s="731"/>
      <c r="AM52" s="731"/>
      <c r="AN52" s="731"/>
      <c r="AO52" s="731"/>
      <c r="AP52" s="731"/>
      <c r="AQ52" s="731"/>
      <c r="AR52" s="732"/>
    </row>
    <row r="53" spans="3:44" ht="18" customHeight="1">
      <c r="C53" s="640"/>
      <c r="D53" s="730"/>
      <c r="E53" s="731"/>
      <c r="F53" s="731"/>
      <c r="G53" s="731"/>
      <c r="H53" s="731"/>
      <c r="I53" s="731"/>
      <c r="J53" s="731"/>
      <c r="K53" s="731"/>
      <c r="L53" s="731"/>
      <c r="M53" s="731"/>
      <c r="N53" s="731"/>
      <c r="O53" s="731"/>
      <c r="P53" s="731"/>
      <c r="Q53" s="731"/>
      <c r="R53" s="731"/>
      <c r="S53" s="731"/>
      <c r="T53" s="731"/>
      <c r="U53" s="731"/>
      <c r="V53" s="731"/>
      <c r="W53" s="731"/>
      <c r="X53" s="731"/>
      <c r="Y53" s="731"/>
      <c r="Z53" s="731"/>
      <c r="AA53" s="731"/>
      <c r="AB53" s="731"/>
      <c r="AC53" s="731"/>
      <c r="AD53" s="731"/>
      <c r="AE53" s="731"/>
      <c r="AF53" s="731"/>
      <c r="AG53" s="731"/>
      <c r="AH53" s="731"/>
      <c r="AI53" s="731"/>
      <c r="AJ53" s="731"/>
      <c r="AK53" s="731"/>
      <c r="AL53" s="731"/>
      <c r="AM53" s="731"/>
      <c r="AN53" s="731"/>
      <c r="AO53" s="731"/>
      <c r="AP53" s="731"/>
      <c r="AQ53" s="731"/>
      <c r="AR53" s="732"/>
    </row>
    <row r="54" spans="3:44" ht="18" customHeight="1">
      <c r="C54" s="640"/>
      <c r="D54" s="730"/>
      <c r="E54" s="731"/>
      <c r="F54" s="731"/>
      <c r="G54" s="731"/>
      <c r="H54" s="731"/>
      <c r="I54" s="731"/>
      <c r="J54" s="731"/>
      <c r="K54" s="731"/>
      <c r="L54" s="731"/>
      <c r="M54" s="731"/>
      <c r="N54" s="731"/>
      <c r="O54" s="731"/>
      <c r="P54" s="731"/>
      <c r="Q54" s="731"/>
      <c r="R54" s="731"/>
      <c r="S54" s="731"/>
      <c r="T54" s="731"/>
      <c r="U54" s="731"/>
      <c r="V54" s="731"/>
      <c r="W54" s="731"/>
      <c r="X54" s="731"/>
      <c r="Y54" s="731"/>
      <c r="Z54" s="731"/>
      <c r="AA54" s="731"/>
      <c r="AB54" s="731"/>
      <c r="AC54" s="731"/>
      <c r="AD54" s="731"/>
      <c r="AE54" s="731"/>
      <c r="AF54" s="731"/>
      <c r="AG54" s="731"/>
      <c r="AH54" s="731"/>
      <c r="AI54" s="731"/>
      <c r="AJ54" s="731"/>
      <c r="AK54" s="731"/>
      <c r="AL54" s="731"/>
      <c r="AM54" s="731"/>
      <c r="AN54" s="731"/>
      <c r="AO54" s="731"/>
      <c r="AP54" s="731"/>
      <c r="AQ54" s="731"/>
      <c r="AR54" s="732"/>
    </row>
    <row r="55" spans="3:44" ht="18" customHeight="1">
      <c r="C55" s="640"/>
      <c r="D55" s="730"/>
      <c r="E55" s="731"/>
      <c r="F55" s="731"/>
      <c r="G55" s="731"/>
      <c r="H55" s="731"/>
      <c r="I55" s="731"/>
      <c r="J55" s="731"/>
      <c r="K55" s="731"/>
      <c r="L55" s="731"/>
      <c r="M55" s="731"/>
      <c r="N55" s="731"/>
      <c r="O55" s="731"/>
      <c r="P55" s="731"/>
      <c r="Q55" s="731"/>
      <c r="R55" s="731"/>
      <c r="S55" s="731"/>
      <c r="T55" s="731"/>
      <c r="U55" s="731"/>
      <c r="V55" s="731"/>
      <c r="W55" s="731"/>
      <c r="X55" s="731"/>
      <c r="Y55" s="731"/>
      <c r="Z55" s="731"/>
      <c r="AA55" s="731"/>
      <c r="AB55" s="731"/>
      <c r="AC55" s="731"/>
      <c r="AD55" s="731"/>
      <c r="AE55" s="731"/>
      <c r="AF55" s="731"/>
      <c r="AG55" s="731"/>
      <c r="AH55" s="731"/>
      <c r="AI55" s="731"/>
      <c r="AJ55" s="731"/>
      <c r="AK55" s="731"/>
      <c r="AL55" s="731"/>
      <c r="AM55" s="731"/>
      <c r="AN55" s="731"/>
      <c r="AO55" s="731"/>
      <c r="AP55" s="731"/>
      <c r="AQ55" s="731"/>
      <c r="AR55" s="732"/>
    </row>
    <row r="56" spans="3:44" ht="18" customHeight="1">
      <c r="C56" s="640"/>
      <c r="D56" s="730"/>
      <c r="E56" s="731"/>
      <c r="F56" s="731"/>
      <c r="G56" s="731"/>
      <c r="H56" s="731"/>
      <c r="I56" s="731"/>
      <c r="J56" s="731"/>
      <c r="K56" s="731"/>
      <c r="L56" s="731"/>
      <c r="M56" s="731"/>
      <c r="N56" s="731"/>
      <c r="O56" s="731"/>
      <c r="P56" s="731"/>
      <c r="Q56" s="731"/>
      <c r="R56" s="731"/>
      <c r="S56" s="731"/>
      <c r="T56" s="731"/>
      <c r="U56" s="731"/>
      <c r="V56" s="731"/>
      <c r="W56" s="731"/>
      <c r="X56" s="731"/>
      <c r="Y56" s="731"/>
      <c r="Z56" s="731"/>
      <c r="AA56" s="731"/>
      <c r="AB56" s="731"/>
      <c r="AC56" s="731"/>
      <c r="AD56" s="731"/>
      <c r="AE56" s="731"/>
      <c r="AF56" s="731"/>
      <c r="AG56" s="731"/>
      <c r="AH56" s="731"/>
      <c r="AI56" s="731"/>
      <c r="AJ56" s="731"/>
      <c r="AK56" s="731"/>
      <c r="AL56" s="731"/>
      <c r="AM56" s="731"/>
      <c r="AN56" s="731"/>
      <c r="AO56" s="731"/>
      <c r="AP56" s="731"/>
      <c r="AQ56" s="731"/>
      <c r="AR56" s="732"/>
    </row>
    <row r="57" spans="3:44" ht="18" customHeight="1">
      <c r="C57" s="640"/>
      <c r="D57" s="730"/>
      <c r="E57" s="731"/>
      <c r="F57" s="731"/>
      <c r="G57" s="731"/>
      <c r="H57" s="731"/>
      <c r="I57" s="731"/>
      <c r="J57" s="731"/>
      <c r="K57" s="731"/>
      <c r="L57" s="731"/>
      <c r="M57" s="731"/>
      <c r="N57" s="731"/>
      <c r="O57" s="731"/>
      <c r="P57" s="731"/>
      <c r="Q57" s="731"/>
      <c r="R57" s="731"/>
      <c r="S57" s="731"/>
      <c r="T57" s="731"/>
      <c r="U57" s="731"/>
      <c r="V57" s="731"/>
      <c r="W57" s="731"/>
      <c r="X57" s="731"/>
      <c r="Y57" s="731"/>
      <c r="Z57" s="731"/>
      <c r="AA57" s="731"/>
      <c r="AB57" s="731"/>
      <c r="AC57" s="731"/>
      <c r="AD57" s="731"/>
      <c r="AE57" s="731"/>
      <c r="AF57" s="731"/>
      <c r="AG57" s="731"/>
      <c r="AH57" s="731"/>
      <c r="AI57" s="731"/>
      <c r="AJ57" s="731"/>
      <c r="AK57" s="731"/>
      <c r="AL57" s="731"/>
      <c r="AM57" s="731"/>
      <c r="AN57" s="731"/>
      <c r="AO57" s="731"/>
      <c r="AP57" s="731"/>
      <c r="AQ57" s="731"/>
      <c r="AR57" s="732"/>
    </row>
    <row r="58" spans="3:44" ht="18" customHeight="1">
      <c r="C58" s="640"/>
      <c r="D58" s="730"/>
      <c r="E58" s="731"/>
      <c r="F58" s="731"/>
      <c r="G58" s="731"/>
      <c r="H58" s="731"/>
      <c r="I58" s="731"/>
      <c r="J58" s="731"/>
      <c r="K58" s="731"/>
      <c r="L58" s="731"/>
      <c r="M58" s="731"/>
      <c r="N58" s="731"/>
      <c r="O58" s="731"/>
      <c r="P58" s="731"/>
      <c r="Q58" s="731"/>
      <c r="R58" s="731"/>
      <c r="S58" s="731"/>
      <c r="T58" s="731"/>
      <c r="U58" s="731"/>
      <c r="V58" s="731"/>
      <c r="W58" s="731"/>
      <c r="X58" s="731"/>
      <c r="Y58" s="731"/>
      <c r="Z58" s="731"/>
      <c r="AA58" s="731"/>
      <c r="AB58" s="731"/>
      <c r="AC58" s="731"/>
      <c r="AD58" s="731"/>
      <c r="AE58" s="731"/>
      <c r="AF58" s="731"/>
      <c r="AG58" s="731"/>
      <c r="AH58" s="731"/>
      <c r="AI58" s="731"/>
      <c r="AJ58" s="731"/>
      <c r="AK58" s="731"/>
      <c r="AL58" s="731"/>
      <c r="AM58" s="731"/>
      <c r="AN58" s="731"/>
      <c r="AO58" s="731"/>
      <c r="AP58" s="731"/>
      <c r="AQ58" s="731"/>
      <c r="AR58" s="732"/>
    </row>
    <row r="59" spans="3:44" ht="18" customHeight="1">
      <c r="C59" s="640"/>
      <c r="D59" s="730"/>
      <c r="E59" s="731"/>
      <c r="F59" s="731"/>
      <c r="G59" s="731"/>
      <c r="H59" s="731"/>
      <c r="I59" s="731"/>
      <c r="J59" s="731"/>
      <c r="K59" s="731"/>
      <c r="L59" s="731"/>
      <c r="M59" s="731"/>
      <c r="N59" s="731"/>
      <c r="O59" s="731"/>
      <c r="P59" s="731"/>
      <c r="Q59" s="731"/>
      <c r="R59" s="731"/>
      <c r="S59" s="731"/>
      <c r="T59" s="731"/>
      <c r="U59" s="731"/>
      <c r="V59" s="731"/>
      <c r="W59" s="731"/>
      <c r="X59" s="731"/>
      <c r="Y59" s="731"/>
      <c r="Z59" s="731"/>
      <c r="AA59" s="731"/>
      <c r="AB59" s="731"/>
      <c r="AC59" s="731"/>
      <c r="AD59" s="731"/>
      <c r="AE59" s="731"/>
      <c r="AF59" s="731"/>
      <c r="AG59" s="731"/>
      <c r="AH59" s="731"/>
      <c r="AI59" s="731"/>
      <c r="AJ59" s="731"/>
      <c r="AK59" s="731"/>
      <c r="AL59" s="731"/>
      <c r="AM59" s="731"/>
      <c r="AN59" s="731"/>
      <c r="AO59" s="731"/>
      <c r="AP59" s="731"/>
      <c r="AQ59" s="731"/>
      <c r="AR59" s="732"/>
    </row>
    <row r="60" spans="3:44" ht="18" customHeight="1">
      <c r="C60" s="640"/>
      <c r="D60" s="730"/>
      <c r="E60" s="731"/>
      <c r="F60" s="731"/>
      <c r="G60" s="731"/>
      <c r="H60" s="731"/>
      <c r="I60" s="731"/>
      <c r="J60" s="731"/>
      <c r="K60" s="731"/>
      <c r="L60" s="731"/>
      <c r="M60" s="731"/>
      <c r="N60" s="731"/>
      <c r="O60" s="731"/>
      <c r="P60" s="731"/>
      <c r="Q60" s="731"/>
      <c r="R60" s="731"/>
      <c r="S60" s="731"/>
      <c r="T60" s="731"/>
      <c r="U60" s="731"/>
      <c r="V60" s="731"/>
      <c r="W60" s="731"/>
      <c r="X60" s="731"/>
      <c r="Y60" s="731"/>
      <c r="Z60" s="731"/>
      <c r="AA60" s="731"/>
      <c r="AB60" s="731"/>
      <c r="AC60" s="731"/>
      <c r="AD60" s="731"/>
      <c r="AE60" s="731"/>
      <c r="AF60" s="731"/>
      <c r="AG60" s="731"/>
      <c r="AH60" s="731"/>
      <c r="AI60" s="731"/>
      <c r="AJ60" s="731"/>
      <c r="AK60" s="731"/>
      <c r="AL60" s="731"/>
      <c r="AM60" s="731"/>
      <c r="AN60" s="731"/>
      <c r="AO60" s="731"/>
      <c r="AP60" s="731"/>
      <c r="AQ60" s="731"/>
      <c r="AR60" s="732"/>
    </row>
    <row r="61" spans="3:44" ht="18" customHeight="1">
      <c r="C61" s="640"/>
      <c r="D61" s="730"/>
      <c r="E61" s="731"/>
      <c r="F61" s="731"/>
      <c r="G61" s="731"/>
      <c r="H61" s="731"/>
      <c r="I61" s="731"/>
      <c r="J61" s="731"/>
      <c r="K61" s="731"/>
      <c r="L61" s="731"/>
      <c r="M61" s="731"/>
      <c r="N61" s="731"/>
      <c r="O61" s="731"/>
      <c r="P61" s="731"/>
      <c r="Q61" s="731"/>
      <c r="R61" s="731"/>
      <c r="S61" s="731"/>
      <c r="T61" s="731"/>
      <c r="U61" s="731"/>
      <c r="V61" s="731"/>
      <c r="W61" s="731"/>
      <c r="X61" s="731"/>
      <c r="Y61" s="731"/>
      <c r="Z61" s="731"/>
      <c r="AA61" s="731"/>
      <c r="AB61" s="731"/>
      <c r="AC61" s="731"/>
      <c r="AD61" s="731"/>
      <c r="AE61" s="731"/>
      <c r="AF61" s="731"/>
      <c r="AG61" s="731"/>
      <c r="AH61" s="731"/>
      <c r="AI61" s="731"/>
      <c r="AJ61" s="731"/>
      <c r="AK61" s="731"/>
      <c r="AL61" s="731"/>
      <c r="AM61" s="731"/>
      <c r="AN61" s="731"/>
      <c r="AO61" s="731"/>
      <c r="AP61" s="731"/>
      <c r="AQ61" s="731"/>
      <c r="AR61" s="732"/>
    </row>
    <row r="62" spans="3:44" ht="18" customHeight="1">
      <c r="C62" s="640"/>
      <c r="D62" s="730"/>
      <c r="E62" s="731"/>
      <c r="F62" s="731"/>
      <c r="G62" s="731"/>
      <c r="H62" s="731"/>
      <c r="I62" s="731"/>
      <c r="J62" s="731"/>
      <c r="K62" s="731"/>
      <c r="L62" s="731"/>
      <c r="M62" s="731"/>
      <c r="N62" s="731"/>
      <c r="O62" s="731"/>
      <c r="P62" s="731"/>
      <c r="Q62" s="731"/>
      <c r="R62" s="731"/>
      <c r="S62" s="731"/>
      <c r="T62" s="731"/>
      <c r="U62" s="731"/>
      <c r="V62" s="731"/>
      <c r="W62" s="731"/>
      <c r="X62" s="731"/>
      <c r="Y62" s="731"/>
      <c r="Z62" s="731"/>
      <c r="AA62" s="731"/>
      <c r="AB62" s="731"/>
      <c r="AC62" s="731"/>
      <c r="AD62" s="731"/>
      <c r="AE62" s="731"/>
      <c r="AF62" s="731"/>
      <c r="AG62" s="731"/>
      <c r="AH62" s="731"/>
      <c r="AI62" s="731"/>
      <c r="AJ62" s="731"/>
      <c r="AK62" s="731"/>
      <c r="AL62" s="731"/>
      <c r="AM62" s="731"/>
      <c r="AN62" s="731"/>
      <c r="AO62" s="731"/>
      <c r="AP62" s="731"/>
      <c r="AQ62" s="731"/>
      <c r="AR62" s="732"/>
    </row>
    <row r="63" spans="3:44" ht="18" customHeight="1">
      <c r="C63" s="640"/>
      <c r="D63" s="730"/>
      <c r="E63" s="731"/>
      <c r="F63" s="731"/>
      <c r="G63" s="731"/>
      <c r="H63" s="731"/>
      <c r="I63" s="731"/>
      <c r="J63" s="731"/>
      <c r="K63" s="731"/>
      <c r="L63" s="731"/>
      <c r="M63" s="731"/>
      <c r="N63" s="731"/>
      <c r="O63" s="731"/>
      <c r="P63" s="731"/>
      <c r="Q63" s="731"/>
      <c r="R63" s="731"/>
      <c r="S63" s="731"/>
      <c r="T63" s="731"/>
      <c r="U63" s="731"/>
      <c r="V63" s="731"/>
      <c r="W63" s="731"/>
      <c r="X63" s="731"/>
      <c r="Y63" s="731"/>
      <c r="Z63" s="731"/>
      <c r="AA63" s="731"/>
      <c r="AB63" s="731"/>
      <c r="AC63" s="731"/>
      <c r="AD63" s="731"/>
      <c r="AE63" s="731"/>
      <c r="AF63" s="731"/>
      <c r="AG63" s="731"/>
      <c r="AH63" s="731"/>
      <c r="AI63" s="731"/>
      <c r="AJ63" s="731"/>
      <c r="AK63" s="731"/>
      <c r="AL63" s="731"/>
      <c r="AM63" s="731"/>
      <c r="AN63" s="731"/>
      <c r="AO63" s="731"/>
      <c r="AP63" s="731"/>
      <c r="AQ63" s="731"/>
      <c r="AR63" s="732"/>
    </row>
    <row r="64" spans="3:44" ht="18" customHeight="1">
      <c r="C64" s="640"/>
      <c r="D64" s="730"/>
      <c r="E64" s="731"/>
      <c r="F64" s="731"/>
      <c r="G64" s="731"/>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2"/>
    </row>
    <row r="65" spans="3:44" ht="18" customHeight="1">
      <c r="C65" s="648"/>
      <c r="D65" s="730"/>
      <c r="E65" s="731"/>
      <c r="F65" s="731"/>
      <c r="G65" s="731"/>
      <c r="H65" s="731"/>
      <c r="I65" s="731"/>
      <c r="J65" s="731"/>
      <c r="K65" s="731"/>
      <c r="L65" s="731"/>
      <c r="M65" s="731"/>
      <c r="N65" s="731"/>
      <c r="O65" s="731"/>
      <c r="P65" s="731"/>
      <c r="Q65" s="731"/>
      <c r="R65" s="731"/>
      <c r="S65" s="731"/>
      <c r="T65" s="731"/>
      <c r="U65" s="731"/>
      <c r="V65" s="731"/>
      <c r="W65" s="731"/>
      <c r="X65" s="731"/>
      <c r="Y65" s="731"/>
      <c r="Z65" s="731"/>
      <c r="AA65" s="731"/>
      <c r="AB65" s="731"/>
      <c r="AC65" s="731"/>
      <c r="AD65" s="731"/>
      <c r="AE65" s="731"/>
      <c r="AF65" s="731"/>
      <c r="AG65" s="731"/>
      <c r="AH65" s="731"/>
      <c r="AI65" s="731"/>
      <c r="AJ65" s="731"/>
      <c r="AK65" s="731"/>
      <c r="AL65" s="731"/>
      <c r="AM65" s="731"/>
      <c r="AN65" s="731"/>
      <c r="AO65" s="731"/>
      <c r="AP65" s="731"/>
      <c r="AQ65" s="731"/>
      <c r="AR65" s="732"/>
    </row>
    <row r="66" spans="3:44" ht="18" customHeight="1">
      <c r="C66" s="649"/>
      <c r="D66" s="759"/>
      <c r="E66" s="760"/>
      <c r="F66" s="760"/>
      <c r="G66" s="760"/>
      <c r="H66" s="760"/>
      <c r="I66" s="760"/>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60"/>
      <c r="AM66" s="760"/>
      <c r="AN66" s="760"/>
      <c r="AO66" s="760"/>
      <c r="AP66" s="760"/>
      <c r="AQ66" s="760"/>
      <c r="AR66" s="761"/>
    </row>
    <row r="67" spans="1:87" s="314" customFormat="1" ht="10.5" customHeight="1">
      <c r="A67" s="523"/>
      <c r="B67" s="448"/>
      <c r="C67" s="471"/>
      <c r="D67" s="471"/>
      <c r="E67" s="216"/>
      <c r="F67" s="353"/>
      <c r="G67" s="353"/>
      <c r="H67" s="244"/>
      <c r="I67" s="245"/>
      <c r="J67" s="246"/>
      <c r="K67" s="245"/>
      <c r="L67" s="246"/>
      <c r="M67" s="245"/>
      <c r="N67" s="246"/>
      <c r="O67" s="245"/>
      <c r="P67" s="246"/>
      <c r="Q67" s="245"/>
      <c r="R67" s="244"/>
      <c r="S67" s="245"/>
      <c r="T67" s="244"/>
      <c r="U67" s="245"/>
      <c r="V67" s="244"/>
      <c r="W67" s="245"/>
      <c r="X67" s="244"/>
      <c r="Y67" s="245"/>
      <c r="Z67" s="244"/>
      <c r="AA67" s="524"/>
      <c r="AB67" s="244"/>
      <c r="AC67" s="245"/>
      <c r="AD67" s="246"/>
      <c r="AE67" s="245"/>
      <c r="AF67" s="244"/>
      <c r="AG67" s="245"/>
      <c r="AH67" s="244"/>
      <c r="AI67" s="377"/>
      <c r="AJ67" s="377"/>
      <c r="AK67" s="377"/>
      <c r="AL67" s="377"/>
      <c r="AM67" s="377"/>
      <c r="AN67" s="372"/>
      <c r="AO67" s="377"/>
      <c r="AP67" s="372"/>
      <c r="AQ67" s="377"/>
      <c r="AS67" s="472"/>
      <c r="AT67" s="472"/>
      <c r="AU67" s="472"/>
      <c r="AV67" s="472"/>
      <c r="AW67" s="472"/>
      <c r="AX67" s="472"/>
      <c r="AY67" s="472"/>
      <c r="AZ67" s="472"/>
      <c r="BA67" s="472"/>
      <c r="BB67" s="472"/>
      <c r="BC67" s="472"/>
      <c r="BD67" s="472"/>
      <c r="BE67" s="472"/>
      <c r="BF67" s="472"/>
      <c r="BG67" s="472"/>
      <c r="BH67" s="472"/>
      <c r="BI67" s="472"/>
      <c r="BJ67" s="472"/>
      <c r="BK67" s="472"/>
      <c r="BL67" s="472"/>
      <c r="BM67" s="472"/>
      <c r="BN67" s="472"/>
      <c r="BO67" s="472"/>
      <c r="BP67" s="472"/>
      <c r="BQ67" s="472"/>
      <c r="BR67" s="472"/>
      <c r="BS67" s="472"/>
      <c r="BT67" s="472"/>
      <c r="BU67" s="472"/>
      <c r="BV67" s="472"/>
      <c r="BW67" s="472"/>
      <c r="BX67" s="472"/>
      <c r="BY67" s="472"/>
      <c r="BZ67" s="472"/>
      <c r="CA67" s="472"/>
      <c r="CB67" s="472"/>
      <c r="CC67" s="472"/>
      <c r="CD67" s="472"/>
      <c r="CE67" s="472"/>
      <c r="CF67" s="472"/>
      <c r="CG67" s="472"/>
      <c r="CH67" s="472"/>
      <c r="CI67" s="437"/>
    </row>
    <row r="68" spans="46:80" ht="12.75">
      <c r="AT68" s="582"/>
      <c r="AU68" s="583"/>
      <c r="AV68" s="583"/>
      <c r="AW68" s="583"/>
      <c r="AX68" s="583"/>
      <c r="AY68" s="583"/>
      <c r="AZ68" s="583"/>
      <c r="BA68" s="583"/>
      <c r="BB68" s="583"/>
      <c r="BC68" s="583"/>
      <c r="BD68" s="583"/>
      <c r="BE68" s="583"/>
      <c r="BF68" s="583"/>
      <c r="BG68" s="583"/>
      <c r="BH68" s="583"/>
      <c r="BI68" s="583"/>
      <c r="BJ68" s="583"/>
      <c r="BK68" s="583"/>
      <c r="BL68" s="583"/>
      <c r="BM68" s="583"/>
      <c r="BN68" s="583"/>
      <c r="BO68" s="583"/>
      <c r="BP68" s="583"/>
      <c r="BQ68" s="583"/>
      <c r="BR68" s="583"/>
      <c r="BS68" s="583"/>
      <c r="BT68" s="583"/>
      <c r="BU68" s="583"/>
      <c r="BV68" s="583"/>
      <c r="BW68" s="583"/>
      <c r="BX68" s="583"/>
      <c r="BY68" s="583"/>
      <c r="BZ68" s="583"/>
      <c r="CA68" s="583"/>
      <c r="CB68" s="583"/>
    </row>
    <row r="69" spans="46:80" ht="12.75">
      <c r="AT69" s="545"/>
      <c r="AU69" s="545"/>
      <c r="AV69" s="545"/>
      <c r="AW69" s="545"/>
      <c r="AX69" s="584"/>
      <c r="AY69" s="545"/>
      <c r="AZ69" s="584"/>
      <c r="BA69" s="545"/>
      <c r="BB69" s="584"/>
      <c r="BC69" s="545"/>
      <c r="BD69" s="584"/>
      <c r="BE69" s="545"/>
      <c r="BF69" s="584"/>
      <c r="BG69" s="545"/>
      <c r="BH69" s="584"/>
      <c r="BI69" s="545"/>
      <c r="BJ69" s="584"/>
      <c r="BK69" s="545"/>
      <c r="BL69" s="584"/>
      <c r="BM69" s="545"/>
      <c r="BN69" s="584"/>
      <c r="BO69" s="545"/>
      <c r="BP69" s="584"/>
      <c r="BQ69" s="545"/>
      <c r="BR69" s="584"/>
      <c r="BS69" s="545"/>
      <c r="BT69" s="584"/>
      <c r="BU69" s="545"/>
      <c r="BV69" s="584"/>
      <c r="BW69" s="545"/>
      <c r="BX69" s="584"/>
      <c r="BY69" s="545"/>
      <c r="BZ69" s="584"/>
      <c r="CA69" s="545"/>
      <c r="CB69" s="584"/>
    </row>
    <row r="70" spans="46:80" ht="12.75">
      <c r="AT70" s="97"/>
      <c r="AU70" s="585"/>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c r="BW70" s="97"/>
      <c r="BX70" s="97"/>
      <c r="BY70" s="97"/>
      <c r="BZ70" s="97"/>
      <c r="CA70" s="97"/>
      <c r="CB70" s="451"/>
    </row>
    <row r="71" spans="46:80" ht="12.75">
      <c r="AT71" s="97"/>
      <c r="AU71" s="585"/>
      <c r="AV71" s="97"/>
      <c r="AW71" s="97"/>
      <c r="AX71" s="97"/>
      <c r="AY71" s="97"/>
      <c r="AZ71" s="97"/>
      <c r="BA71" s="97"/>
      <c r="BB71" s="97"/>
      <c r="BC71" s="97"/>
      <c r="BD71" s="97"/>
      <c r="BE71" s="97"/>
      <c r="BF71" s="97"/>
      <c r="BG71" s="97"/>
      <c r="BH71" s="97"/>
      <c r="BI71" s="97"/>
      <c r="BJ71" s="97"/>
      <c r="BK71" s="97"/>
      <c r="BL71" s="97"/>
      <c r="BM71" s="97"/>
      <c r="BN71" s="97"/>
      <c r="BO71" s="97"/>
      <c r="BP71" s="97"/>
      <c r="BQ71" s="97"/>
      <c r="BR71" s="97"/>
      <c r="BS71" s="97"/>
      <c r="BT71" s="97"/>
      <c r="BU71" s="97"/>
      <c r="BV71" s="97"/>
      <c r="BW71" s="97"/>
      <c r="BX71" s="97"/>
      <c r="BY71" s="97"/>
      <c r="BZ71" s="97"/>
      <c r="CA71" s="97"/>
      <c r="CB71" s="451"/>
    </row>
    <row r="72" spans="46:80" ht="12.75">
      <c r="AT72" s="453"/>
      <c r="AU72" s="454"/>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c r="BW72" s="97"/>
      <c r="BX72" s="97"/>
      <c r="BY72" s="97"/>
      <c r="BZ72" s="97"/>
      <c r="CA72" s="97"/>
      <c r="CB72" s="451"/>
    </row>
    <row r="73" spans="46:80" ht="12.75">
      <c r="AT73" s="453"/>
      <c r="AU73" s="454"/>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c r="BW73" s="97"/>
      <c r="BX73" s="97"/>
      <c r="BY73" s="97"/>
      <c r="BZ73" s="97"/>
      <c r="CA73" s="97"/>
      <c r="CB73" s="451"/>
    </row>
    <row r="74" spans="46:80" ht="12.75">
      <c r="AT74" s="97"/>
      <c r="AU74" s="585"/>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97"/>
      <c r="BX74" s="97"/>
      <c r="BY74" s="97"/>
      <c r="BZ74" s="97"/>
      <c r="CA74" s="97"/>
      <c r="CB74" s="472"/>
    </row>
    <row r="75" spans="46:80" ht="12.75">
      <c r="AT75" s="97"/>
      <c r="AU75" s="586"/>
      <c r="AV75" s="97"/>
      <c r="AW75" s="97"/>
      <c r="AX75" s="451"/>
      <c r="AY75" s="115"/>
      <c r="AZ75" s="451"/>
      <c r="BA75" s="115"/>
      <c r="BB75" s="451"/>
      <c r="BC75" s="115"/>
      <c r="BD75" s="451"/>
      <c r="BE75" s="115"/>
      <c r="BF75" s="451"/>
      <c r="BG75" s="97"/>
      <c r="BH75" s="451"/>
      <c r="BI75" s="97"/>
      <c r="BJ75" s="451"/>
      <c r="BK75" s="97"/>
      <c r="BL75" s="451"/>
      <c r="BM75" s="97"/>
      <c r="BN75" s="451"/>
      <c r="BO75" s="97"/>
      <c r="BP75" s="451"/>
      <c r="BQ75" s="97"/>
      <c r="BR75" s="451"/>
      <c r="BS75" s="115"/>
      <c r="BT75" s="451"/>
      <c r="BU75" s="97"/>
      <c r="BV75" s="451"/>
      <c r="BW75" s="97"/>
      <c r="BX75" s="451"/>
      <c r="BY75" s="97"/>
      <c r="BZ75" s="451"/>
      <c r="CA75" s="97"/>
      <c r="CB75" s="451"/>
    </row>
    <row r="76" spans="46:80" ht="12.75">
      <c r="AT76" s="97"/>
      <c r="AU76" s="585"/>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c r="BW76" s="97"/>
      <c r="BX76" s="97"/>
      <c r="BY76" s="97"/>
      <c r="BZ76" s="97"/>
      <c r="CA76" s="97"/>
      <c r="CB76" s="472"/>
    </row>
    <row r="77" spans="46:80" ht="12.75">
      <c r="AT77" s="97"/>
      <c r="AU77" s="585"/>
      <c r="AV77" s="97"/>
      <c r="AW77" s="97"/>
      <c r="AX77" s="97"/>
      <c r="AY77" s="97"/>
      <c r="AZ77" s="97"/>
      <c r="BA77" s="97"/>
      <c r="BB77" s="97"/>
      <c r="BC77" s="97"/>
      <c r="BD77" s="97"/>
      <c r="BE77" s="97"/>
      <c r="BF77" s="97"/>
      <c r="BG77" s="97"/>
      <c r="BH77" s="97"/>
      <c r="BI77" s="97"/>
      <c r="BJ77" s="97"/>
      <c r="BK77" s="97"/>
      <c r="BL77" s="97"/>
      <c r="BM77" s="97"/>
      <c r="BN77" s="97"/>
      <c r="BO77" s="97"/>
      <c r="BP77" s="97"/>
      <c r="BQ77" s="97"/>
      <c r="BR77" s="97"/>
      <c r="BS77" s="97"/>
      <c r="BT77" s="97"/>
      <c r="BU77" s="97"/>
      <c r="BV77" s="97"/>
      <c r="BW77" s="97"/>
      <c r="BX77" s="97"/>
      <c r="BY77" s="97"/>
      <c r="BZ77" s="97"/>
      <c r="CA77" s="97"/>
      <c r="CB77" s="451"/>
    </row>
    <row r="78" spans="46:80" ht="12.75">
      <c r="AT78" s="97"/>
      <c r="AU78" s="585"/>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451"/>
    </row>
    <row r="79" spans="46:80" ht="12.75">
      <c r="AT79" s="453"/>
      <c r="AU79" s="454"/>
      <c r="AV79" s="97"/>
      <c r="AW79" s="97"/>
      <c r="AX79" s="97"/>
      <c r="AY79" s="97"/>
      <c r="AZ79" s="97"/>
      <c r="BA79" s="97"/>
      <c r="BB79" s="97"/>
      <c r="BC79" s="97"/>
      <c r="BD79" s="97"/>
      <c r="BE79" s="97"/>
      <c r="BF79" s="97"/>
      <c r="BG79" s="97"/>
      <c r="BH79" s="97"/>
      <c r="BI79" s="97"/>
      <c r="BJ79" s="97"/>
      <c r="BK79" s="97"/>
      <c r="BL79" s="97"/>
      <c r="BM79" s="97"/>
      <c r="BN79" s="97"/>
      <c r="BO79" s="97"/>
      <c r="BP79" s="97"/>
      <c r="BQ79" s="97"/>
      <c r="BR79" s="97"/>
      <c r="BS79" s="97"/>
      <c r="BT79" s="97"/>
      <c r="BU79" s="97"/>
      <c r="BV79" s="97"/>
      <c r="BW79" s="97"/>
      <c r="BX79" s="97"/>
      <c r="BY79" s="97"/>
      <c r="BZ79" s="97"/>
      <c r="CA79" s="97"/>
      <c r="CB79" s="472"/>
    </row>
    <row r="80" spans="46:80" ht="12.75">
      <c r="AT80" s="97"/>
      <c r="AU80" s="585"/>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7"/>
      <c r="BX80" s="97"/>
      <c r="BY80" s="97"/>
      <c r="BZ80" s="97"/>
      <c r="CA80" s="97"/>
      <c r="CB80" s="451"/>
    </row>
    <row r="81" spans="46:80" ht="12.75">
      <c r="AT81" s="97"/>
      <c r="AU81" s="585"/>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7"/>
      <c r="BX81" s="97"/>
      <c r="BY81" s="97"/>
      <c r="BZ81" s="97"/>
      <c r="CA81" s="97"/>
      <c r="CB81" s="451"/>
    </row>
    <row r="82" spans="46:80" ht="12.75">
      <c r="AT82" s="453"/>
      <c r="AU82" s="454"/>
      <c r="AV82" s="97"/>
      <c r="AW82" s="97"/>
      <c r="AX82" s="97"/>
      <c r="AY82" s="97"/>
      <c r="AZ82" s="97"/>
      <c r="BA82" s="97"/>
      <c r="BB82" s="97"/>
      <c r="BC82" s="97"/>
      <c r="BD82" s="97"/>
      <c r="BE82" s="97"/>
      <c r="BF82" s="97"/>
      <c r="BG82" s="97"/>
      <c r="BH82" s="97"/>
      <c r="BI82" s="97"/>
      <c r="BJ82" s="97"/>
      <c r="BK82" s="97"/>
      <c r="BL82" s="97"/>
      <c r="BM82" s="97"/>
      <c r="BN82" s="97"/>
      <c r="BO82" s="97"/>
      <c r="BP82" s="97"/>
      <c r="BQ82" s="97"/>
      <c r="BR82" s="97"/>
      <c r="BS82" s="97"/>
      <c r="BT82" s="97"/>
      <c r="BU82" s="97"/>
      <c r="BV82" s="97"/>
      <c r="BW82" s="97"/>
      <c r="BX82" s="97"/>
      <c r="BY82" s="97"/>
      <c r="BZ82" s="97"/>
      <c r="CA82" s="97"/>
      <c r="CB82" s="472"/>
    </row>
    <row r="83" spans="46:80" ht="12.75">
      <c r="AT83" s="97"/>
      <c r="AU83" s="585"/>
      <c r="AV83" s="97"/>
      <c r="AW83" s="97"/>
      <c r="AX83" s="97"/>
      <c r="AY83" s="97"/>
      <c r="AZ83" s="97"/>
      <c r="BA83" s="97"/>
      <c r="BB83" s="97"/>
      <c r="BC83" s="97"/>
      <c r="BD83" s="97"/>
      <c r="BE83" s="97"/>
      <c r="BF83" s="97"/>
      <c r="BG83" s="97"/>
      <c r="BH83" s="97"/>
      <c r="BI83" s="97"/>
      <c r="BJ83" s="97"/>
      <c r="BK83" s="97"/>
      <c r="BL83" s="97"/>
      <c r="BM83" s="97"/>
      <c r="BN83" s="97"/>
      <c r="BO83" s="97"/>
      <c r="BP83" s="97"/>
      <c r="BQ83" s="97"/>
      <c r="BR83" s="97"/>
      <c r="BS83" s="97"/>
      <c r="BT83" s="97"/>
      <c r="BU83" s="97"/>
      <c r="BV83" s="97"/>
      <c r="BW83" s="97"/>
      <c r="BX83" s="97"/>
      <c r="BY83" s="97"/>
      <c r="BZ83" s="97"/>
      <c r="CA83" s="97"/>
      <c r="CB83" s="451"/>
    </row>
    <row r="84" spans="46:80" ht="12.75">
      <c r="AT84" s="453"/>
      <c r="AU84" s="454"/>
      <c r="AV84" s="97"/>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97"/>
      <c r="BV84" s="97"/>
      <c r="BW84" s="97"/>
      <c r="BX84" s="97"/>
      <c r="BY84" s="97"/>
      <c r="BZ84" s="97"/>
      <c r="CA84" s="97"/>
      <c r="CB84" s="472"/>
    </row>
    <row r="85" spans="46:80" ht="12.75">
      <c r="AT85" s="97"/>
      <c r="AU85" s="585"/>
      <c r="AV85" s="97"/>
      <c r="AW85" s="97"/>
      <c r="AX85" s="97"/>
      <c r="AY85" s="97"/>
      <c r="AZ85" s="97"/>
      <c r="BA85" s="97"/>
      <c r="BB85" s="97"/>
      <c r="BC85" s="97"/>
      <c r="BD85" s="97"/>
      <c r="BE85" s="97"/>
      <c r="BF85" s="97"/>
      <c r="BG85" s="97"/>
      <c r="BH85" s="97"/>
      <c r="BI85" s="97"/>
      <c r="BJ85" s="97"/>
      <c r="BK85" s="97"/>
      <c r="BL85" s="97"/>
      <c r="BM85" s="97"/>
      <c r="BN85" s="97"/>
      <c r="BO85" s="97"/>
      <c r="BP85" s="97"/>
      <c r="BQ85" s="97"/>
      <c r="BR85" s="97"/>
      <c r="BS85" s="97"/>
      <c r="BT85" s="97"/>
      <c r="BU85" s="97"/>
      <c r="BV85" s="97"/>
      <c r="BW85" s="97"/>
      <c r="BX85" s="97"/>
      <c r="BY85" s="97"/>
      <c r="BZ85" s="97"/>
      <c r="CA85" s="97"/>
      <c r="CB85" s="451"/>
    </row>
    <row r="86" spans="46:80" ht="12.75">
      <c r="AT86" s="97"/>
      <c r="AU86" s="585"/>
      <c r="AV86" s="97"/>
      <c r="AW86" s="97"/>
      <c r="AX86" s="97"/>
      <c r="AY86" s="97"/>
      <c r="AZ86" s="97"/>
      <c r="BA86" s="97"/>
      <c r="BB86" s="97"/>
      <c r="BC86" s="97"/>
      <c r="BD86" s="97"/>
      <c r="BE86" s="97"/>
      <c r="BF86" s="97"/>
      <c r="BG86" s="97"/>
      <c r="BH86" s="97"/>
      <c r="BI86" s="97"/>
      <c r="BJ86" s="97"/>
      <c r="BK86" s="97"/>
      <c r="BL86" s="97"/>
      <c r="BM86" s="97"/>
      <c r="BN86" s="97"/>
      <c r="BO86" s="97"/>
      <c r="BP86" s="97"/>
      <c r="BQ86" s="97"/>
      <c r="BR86" s="97"/>
      <c r="BS86" s="97"/>
      <c r="BT86" s="97"/>
      <c r="BU86" s="97"/>
      <c r="BV86" s="97"/>
      <c r="BW86" s="97"/>
      <c r="BX86" s="97"/>
      <c r="BY86" s="97"/>
      <c r="BZ86" s="97"/>
      <c r="CA86" s="97"/>
      <c r="CB86" s="451"/>
    </row>
    <row r="87" spans="46:80" ht="12.75">
      <c r="AT87" s="97"/>
      <c r="AU87" s="586"/>
      <c r="AV87" s="97"/>
      <c r="AW87" s="97"/>
      <c r="AX87" s="451"/>
      <c r="AY87" s="97"/>
      <c r="AZ87" s="97"/>
      <c r="BA87" s="97"/>
      <c r="BB87" s="97"/>
      <c r="BC87" s="97"/>
      <c r="BD87" s="97"/>
      <c r="BE87" s="97"/>
      <c r="BF87" s="97"/>
      <c r="BG87" s="97"/>
      <c r="BH87" s="97"/>
      <c r="BI87" s="97"/>
      <c r="BJ87" s="97"/>
      <c r="BK87" s="97"/>
      <c r="BL87" s="97"/>
      <c r="BM87" s="97"/>
      <c r="BN87" s="97"/>
      <c r="BO87" s="97"/>
      <c r="BP87" s="97"/>
      <c r="BQ87" s="97"/>
      <c r="BR87" s="97"/>
      <c r="BS87" s="97"/>
      <c r="BT87" s="97"/>
      <c r="BU87" s="97"/>
      <c r="BV87" s="97"/>
      <c r="BW87" s="97"/>
      <c r="BX87" s="97"/>
      <c r="BY87" s="97"/>
      <c r="BZ87" s="97"/>
      <c r="CA87" s="97"/>
      <c r="CB87" s="451"/>
    </row>
    <row r="88" spans="46:80" ht="12.75">
      <c r="AT88" s="97"/>
      <c r="AU88" s="585"/>
      <c r="AV88" s="97"/>
      <c r="AW88" s="97"/>
      <c r="AX88" s="97"/>
      <c r="AY88" s="97"/>
      <c r="AZ88" s="97"/>
      <c r="BA88" s="97"/>
      <c r="BB88" s="97"/>
      <c r="BC88" s="97"/>
      <c r="BD88" s="97"/>
      <c r="BE88" s="97"/>
      <c r="BF88" s="97"/>
      <c r="BG88" s="97"/>
      <c r="BH88" s="97"/>
      <c r="BI88" s="97"/>
      <c r="BJ88" s="97"/>
      <c r="BK88" s="97"/>
      <c r="BL88" s="97"/>
      <c r="BM88" s="97"/>
      <c r="BN88" s="97"/>
      <c r="BO88" s="97"/>
      <c r="BP88" s="97"/>
      <c r="BQ88" s="97"/>
      <c r="BR88" s="97"/>
      <c r="BS88" s="97"/>
      <c r="BT88" s="97"/>
      <c r="BU88" s="97"/>
      <c r="BV88" s="97"/>
      <c r="BW88" s="97"/>
      <c r="BX88" s="97"/>
      <c r="BY88" s="97"/>
      <c r="BZ88" s="97"/>
      <c r="CA88" s="97"/>
      <c r="CB88" s="472"/>
    </row>
    <row r="89" spans="46:80" ht="12.75">
      <c r="AT89" s="453"/>
      <c r="AU89" s="454"/>
      <c r="AV89" s="97"/>
      <c r="AW89" s="97"/>
      <c r="AX89" s="97"/>
      <c r="AY89" s="97"/>
      <c r="AZ89" s="97"/>
      <c r="BA89" s="97"/>
      <c r="BB89" s="97"/>
      <c r="BC89" s="97"/>
      <c r="BD89" s="97"/>
      <c r="BE89" s="97"/>
      <c r="BF89" s="97"/>
      <c r="BG89" s="97"/>
      <c r="BH89" s="97"/>
      <c r="BI89" s="97"/>
      <c r="BJ89" s="97"/>
      <c r="BK89" s="97"/>
      <c r="BL89" s="97"/>
      <c r="BM89" s="97"/>
      <c r="BN89" s="97"/>
      <c r="BO89" s="97"/>
      <c r="BP89" s="97"/>
      <c r="BQ89" s="97"/>
      <c r="BR89" s="97"/>
      <c r="BS89" s="97"/>
      <c r="BT89" s="97"/>
      <c r="BU89" s="97"/>
      <c r="BV89" s="97"/>
      <c r="BW89" s="97"/>
      <c r="BX89" s="97"/>
      <c r="BY89" s="97"/>
      <c r="BZ89" s="97"/>
      <c r="CA89" s="97"/>
      <c r="CB89" s="451"/>
    </row>
    <row r="90" spans="46:80" ht="12.75">
      <c r="AT90" s="472"/>
      <c r="AU90" s="472"/>
      <c r="AV90" s="472"/>
      <c r="AW90" s="472"/>
      <c r="AX90" s="472"/>
      <c r="AY90" s="472"/>
      <c r="AZ90" s="472"/>
      <c r="BA90" s="472"/>
      <c r="BB90" s="472"/>
      <c r="BC90" s="472"/>
      <c r="BD90" s="472"/>
      <c r="BE90" s="472"/>
      <c r="BF90" s="472"/>
      <c r="BG90" s="472"/>
      <c r="BH90" s="472"/>
      <c r="BI90" s="472"/>
      <c r="BJ90" s="472"/>
      <c r="BK90" s="472"/>
      <c r="BL90" s="472"/>
      <c r="BM90" s="472"/>
      <c r="BN90" s="472"/>
      <c r="BO90" s="472"/>
      <c r="BP90" s="472"/>
      <c r="BQ90" s="472"/>
      <c r="BR90" s="472"/>
      <c r="BS90" s="472"/>
      <c r="BT90" s="472"/>
      <c r="BU90" s="472"/>
      <c r="BV90" s="472"/>
      <c r="BW90" s="472"/>
      <c r="BX90" s="472"/>
      <c r="BY90" s="472"/>
      <c r="BZ90" s="472"/>
      <c r="CA90" s="472"/>
      <c r="CB90" s="472"/>
    </row>
    <row r="91" spans="46:80" ht="12.75">
      <c r="AT91" s="97"/>
      <c r="AU91" s="585"/>
      <c r="AV91" s="97"/>
      <c r="AW91" s="97"/>
      <c r="AX91" s="97"/>
      <c r="AY91" s="97"/>
      <c r="AZ91" s="97"/>
      <c r="BA91" s="97"/>
      <c r="BB91" s="97"/>
      <c r="BC91" s="97"/>
      <c r="BD91" s="97"/>
      <c r="BE91" s="97"/>
      <c r="BF91" s="97"/>
      <c r="BG91" s="97"/>
      <c r="BH91" s="97"/>
      <c r="BI91" s="97"/>
      <c r="BJ91" s="97"/>
      <c r="BK91" s="97"/>
      <c r="BL91" s="97"/>
      <c r="BM91" s="97"/>
      <c r="BN91" s="97"/>
      <c r="BO91" s="97"/>
      <c r="BP91" s="97"/>
      <c r="BQ91" s="97"/>
      <c r="BR91" s="97"/>
      <c r="BS91" s="97"/>
      <c r="BT91" s="97"/>
      <c r="BU91" s="97"/>
      <c r="BV91" s="97"/>
      <c r="BW91" s="97"/>
      <c r="BX91" s="97"/>
      <c r="BY91" s="97"/>
      <c r="BZ91" s="97"/>
      <c r="CA91" s="97"/>
      <c r="CB91" s="451"/>
    </row>
    <row r="92" spans="46:80" ht="12.75">
      <c r="AT92" s="97"/>
      <c r="AU92" s="585"/>
      <c r="AV92" s="97"/>
      <c r="AW92" s="97"/>
      <c r="AX92" s="97"/>
      <c r="AY92" s="97"/>
      <c r="AZ92" s="97"/>
      <c r="BA92" s="97"/>
      <c r="BB92" s="97"/>
      <c r="BC92" s="97"/>
      <c r="BD92" s="97"/>
      <c r="BE92" s="97"/>
      <c r="BF92" s="97"/>
      <c r="BG92" s="97"/>
      <c r="BH92" s="97"/>
      <c r="BI92" s="97"/>
      <c r="BJ92" s="97"/>
      <c r="BK92" s="97"/>
      <c r="BL92" s="97"/>
      <c r="BM92" s="97"/>
      <c r="BN92" s="97"/>
      <c r="BO92" s="97"/>
      <c r="BP92" s="97"/>
      <c r="BQ92" s="97"/>
      <c r="BR92" s="97"/>
      <c r="BS92" s="97"/>
      <c r="BT92" s="97"/>
      <c r="BU92" s="97"/>
      <c r="BV92" s="97"/>
      <c r="BW92" s="97"/>
      <c r="BX92" s="97"/>
      <c r="BY92" s="97"/>
      <c r="BZ92" s="97"/>
      <c r="CA92" s="97"/>
      <c r="CB92" s="451"/>
    </row>
    <row r="93" spans="46:80" ht="12.75">
      <c r="AT93" s="453"/>
      <c r="AU93" s="454"/>
      <c r="AV93" s="97"/>
      <c r="AW93" s="97"/>
      <c r="AX93" s="97"/>
      <c r="AY93" s="97"/>
      <c r="AZ93" s="97"/>
      <c r="BA93" s="97"/>
      <c r="BB93" s="97"/>
      <c r="BC93" s="97"/>
      <c r="BD93" s="97"/>
      <c r="BE93" s="97"/>
      <c r="BF93" s="97"/>
      <c r="BG93" s="97"/>
      <c r="BH93" s="97"/>
      <c r="BI93" s="97"/>
      <c r="BJ93" s="97"/>
      <c r="BK93" s="97"/>
      <c r="BL93" s="97"/>
      <c r="BM93" s="97"/>
      <c r="BN93" s="97"/>
      <c r="BO93" s="97"/>
      <c r="BP93" s="97"/>
      <c r="BQ93" s="97"/>
      <c r="BR93" s="97"/>
      <c r="BS93" s="97"/>
      <c r="BT93" s="97"/>
      <c r="BU93" s="97"/>
      <c r="BV93" s="97"/>
      <c r="BW93" s="97"/>
      <c r="BX93" s="97"/>
      <c r="BY93" s="97"/>
      <c r="BZ93" s="97"/>
      <c r="CA93" s="97"/>
      <c r="CB93" s="451"/>
    </row>
    <row r="94" spans="46:80" ht="12.75">
      <c r="AT94" s="97"/>
      <c r="AU94" s="587"/>
      <c r="AV94" s="97"/>
      <c r="AW94" s="97"/>
      <c r="AX94" s="97"/>
      <c r="AY94" s="97"/>
      <c r="AZ94" s="97"/>
      <c r="BA94" s="97"/>
      <c r="BB94" s="97"/>
      <c r="BC94" s="97"/>
      <c r="BD94" s="97"/>
      <c r="BE94" s="97"/>
      <c r="BF94" s="97"/>
      <c r="BG94" s="97"/>
      <c r="BH94" s="97"/>
      <c r="BI94" s="97"/>
      <c r="BJ94" s="97"/>
      <c r="BK94" s="97"/>
      <c r="BL94" s="97"/>
      <c r="BM94" s="97"/>
      <c r="BN94" s="97"/>
      <c r="BO94" s="97"/>
      <c r="BP94" s="97"/>
      <c r="BQ94" s="97"/>
      <c r="BR94" s="97"/>
      <c r="BS94" s="97"/>
      <c r="BT94" s="97"/>
      <c r="BU94" s="97"/>
      <c r="BV94" s="97"/>
      <c r="BW94" s="97"/>
      <c r="BX94" s="97"/>
      <c r="BY94" s="97"/>
      <c r="BZ94" s="97"/>
      <c r="CA94" s="97"/>
      <c r="CB94" s="472"/>
    </row>
    <row r="95" spans="46:80" ht="12.75">
      <c r="AT95" s="588"/>
      <c r="AU95" s="454"/>
      <c r="AV95" s="97"/>
      <c r="AW95" s="97"/>
      <c r="AX95" s="97"/>
      <c r="AY95" s="97"/>
      <c r="AZ95" s="97"/>
      <c r="BA95" s="97"/>
      <c r="BB95" s="97"/>
      <c r="BC95" s="97"/>
      <c r="BD95" s="97"/>
      <c r="BE95" s="97"/>
      <c r="BF95" s="97"/>
      <c r="BG95" s="97"/>
      <c r="BH95" s="97"/>
      <c r="BI95" s="97"/>
      <c r="BJ95" s="97"/>
      <c r="BK95" s="97"/>
      <c r="BL95" s="97"/>
      <c r="BM95" s="97"/>
      <c r="BN95" s="97"/>
      <c r="BO95" s="97"/>
      <c r="BP95" s="97"/>
      <c r="BQ95" s="97"/>
      <c r="BR95" s="97"/>
      <c r="BS95" s="97"/>
      <c r="BT95" s="97"/>
      <c r="BU95" s="97"/>
      <c r="BV95" s="97"/>
      <c r="BW95" s="97"/>
      <c r="BX95" s="97"/>
      <c r="BY95" s="97"/>
      <c r="BZ95" s="97"/>
      <c r="CA95" s="97"/>
      <c r="CB95" s="451"/>
    </row>
    <row r="96" spans="46:80" ht="12.75">
      <c r="AT96" s="588"/>
      <c r="AU96" s="454"/>
      <c r="AV96" s="97"/>
      <c r="AW96" s="97"/>
      <c r="AX96" s="97"/>
      <c r="AY96" s="97"/>
      <c r="AZ96" s="97"/>
      <c r="BA96" s="97"/>
      <c r="BB96" s="97"/>
      <c r="BC96" s="97"/>
      <c r="BD96" s="97"/>
      <c r="BE96" s="97"/>
      <c r="BF96" s="97"/>
      <c r="BG96" s="97"/>
      <c r="BH96" s="97"/>
      <c r="BI96" s="97"/>
      <c r="BJ96" s="97"/>
      <c r="BK96" s="97"/>
      <c r="BL96" s="97"/>
      <c r="BM96" s="97"/>
      <c r="BN96" s="97"/>
      <c r="BO96" s="97"/>
      <c r="BP96" s="97"/>
      <c r="BQ96" s="97"/>
      <c r="BR96" s="97"/>
      <c r="BS96" s="97"/>
      <c r="BT96" s="97"/>
      <c r="BU96" s="97"/>
      <c r="BV96" s="97"/>
      <c r="BW96" s="97"/>
      <c r="BX96" s="97"/>
      <c r="BY96" s="97"/>
      <c r="BZ96" s="97"/>
      <c r="CA96" s="97"/>
      <c r="CB96" s="451"/>
    </row>
    <row r="97" spans="46:80" ht="12.75">
      <c r="AT97" s="588"/>
      <c r="AU97" s="454"/>
      <c r="AV97" s="97"/>
      <c r="AW97" s="97"/>
      <c r="AX97" s="97"/>
      <c r="AY97" s="97"/>
      <c r="AZ97" s="97"/>
      <c r="BA97" s="97"/>
      <c r="BB97" s="97"/>
      <c r="BC97" s="97"/>
      <c r="BD97" s="97"/>
      <c r="BE97" s="97"/>
      <c r="BF97" s="97"/>
      <c r="BG97" s="97"/>
      <c r="BH97" s="97"/>
      <c r="BI97" s="97"/>
      <c r="BJ97" s="97"/>
      <c r="BK97" s="97"/>
      <c r="BL97" s="97"/>
      <c r="BM97" s="97"/>
      <c r="BN97" s="97"/>
      <c r="BO97" s="97"/>
      <c r="BP97" s="97"/>
      <c r="BQ97" s="97"/>
      <c r="BR97" s="97"/>
      <c r="BS97" s="97"/>
      <c r="BT97" s="97"/>
      <c r="BU97" s="97"/>
      <c r="BV97" s="97"/>
      <c r="BW97" s="97"/>
      <c r="BX97" s="97"/>
      <c r="BY97" s="97"/>
      <c r="BZ97" s="97"/>
      <c r="CA97" s="97"/>
      <c r="CB97" s="451"/>
    </row>
    <row r="98" spans="46:80" ht="12.75">
      <c r="AT98" s="588"/>
      <c r="AU98" s="454"/>
      <c r="AV98" s="97"/>
      <c r="AW98" s="97"/>
      <c r="AX98" s="97"/>
      <c r="AY98" s="97"/>
      <c r="AZ98" s="97"/>
      <c r="BA98" s="97"/>
      <c r="BB98" s="97"/>
      <c r="BC98" s="97"/>
      <c r="BD98" s="97"/>
      <c r="BE98" s="97"/>
      <c r="BF98" s="97"/>
      <c r="BG98" s="97"/>
      <c r="BH98" s="97"/>
      <c r="BI98" s="97"/>
      <c r="BJ98" s="97"/>
      <c r="BK98" s="97"/>
      <c r="BL98" s="97"/>
      <c r="BM98" s="97"/>
      <c r="BN98" s="97"/>
      <c r="BO98" s="97"/>
      <c r="BP98" s="97"/>
      <c r="BQ98" s="97"/>
      <c r="BR98" s="97"/>
      <c r="BS98" s="97"/>
      <c r="BT98" s="97"/>
      <c r="BU98" s="97"/>
      <c r="BV98" s="97"/>
      <c r="BW98" s="97"/>
      <c r="BX98" s="97"/>
      <c r="BY98" s="97"/>
      <c r="BZ98" s="97"/>
      <c r="CA98" s="97"/>
      <c r="CB98" s="451"/>
    </row>
    <row r="99" spans="46:80" ht="12.75">
      <c r="AT99" s="588"/>
      <c r="AU99" s="454"/>
      <c r="AV99" s="97"/>
      <c r="AW99" s="97"/>
      <c r="AX99" s="97"/>
      <c r="AY99" s="97"/>
      <c r="AZ99" s="97"/>
      <c r="BA99" s="97"/>
      <c r="BB99" s="97"/>
      <c r="BC99" s="97"/>
      <c r="BD99" s="97"/>
      <c r="BE99" s="97"/>
      <c r="BF99" s="97"/>
      <c r="BG99" s="97"/>
      <c r="BH99" s="97"/>
      <c r="BI99" s="97"/>
      <c r="BJ99" s="97"/>
      <c r="BK99" s="97"/>
      <c r="BL99" s="97"/>
      <c r="BM99" s="97"/>
      <c r="BN99" s="97"/>
      <c r="BO99" s="97"/>
      <c r="BP99" s="97"/>
      <c r="BQ99" s="97"/>
      <c r="BR99" s="97"/>
      <c r="BS99" s="97"/>
      <c r="BT99" s="97"/>
      <c r="BU99" s="97"/>
      <c r="BV99" s="97"/>
      <c r="BW99" s="97"/>
      <c r="BX99" s="97"/>
      <c r="BY99" s="97"/>
      <c r="BZ99" s="97"/>
      <c r="CA99" s="97"/>
      <c r="CB99" s="451"/>
    </row>
    <row r="100" spans="46:80" ht="12.75">
      <c r="AT100" s="588"/>
      <c r="AU100" s="454"/>
      <c r="AV100" s="97"/>
      <c r="AW100" s="97"/>
      <c r="AX100" s="97"/>
      <c r="AY100" s="97"/>
      <c r="AZ100" s="97"/>
      <c r="BA100" s="97"/>
      <c r="BB100" s="97"/>
      <c r="BC100" s="97"/>
      <c r="BD100" s="97"/>
      <c r="BE100" s="97"/>
      <c r="BF100" s="97"/>
      <c r="BG100" s="97"/>
      <c r="BH100" s="97"/>
      <c r="BI100" s="97"/>
      <c r="BJ100" s="97"/>
      <c r="BK100" s="97"/>
      <c r="BL100" s="97"/>
      <c r="BM100" s="97"/>
      <c r="BN100" s="97"/>
      <c r="BO100" s="97"/>
      <c r="BP100" s="97"/>
      <c r="BQ100" s="97"/>
      <c r="BR100" s="97"/>
      <c r="BS100" s="97"/>
      <c r="BT100" s="97"/>
      <c r="BU100" s="97"/>
      <c r="BV100" s="97"/>
      <c r="BW100" s="97"/>
      <c r="BX100" s="97"/>
      <c r="BY100" s="97"/>
      <c r="BZ100" s="97"/>
      <c r="CA100" s="97"/>
      <c r="CB100" s="451"/>
    </row>
    <row r="101" spans="46:80" ht="12.75">
      <c r="AT101" s="588"/>
      <c r="AU101" s="454"/>
      <c r="AV101" s="97"/>
      <c r="AW101" s="97"/>
      <c r="AX101" s="97"/>
      <c r="AY101" s="97"/>
      <c r="AZ101" s="97"/>
      <c r="BA101" s="97"/>
      <c r="BB101" s="97"/>
      <c r="BC101" s="97"/>
      <c r="BD101" s="97"/>
      <c r="BE101" s="97"/>
      <c r="BF101" s="97"/>
      <c r="BG101" s="97"/>
      <c r="BH101" s="97"/>
      <c r="BI101" s="97"/>
      <c r="BJ101" s="97"/>
      <c r="BK101" s="97"/>
      <c r="BL101" s="97"/>
      <c r="BM101" s="97"/>
      <c r="BN101" s="97"/>
      <c r="BO101" s="97"/>
      <c r="BP101" s="97"/>
      <c r="BQ101" s="97"/>
      <c r="BR101" s="97"/>
      <c r="BS101" s="97"/>
      <c r="BT101" s="97"/>
      <c r="BU101" s="97"/>
      <c r="BV101" s="97"/>
      <c r="BW101" s="97"/>
      <c r="BX101" s="97"/>
      <c r="BY101" s="97"/>
      <c r="BZ101" s="97"/>
      <c r="CA101" s="97"/>
      <c r="CB101" s="451"/>
    </row>
    <row r="102" spans="46:80" ht="12.75">
      <c r="AT102" s="588"/>
      <c r="AU102" s="454"/>
      <c r="AV102" s="97"/>
      <c r="AW102" s="97"/>
      <c r="AX102" s="97"/>
      <c r="AY102" s="97"/>
      <c r="AZ102" s="97"/>
      <c r="BA102" s="97"/>
      <c r="BB102" s="97"/>
      <c r="BC102" s="97"/>
      <c r="BD102" s="97"/>
      <c r="BE102" s="97"/>
      <c r="BF102" s="97"/>
      <c r="BG102" s="97"/>
      <c r="BH102" s="97"/>
      <c r="BI102" s="97"/>
      <c r="BJ102" s="97"/>
      <c r="BK102" s="97"/>
      <c r="BL102" s="97"/>
      <c r="BM102" s="97"/>
      <c r="BN102" s="97"/>
      <c r="BO102" s="97"/>
      <c r="BP102" s="97"/>
      <c r="BQ102" s="97"/>
      <c r="BR102" s="97"/>
      <c r="BS102" s="97"/>
      <c r="BT102" s="97"/>
      <c r="BU102" s="97"/>
      <c r="BV102" s="97"/>
      <c r="BW102" s="97"/>
      <c r="BX102" s="97"/>
      <c r="BY102" s="97"/>
      <c r="BZ102" s="97"/>
      <c r="CA102" s="97"/>
      <c r="CB102" s="451"/>
    </row>
    <row r="103" spans="46:80" ht="12.75">
      <c r="AT103" s="588"/>
      <c r="AU103" s="454"/>
      <c r="AV103" s="97"/>
      <c r="AW103" s="97"/>
      <c r="AX103" s="97"/>
      <c r="AY103" s="97"/>
      <c r="AZ103" s="97"/>
      <c r="BA103" s="97"/>
      <c r="BB103" s="97"/>
      <c r="BC103" s="97"/>
      <c r="BD103" s="97"/>
      <c r="BE103" s="97"/>
      <c r="BF103" s="97"/>
      <c r="BG103" s="97"/>
      <c r="BH103" s="97"/>
      <c r="BI103" s="97"/>
      <c r="BJ103" s="97"/>
      <c r="BK103" s="97"/>
      <c r="BL103" s="97"/>
      <c r="BM103" s="97"/>
      <c r="BN103" s="97"/>
      <c r="BO103" s="97"/>
      <c r="BP103" s="97"/>
      <c r="BQ103" s="97"/>
      <c r="BR103" s="97"/>
      <c r="BS103" s="97"/>
      <c r="BT103" s="97"/>
      <c r="BU103" s="97"/>
      <c r="BV103" s="97"/>
      <c r="BW103" s="97"/>
      <c r="BX103" s="97"/>
      <c r="BY103" s="97"/>
      <c r="BZ103" s="97"/>
      <c r="CA103" s="97"/>
      <c r="CB103" s="451"/>
    </row>
    <row r="104" spans="46:80" ht="12.75">
      <c r="AT104" s="97"/>
      <c r="AU104" s="585"/>
      <c r="AV104" s="97"/>
      <c r="AW104" s="97"/>
      <c r="AX104" s="451"/>
      <c r="AY104" s="115"/>
      <c r="AZ104" s="451"/>
      <c r="BA104" s="115"/>
      <c r="BB104" s="451"/>
      <c r="BC104" s="115"/>
      <c r="BD104" s="451"/>
      <c r="BE104" s="115"/>
      <c r="BF104" s="451"/>
      <c r="BG104" s="97"/>
      <c r="BH104" s="451"/>
      <c r="BI104" s="97"/>
      <c r="BJ104" s="451"/>
      <c r="BK104" s="97"/>
      <c r="BL104" s="451"/>
      <c r="BM104" s="97"/>
      <c r="BN104" s="451"/>
      <c r="BO104" s="97"/>
      <c r="BP104" s="451"/>
      <c r="BQ104" s="97"/>
      <c r="BR104" s="451"/>
      <c r="BS104" s="115"/>
      <c r="BT104" s="451"/>
      <c r="BU104" s="97"/>
      <c r="BV104" s="451"/>
      <c r="BW104" s="97"/>
      <c r="BX104" s="451"/>
      <c r="BY104" s="97"/>
      <c r="BZ104" s="451"/>
      <c r="CA104" s="97"/>
      <c r="CB104" s="451"/>
    </row>
    <row r="105" spans="46:80" ht="12.75">
      <c r="AT105" s="97"/>
      <c r="AU105" s="585"/>
      <c r="AV105" s="97"/>
      <c r="AW105" s="97"/>
      <c r="AX105" s="451"/>
      <c r="AY105" s="115"/>
      <c r="AZ105" s="451"/>
      <c r="BA105" s="115"/>
      <c r="BB105" s="451"/>
      <c r="BC105" s="115"/>
      <c r="BD105" s="451"/>
      <c r="BE105" s="115"/>
      <c r="BF105" s="451"/>
      <c r="BG105" s="97"/>
      <c r="BH105" s="451"/>
      <c r="BI105" s="97"/>
      <c r="BJ105" s="451"/>
      <c r="BK105" s="97"/>
      <c r="BL105" s="451"/>
      <c r="BM105" s="97"/>
      <c r="BN105" s="451"/>
      <c r="BO105" s="97"/>
      <c r="BP105" s="451"/>
      <c r="BQ105" s="97"/>
      <c r="BR105" s="451"/>
      <c r="BS105" s="115"/>
      <c r="BT105" s="451"/>
      <c r="BU105" s="97"/>
      <c r="BV105" s="451"/>
      <c r="BW105" s="97"/>
      <c r="BX105" s="451"/>
      <c r="BY105" s="97"/>
      <c r="BZ105" s="451"/>
      <c r="CA105" s="97"/>
      <c r="CB105" s="451"/>
    </row>
    <row r="106" spans="46:80" ht="12.75">
      <c r="AT106" s="453"/>
      <c r="AU106" s="454"/>
      <c r="AV106" s="97"/>
      <c r="AW106" s="97"/>
      <c r="AX106" s="97"/>
      <c r="AY106" s="97"/>
      <c r="AZ106" s="97"/>
      <c r="BA106" s="97"/>
      <c r="BB106" s="97"/>
      <c r="BC106" s="97"/>
      <c r="BD106" s="97"/>
      <c r="BE106" s="97"/>
      <c r="BF106" s="97"/>
      <c r="BG106" s="97"/>
      <c r="BH106" s="97"/>
      <c r="BI106" s="97"/>
      <c r="BJ106" s="97"/>
      <c r="BK106" s="97"/>
      <c r="BL106" s="97"/>
      <c r="BM106" s="97"/>
      <c r="BN106" s="97"/>
      <c r="BO106" s="97"/>
      <c r="BP106" s="97"/>
      <c r="BQ106" s="97"/>
      <c r="BR106" s="97"/>
      <c r="BS106" s="97"/>
      <c r="BT106" s="97"/>
      <c r="BU106" s="97"/>
      <c r="BV106" s="97"/>
      <c r="BW106" s="97"/>
      <c r="BX106" s="97"/>
      <c r="BY106" s="97"/>
      <c r="BZ106" s="97"/>
      <c r="CA106" s="97"/>
      <c r="CB106" s="97"/>
    </row>
    <row r="107" spans="46:80" ht="12.75">
      <c r="AT107" s="97"/>
      <c r="AU107" s="585"/>
      <c r="AV107" s="97"/>
      <c r="AW107" s="97"/>
      <c r="AX107" s="451"/>
      <c r="AY107" s="97"/>
      <c r="AZ107" s="97"/>
      <c r="BA107" s="97"/>
      <c r="BB107" s="97"/>
      <c r="BC107" s="97"/>
      <c r="BD107" s="97"/>
      <c r="BE107" s="97"/>
      <c r="BF107" s="97"/>
      <c r="BG107" s="97"/>
      <c r="BH107" s="97"/>
      <c r="BI107" s="97"/>
      <c r="BJ107" s="97"/>
      <c r="BK107" s="97"/>
      <c r="BL107" s="97"/>
      <c r="BM107" s="97"/>
      <c r="BN107" s="97"/>
      <c r="BO107" s="97"/>
      <c r="BP107" s="97"/>
      <c r="BQ107" s="97"/>
      <c r="BR107" s="97"/>
      <c r="BS107" s="97"/>
      <c r="BT107" s="97"/>
      <c r="BU107" s="97"/>
      <c r="BV107" s="97"/>
      <c r="BW107" s="97"/>
      <c r="BX107" s="97"/>
      <c r="BY107" s="97"/>
      <c r="BZ107" s="97"/>
      <c r="CA107" s="97"/>
      <c r="CB107" s="451"/>
    </row>
    <row r="108" spans="46:80" ht="12.75">
      <c r="AT108" s="472"/>
      <c r="AU108" s="472"/>
      <c r="AV108" s="472"/>
      <c r="AW108" s="97"/>
      <c r="AX108" s="97"/>
      <c r="AY108" s="97"/>
      <c r="AZ108" s="97"/>
      <c r="BA108" s="97"/>
      <c r="BB108" s="97"/>
      <c r="BC108" s="97"/>
      <c r="BD108" s="97"/>
      <c r="BE108" s="97"/>
      <c r="BF108" s="97"/>
      <c r="BG108" s="97"/>
      <c r="BH108" s="97"/>
      <c r="BI108" s="97"/>
      <c r="BJ108" s="97"/>
      <c r="BK108" s="97"/>
      <c r="BL108" s="97"/>
      <c r="BM108" s="97"/>
      <c r="BN108" s="97"/>
      <c r="BO108" s="97"/>
      <c r="BP108" s="97"/>
      <c r="BQ108" s="97"/>
      <c r="BR108" s="97"/>
      <c r="BS108" s="97"/>
      <c r="BT108" s="97"/>
      <c r="BU108" s="97"/>
      <c r="BV108" s="97"/>
      <c r="BW108" s="97"/>
      <c r="BX108" s="97"/>
      <c r="BY108" s="97"/>
      <c r="BZ108" s="97"/>
      <c r="CA108" s="97"/>
      <c r="CB108" s="451"/>
    </row>
    <row r="109" spans="48:80" ht="12.75">
      <c r="AV109" s="97"/>
      <c r="AW109" s="472"/>
      <c r="AX109" s="451"/>
      <c r="AY109" s="115"/>
      <c r="AZ109" s="451"/>
      <c r="BA109" s="115"/>
      <c r="BB109" s="451"/>
      <c r="BC109" s="115"/>
      <c r="BD109" s="451"/>
      <c r="BE109" s="115"/>
      <c r="BF109" s="451"/>
      <c r="BG109" s="97"/>
      <c r="BH109" s="451"/>
      <c r="BI109" s="97"/>
      <c r="BJ109" s="451"/>
      <c r="BK109" s="97"/>
      <c r="BL109" s="451"/>
      <c r="BM109" s="97"/>
      <c r="BN109" s="451"/>
      <c r="BO109" s="97"/>
      <c r="BP109" s="451"/>
      <c r="BQ109" s="97"/>
      <c r="BR109" s="451"/>
      <c r="BS109" s="115"/>
      <c r="BT109" s="451"/>
      <c r="BU109" s="97"/>
      <c r="BV109" s="451"/>
      <c r="BW109" s="97"/>
      <c r="BX109" s="451"/>
      <c r="BY109" s="97"/>
      <c r="BZ109" s="451"/>
      <c r="CA109" s="97"/>
      <c r="CB109" s="451"/>
    </row>
    <row r="110" spans="48:80" ht="12.75">
      <c r="AV110" s="472"/>
      <c r="AW110" s="472"/>
      <c r="AX110" s="472"/>
      <c r="AY110" s="472"/>
      <c r="AZ110" s="472"/>
      <c r="BA110" s="472"/>
      <c r="BB110" s="472"/>
      <c r="BC110" s="472"/>
      <c r="BD110" s="472"/>
      <c r="BE110" s="472"/>
      <c r="BF110" s="472"/>
      <c r="BG110" s="472"/>
      <c r="BH110" s="472"/>
      <c r="BI110" s="472"/>
      <c r="BJ110" s="472"/>
      <c r="BK110" s="472"/>
      <c r="BL110" s="472"/>
      <c r="BM110" s="472"/>
      <c r="BN110" s="472"/>
      <c r="BO110" s="472"/>
      <c r="BP110" s="472"/>
      <c r="BQ110" s="472"/>
      <c r="BR110" s="472"/>
      <c r="BS110" s="472"/>
      <c r="BT110" s="472"/>
      <c r="BU110" s="472"/>
      <c r="BV110" s="472"/>
      <c r="BW110" s="472"/>
      <c r="BX110" s="472"/>
      <c r="BY110" s="472"/>
      <c r="BZ110" s="472"/>
      <c r="CA110" s="472"/>
      <c r="CB110" s="472"/>
    </row>
    <row r="111" spans="46:80" ht="12.75">
      <c r="AT111" s="472"/>
      <c r="AU111" s="589"/>
      <c r="AV111" s="472"/>
      <c r="AW111" s="472"/>
      <c r="AX111" s="472"/>
      <c r="AY111" s="472"/>
      <c r="AZ111" s="472"/>
      <c r="BA111" s="472"/>
      <c r="BB111" s="472"/>
      <c r="BC111" s="472"/>
      <c r="BD111" s="472"/>
      <c r="BE111" s="472"/>
      <c r="BF111" s="472"/>
      <c r="BG111" s="472"/>
      <c r="BH111" s="472"/>
      <c r="BI111" s="472"/>
      <c r="BJ111" s="472"/>
      <c r="BK111" s="472"/>
      <c r="BL111" s="472"/>
      <c r="BM111" s="472"/>
      <c r="BN111" s="472"/>
      <c r="BO111" s="472"/>
      <c r="BP111" s="472"/>
      <c r="BQ111" s="472"/>
      <c r="BR111" s="472"/>
      <c r="BS111" s="472"/>
      <c r="BT111" s="472"/>
      <c r="BU111" s="472"/>
      <c r="BV111" s="472"/>
      <c r="BW111" s="472"/>
      <c r="BX111" s="472"/>
      <c r="BY111" s="472"/>
      <c r="BZ111" s="472"/>
      <c r="CA111" s="472"/>
      <c r="CB111" s="472"/>
    </row>
  </sheetData>
  <sheetProtection sheet="1" formatCells="0" formatColumns="0" formatRows="0" insertColumns="0" insertRows="0" insertHyperlinks="0"/>
  <mergeCells count="34">
    <mergeCell ref="D45:AR45"/>
    <mergeCell ref="D46:AR46"/>
    <mergeCell ref="D29:AR29"/>
    <mergeCell ref="D64:AR64"/>
    <mergeCell ref="D65:AR65"/>
    <mergeCell ref="AG36:AN36"/>
    <mergeCell ref="AG38:AN38"/>
    <mergeCell ref="D52:AR52"/>
    <mergeCell ref="D63:AR63"/>
    <mergeCell ref="D55:AR55"/>
    <mergeCell ref="D56:AR56"/>
    <mergeCell ref="D57:AR57"/>
    <mergeCell ref="D58:AR58"/>
    <mergeCell ref="D53:AR53"/>
    <mergeCell ref="D50:AR50"/>
    <mergeCell ref="D51:AR51"/>
    <mergeCell ref="D54:AR54"/>
    <mergeCell ref="D44:AR44"/>
    <mergeCell ref="D30:AR30"/>
    <mergeCell ref="AG32:AN32"/>
    <mergeCell ref="D28:AR28"/>
    <mergeCell ref="D31:AR31"/>
    <mergeCell ref="AG34:AN34"/>
    <mergeCell ref="T34:AA37"/>
    <mergeCell ref="E6:AC6"/>
    <mergeCell ref="D49:AR49"/>
    <mergeCell ref="D47:AR47"/>
    <mergeCell ref="D48:AR48"/>
    <mergeCell ref="C5:AH5"/>
    <mergeCell ref="D66:AR66"/>
    <mergeCell ref="D59:AR59"/>
    <mergeCell ref="D60:AR60"/>
    <mergeCell ref="D61:AR61"/>
    <mergeCell ref="D62:AR62"/>
  </mergeCells>
  <conditionalFormatting sqref="CG30 CG33 CG44 BO30 BO39 BO44 AY33 BM39 BM30 BM33 BO33 BK30 BK39 BK44 BM44 BI39 BI30 BI33 BK33 BG30 BG39 BG44 BI44 BE39 BE30 BE33 BG33 BC30 BC39 BC44 BE44 BA39 BA30 BA33 BC33 AY30 AY39 AY44 BA44 AW44 AW39 AW30 AW33 CE33 CE30 CE39 CG39 CC30 CC33 CC44 CE44 CA33 CA30 CA39 CC39 BY30 BY33 BY44 CA44 BW33 BW30 BW39 BY39 BU30 BU33 BU44 BW44 BS33 BS30 BS39 BU39 BQ39 BQ30 BQ33 BQ44 BS44">
    <cfRule type="cellIs" priority="3" dxfId="264" operator="equal" stopIfTrue="1">
      <formula>"&lt;&gt;"</formula>
    </cfRule>
  </conditionalFormatting>
  <conditionalFormatting sqref="AY8:AY24">
    <cfRule type="cellIs" priority="1" dxfId="264" operator="equal" stopIfTrue="1">
      <formula>"&gt; 100%"</formula>
    </cfRule>
  </conditionalFormatting>
  <conditionalFormatting sqref="BC8:BC24 BA8:BA24 BE8:BE24 BG8:BG24 BI8:BI24 BK8:BK24 BM8:BM24 BO8:BO24 BQ8:BQ24 BS8:BS24 BU8:BU24 BW8:BW24 BY8:BY24 CA8:CA24 CC8:CC24 CE8:CE24 CG8:CG24">
    <cfRule type="cellIs" priority="2" dxfId="264" operator="equal" stopIfTrue="1">
      <formula>"&gt; 25%"</formula>
    </cfRule>
  </conditionalFormatting>
  <printOptions horizontalCentered="1"/>
  <pageMargins left="0.56" right="0.4" top="0.31" bottom="0.46" header="0.18" footer="0.25"/>
  <pageSetup fitToHeight="2" horizontalDpi="600" verticalDpi="600" orientation="landscape" paperSize="9" scale="65" r:id="rId4"/>
  <headerFooter alignWithMargins="0">
    <oddFooter>&amp;C&amp;"Arial,Regular"&amp;8DENU/PNUMA CUESTIONARIO 2013 ESTADISTICAS AMBIENTALES  - Sección del Agua - p.&amp;P</oddFooter>
  </headerFooter>
  <rowBreaks count="1" manualBreakCount="1">
    <brk id="41" min="2" max="43" man="1"/>
  </rowBreaks>
  <drawing r:id="rId3"/>
  <legacyDrawing r:id="rId2"/>
</worksheet>
</file>

<file path=xl/worksheets/sheet9.xml><?xml version="1.0" encoding="utf-8"?>
<worksheet xmlns="http://schemas.openxmlformats.org/spreadsheetml/2006/main" xmlns:r="http://schemas.openxmlformats.org/officeDocument/2006/relationships">
  <sheetPr codeName="Sheet10"/>
  <dimension ref="A1:CV73"/>
  <sheetViews>
    <sheetView showGridLines="0" zoomScale="85" zoomScaleNormal="85" zoomScaleSheetLayoutView="100" workbookViewId="0" topLeftCell="C1">
      <selection activeCell="T8" sqref="T8"/>
    </sheetView>
  </sheetViews>
  <sheetFormatPr defaultColWidth="9.33203125" defaultRowHeight="12.75"/>
  <cols>
    <col min="1" max="1" width="7" style="203" hidden="1" customWidth="1"/>
    <col min="2" max="2" width="8" style="204" hidden="1" customWidth="1"/>
    <col min="3" max="3" width="8.33203125" style="216" customWidth="1"/>
    <col min="4" max="4" width="32" style="216" customWidth="1"/>
    <col min="5" max="5" width="8.66015625" style="216" customWidth="1"/>
    <col min="6" max="6" width="8.66015625" style="216" hidden="1" customWidth="1"/>
    <col min="7" max="7" width="1.83203125" style="216" hidden="1" customWidth="1"/>
    <col min="8" max="8" width="7" style="244" hidden="1" customWidth="1"/>
    <col min="9" max="9" width="1.83203125" style="245" hidden="1" customWidth="1"/>
    <col min="10" max="10" width="7" style="246" hidden="1" customWidth="1"/>
    <col min="11" max="11" width="1.83203125" style="245" hidden="1" customWidth="1"/>
    <col min="12" max="12" width="7" style="246" hidden="1" customWidth="1"/>
    <col min="13" max="13" width="1.83203125" style="245" hidden="1" customWidth="1"/>
    <col min="14" max="14" width="7" style="246" hidden="1" customWidth="1"/>
    <col min="15" max="15" width="1.83203125" style="245" hidden="1" customWidth="1"/>
    <col min="16" max="16" width="7" style="246" hidden="1" customWidth="1"/>
    <col min="17" max="17" width="1.83203125" style="245" hidden="1" customWidth="1"/>
    <col min="18" max="18" width="7" style="244" hidden="1" customWidth="1"/>
    <col min="19" max="19" width="1.83203125" style="245" hidden="1" customWidth="1"/>
    <col min="20" max="20" width="7" style="244" customWidth="1"/>
    <col min="21" max="21" width="1.83203125" style="245" customWidth="1"/>
    <col min="22" max="22" width="7" style="244" customWidth="1"/>
    <col min="23" max="23" width="1.83203125" style="245" customWidth="1"/>
    <col min="24" max="24" width="7" style="244" customWidth="1"/>
    <col min="25" max="25" width="1.83203125" style="245" customWidth="1"/>
    <col min="26" max="26" width="7" style="244" customWidth="1"/>
    <col min="27" max="27" width="1.83203125" style="245" customWidth="1"/>
    <col min="28" max="28" width="7" style="244" customWidth="1"/>
    <col min="29" max="29" width="1.83203125" style="245" customWidth="1"/>
    <col min="30" max="30" width="7" style="246" customWidth="1"/>
    <col min="31" max="31" width="1.83203125" style="245" customWidth="1"/>
    <col min="32" max="32" width="7" style="244" customWidth="1"/>
    <col min="33" max="33" width="1.83203125" style="245" customWidth="1"/>
    <col min="34" max="34" width="7" style="244" customWidth="1"/>
    <col min="35" max="35" width="1.83203125" style="230" customWidth="1"/>
    <col min="36" max="36" width="7" style="230" customWidth="1"/>
    <col min="37" max="37" width="1.83203125" style="230" customWidth="1"/>
    <col min="38" max="38" width="7" style="230" customWidth="1"/>
    <col min="39" max="39" width="1.83203125" style="230" customWidth="1"/>
    <col min="40" max="40" width="7" style="244" customWidth="1"/>
    <col min="41" max="41" width="1.83203125" style="245" customWidth="1"/>
    <col min="42" max="42" width="7" style="244" customWidth="1"/>
    <col min="43" max="43" width="1.83203125" style="245" customWidth="1"/>
    <col min="44" max="44" width="1.83203125" style="216" customWidth="1"/>
    <col min="45" max="45" width="4.5" style="216" customWidth="1"/>
    <col min="46" max="46" width="6.66015625" style="214" customWidth="1"/>
    <col min="47" max="47" width="59" style="214" customWidth="1"/>
    <col min="48" max="48" width="7.16015625" style="214" customWidth="1"/>
    <col min="49" max="49" width="10.16015625" style="214" bestFit="1" customWidth="1"/>
    <col min="50" max="50" width="1.83203125" style="214" customWidth="1"/>
    <col min="51" max="51" width="9" style="214" customWidth="1"/>
    <col min="52" max="52" width="1.83203125" style="214" customWidth="1"/>
    <col min="53" max="53" width="10.16015625" style="214" bestFit="1" customWidth="1"/>
    <col min="54" max="54" width="1.83203125" style="214" customWidth="1"/>
    <col min="55" max="55" width="10.16015625" style="214" bestFit="1" customWidth="1"/>
    <col min="56" max="56" width="1.83203125" style="214" customWidth="1"/>
    <col min="57" max="57" width="10.16015625" style="214" bestFit="1" customWidth="1"/>
    <col min="58" max="58" width="1.83203125" style="214" customWidth="1"/>
    <col min="59" max="59" width="10.16015625" style="214" bestFit="1" customWidth="1"/>
    <col min="60" max="60" width="1.83203125" style="214" customWidth="1"/>
    <col min="61" max="61" width="10.16015625" style="214" bestFit="1" customWidth="1"/>
    <col min="62" max="62" width="1.83203125" style="214" customWidth="1"/>
    <col min="63" max="63" width="10.16015625" style="214" bestFit="1" customWidth="1"/>
    <col min="64" max="64" width="1.83203125" style="214" customWidth="1"/>
    <col min="65" max="65" width="10.16015625" style="214" bestFit="1" customWidth="1"/>
    <col min="66" max="66" width="1.83203125" style="214" customWidth="1"/>
    <col min="67" max="67" width="10.16015625" style="214" bestFit="1" customWidth="1"/>
    <col min="68" max="68" width="1.83203125" style="214" customWidth="1"/>
    <col min="69" max="69" width="10.16015625" style="214" bestFit="1" customWidth="1"/>
    <col min="70" max="70" width="1.83203125" style="214" customWidth="1"/>
    <col min="71" max="71" width="10.16015625" style="214" bestFit="1" customWidth="1"/>
    <col min="72" max="72" width="1.83203125" style="214" customWidth="1"/>
    <col min="73" max="73" width="10.16015625" style="214" bestFit="1" customWidth="1"/>
    <col min="74" max="74" width="1.83203125" style="214" customWidth="1"/>
    <col min="75" max="75" width="10.16015625" style="214" bestFit="1" customWidth="1"/>
    <col min="76" max="76" width="1.83203125" style="214" customWidth="1"/>
    <col min="77" max="77" width="9.33203125" style="214" customWidth="1"/>
    <col min="78" max="78" width="1.83203125" style="214" customWidth="1"/>
    <col min="79" max="79" width="9.33203125" style="214" customWidth="1"/>
    <col min="80" max="80" width="1.83203125" style="214" customWidth="1"/>
    <col min="81" max="81" width="10.16015625" style="214" bestFit="1" customWidth="1"/>
    <col min="82" max="82" width="1.83203125" style="214" customWidth="1"/>
    <col min="83" max="83" width="9.33203125" style="214" customWidth="1"/>
    <col min="84" max="84" width="1.83203125" style="214" customWidth="1"/>
    <col min="85" max="85" width="9.33203125" style="214" customWidth="1"/>
    <col min="86" max="86" width="1.83203125" style="214" customWidth="1"/>
    <col min="87" max="16384" width="9.33203125" style="216" customWidth="1"/>
  </cols>
  <sheetData>
    <row r="1" spans="1:86" s="471" customFormat="1" ht="15" customHeight="1">
      <c r="A1" s="469"/>
      <c r="B1" s="204">
        <v>0</v>
      </c>
      <c r="C1" s="205" t="s">
        <v>490</v>
      </c>
      <c r="D1" s="205"/>
      <c r="E1" s="362"/>
      <c r="F1" s="362"/>
      <c r="G1" s="362"/>
      <c r="H1" s="363"/>
      <c r="I1" s="364"/>
      <c r="J1" s="365"/>
      <c r="K1" s="364"/>
      <c r="L1" s="365"/>
      <c r="M1" s="364"/>
      <c r="N1" s="365"/>
      <c r="O1" s="364"/>
      <c r="P1" s="365"/>
      <c r="Q1" s="364"/>
      <c r="R1" s="363"/>
      <c r="S1" s="364"/>
      <c r="T1" s="363"/>
      <c r="U1" s="364"/>
      <c r="V1" s="363"/>
      <c r="W1" s="364"/>
      <c r="X1" s="363"/>
      <c r="Y1" s="364"/>
      <c r="Z1" s="363"/>
      <c r="AA1" s="364"/>
      <c r="AB1" s="363"/>
      <c r="AC1" s="364"/>
      <c r="AD1" s="365"/>
      <c r="AE1" s="364"/>
      <c r="AF1" s="363"/>
      <c r="AG1" s="364"/>
      <c r="AH1" s="363"/>
      <c r="AI1" s="590"/>
      <c r="AJ1" s="590"/>
      <c r="AK1" s="590"/>
      <c r="AL1" s="590"/>
      <c r="AM1" s="590"/>
      <c r="AN1" s="363"/>
      <c r="AO1" s="364"/>
      <c r="AP1" s="363"/>
      <c r="AQ1" s="364"/>
      <c r="AR1" s="525"/>
      <c r="AS1" s="525"/>
      <c r="AT1" s="215" t="s">
        <v>573</v>
      </c>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row>
    <row r="2" spans="5:42" ht="7.5" customHeight="1">
      <c r="E2" s="368"/>
      <c r="F2" s="368"/>
      <c r="G2" s="368"/>
      <c r="H2" s="372"/>
      <c r="Y2" s="377"/>
      <c r="Z2" s="372"/>
      <c r="AA2" s="377"/>
      <c r="AB2" s="372"/>
      <c r="AC2" s="377"/>
      <c r="AD2" s="459"/>
      <c r="AE2" s="377"/>
      <c r="AF2" s="372"/>
      <c r="AG2" s="377"/>
      <c r="AH2" s="372"/>
      <c r="AN2" s="372"/>
      <c r="AP2" s="372"/>
    </row>
    <row r="3" spans="1:88" s="390" customFormat="1" ht="17.25" customHeight="1">
      <c r="A3" s="311"/>
      <c r="B3" s="311"/>
      <c r="C3" s="373" t="s">
        <v>66</v>
      </c>
      <c r="D3" s="28"/>
      <c r="E3" s="461"/>
      <c r="F3" s="462"/>
      <c r="G3" s="463"/>
      <c r="H3" s="464"/>
      <c r="I3" s="465"/>
      <c r="J3" s="464"/>
      <c r="K3" s="465"/>
      <c r="L3" s="464"/>
      <c r="M3" s="465"/>
      <c r="N3" s="464"/>
      <c r="O3" s="465"/>
      <c r="P3" s="464"/>
      <c r="Q3" s="463"/>
      <c r="R3" s="464"/>
      <c r="S3" s="463"/>
      <c r="T3" s="109"/>
      <c r="U3" s="466"/>
      <c r="V3" s="54"/>
      <c r="W3" s="373" t="s">
        <v>631</v>
      </c>
      <c r="X3" s="375"/>
      <c r="Y3" s="374"/>
      <c r="Z3" s="375"/>
      <c r="AA3" s="376"/>
      <c r="AB3" s="375"/>
      <c r="AC3" s="463"/>
      <c r="AD3" s="464"/>
      <c r="AE3" s="463"/>
      <c r="AF3" s="464"/>
      <c r="AG3" s="463"/>
      <c r="AH3" s="464"/>
      <c r="AI3" s="467"/>
      <c r="AJ3" s="467"/>
      <c r="AK3" s="467"/>
      <c r="AL3" s="467"/>
      <c r="AM3" s="467"/>
      <c r="AN3" s="468"/>
      <c r="AO3" s="468"/>
      <c r="AP3" s="468"/>
      <c r="AQ3" s="468"/>
      <c r="AR3" s="468"/>
      <c r="AS3" s="468"/>
      <c r="AT3" s="380" t="s">
        <v>544</v>
      </c>
      <c r="AU3" s="473"/>
      <c r="AV3" s="387"/>
      <c r="AW3" s="474"/>
      <c r="AX3" s="387"/>
      <c r="AY3" s="526"/>
      <c r="AZ3" s="526"/>
      <c r="BA3" s="526"/>
      <c r="BB3" s="526"/>
      <c r="BC3" s="475"/>
      <c r="BD3" s="475"/>
      <c r="BE3" s="475"/>
      <c r="BF3" s="475"/>
      <c r="BG3" s="475"/>
      <c r="BH3" s="475"/>
      <c r="BI3" s="476"/>
      <c r="BJ3" s="387"/>
      <c r="BK3" s="387"/>
      <c r="BL3" s="387"/>
      <c r="BM3" s="387"/>
      <c r="BN3" s="387"/>
      <c r="BO3" s="387"/>
      <c r="BP3" s="476"/>
      <c r="BQ3" s="476"/>
      <c r="BR3" s="476"/>
      <c r="BS3" s="387"/>
      <c r="BT3" s="387"/>
      <c r="BU3" s="387"/>
      <c r="BV3" s="387"/>
      <c r="BW3" s="387"/>
      <c r="BX3" s="387"/>
      <c r="BY3" s="387"/>
      <c r="BZ3" s="387"/>
      <c r="CA3" s="387"/>
      <c r="CB3" s="387"/>
      <c r="CC3" s="387"/>
      <c r="CD3" s="387"/>
      <c r="CE3" s="387"/>
      <c r="CF3" s="387"/>
      <c r="CG3" s="387"/>
      <c r="CH3" s="387"/>
      <c r="CI3" s="477"/>
      <c r="CJ3" s="477"/>
    </row>
    <row r="4" spans="3:46" ht="3.75" customHeight="1">
      <c r="C4" s="527"/>
      <c r="D4" s="527"/>
      <c r="E4" s="433"/>
      <c r="F4" s="433"/>
      <c r="G4" s="433"/>
      <c r="H4" s="372"/>
      <c r="I4" s="377"/>
      <c r="J4" s="459"/>
      <c r="K4" s="377"/>
      <c r="L4" s="459"/>
      <c r="M4" s="377"/>
      <c r="N4" s="459"/>
      <c r="O4" s="377"/>
      <c r="P4" s="459"/>
      <c r="Q4" s="377"/>
      <c r="R4" s="372"/>
      <c r="S4" s="377"/>
      <c r="T4" s="372"/>
      <c r="U4" s="377"/>
      <c r="V4" s="372"/>
      <c r="W4" s="377"/>
      <c r="X4" s="372"/>
      <c r="Y4" s="377"/>
      <c r="Z4" s="372"/>
      <c r="AA4" s="377"/>
      <c r="AB4" s="372"/>
      <c r="AC4" s="377"/>
      <c r="AD4" s="459"/>
      <c r="AE4" s="377"/>
      <c r="AF4" s="372"/>
      <c r="AG4" s="377"/>
      <c r="AH4" s="528"/>
      <c r="AN4" s="372"/>
      <c r="AP4" s="372"/>
      <c r="AT4" s="352"/>
    </row>
    <row r="5" spans="1:86" s="471" customFormat="1" ht="17.25" customHeight="1">
      <c r="A5" s="469"/>
      <c r="B5" s="204">
        <v>9</v>
      </c>
      <c r="C5" s="748" t="s">
        <v>18</v>
      </c>
      <c r="D5" s="748"/>
      <c r="E5" s="748"/>
      <c r="F5" s="748"/>
      <c r="G5" s="748"/>
      <c r="H5" s="748"/>
      <c r="I5" s="748"/>
      <c r="J5" s="748"/>
      <c r="K5" s="748"/>
      <c r="L5" s="748"/>
      <c r="M5" s="748"/>
      <c r="N5" s="748"/>
      <c r="O5" s="748"/>
      <c r="P5" s="748"/>
      <c r="Q5" s="748"/>
      <c r="R5" s="748"/>
      <c r="S5" s="748"/>
      <c r="T5" s="748"/>
      <c r="U5" s="748"/>
      <c r="V5" s="748"/>
      <c r="W5" s="748"/>
      <c r="X5" s="748"/>
      <c r="Y5" s="748"/>
      <c r="Z5" s="748"/>
      <c r="AA5" s="748"/>
      <c r="AB5" s="748"/>
      <c r="AC5" s="748"/>
      <c r="AD5" s="748"/>
      <c r="AE5" s="748"/>
      <c r="AF5" s="748"/>
      <c r="AG5" s="748"/>
      <c r="AH5" s="748"/>
      <c r="AI5" s="340"/>
      <c r="AJ5" s="340"/>
      <c r="AK5" s="340"/>
      <c r="AL5" s="340"/>
      <c r="AM5" s="340"/>
      <c r="AN5" s="393"/>
      <c r="AO5" s="392"/>
      <c r="AP5" s="393"/>
      <c r="AQ5" s="392"/>
      <c r="AR5" s="478"/>
      <c r="AS5" s="478"/>
      <c r="AT5" s="394" t="s">
        <v>545</v>
      </c>
      <c r="AU5" s="238"/>
      <c r="AV5" s="238"/>
      <c r="AW5" s="238"/>
      <c r="AX5" s="238"/>
      <c r="AY5" s="238"/>
      <c r="AZ5" s="238"/>
      <c r="BA5" s="238"/>
      <c r="BB5" s="238"/>
      <c r="BC5" s="238"/>
      <c r="BD5" s="238"/>
      <c r="BE5" s="238"/>
      <c r="BF5" s="238"/>
      <c r="BG5" s="238"/>
      <c r="BH5" s="238"/>
      <c r="BI5" s="238"/>
      <c r="BJ5" s="238"/>
      <c r="BK5" s="238"/>
      <c r="BL5" s="238"/>
      <c r="BM5" s="238"/>
      <c r="BN5" s="238"/>
      <c r="BO5" s="238"/>
      <c r="BP5" s="238"/>
      <c r="BQ5" s="238"/>
      <c r="BR5" s="238"/>
      <c r="BS5" s="238"/>
      <c r="BT5" s="238"/>
      <c r="BU5" s="238"/>
      <c r="BV5" s="238"/>
      <c r="BW5" s="238"/>
      <c r="BX5" s="238"/>
      <c r="BY5" s="238"/>
      <c r="BZ5" s="238"/>
      <c r="CA5" s="238"/>
      <c r="CB5" s="238"/>
      <c r="CC5" s="238"/>
      <c r="CD5" s="238"/>
      <c r="CE5" s="238"/>
      <c r="CF5" s="238"/>
      <c r="CG5" s="238"/>
      <c r="CH5" s="238"/>
    </row>
    <row r="6" spans="1:86" s="480" customFormat="1" ht="26.25" customHeight="1">
      <c r="A6" s="479"/>
      <c r="B6" s="204"/>
      <c r="C6" s="471"/>
      <c r="D6" s="471"/>
      <c r="E6" s="834" t="s">
        <v>632</v>
      </c>
      <c r="F6" s="745"/>
      <c r="G6" s="745"/>
      <c r="H6" s="745"/>
      <c r="I6" s="745"/>
      <c r="J6" s="745"/>
      <c r="K6" s="745"/>
      <c r="L6" s="745"/>
      <c r="M6" s="745"/>
      <c r="N6" s="745"/>
      <c r="O6" s="745"/>
      <c r="P6" s="745"/>
      <c r="Q6" s="745"/>
      <c r="R6" s="745"/>
      <c r="S6" s="745"/>
      <c r="T6" s="745"/>
      <c r="U6" s="745"/>
      <c r="V6" s="745"/>
      <c r="W6" s="745"/>
      <c r="X6" s="745"/>
      <c r="Y6" s="745"/>
      <c r="Z6" s="745"/>
      <c r="AA6" s="745"/>
      <c r="AB6" s="745"/>
      <c r="AC6" s="745"/>
      <c r="AD6" s="395"/>
      <c r="AE6" s="396"/>
      <c r="AF6" s="395"/>
      <c r="AG6" s="244"/>
      <c r="AH6" s="395"/>
      <c r="AI6" s="397"/>
      <c r="AJ6" s="397"/>
      <c r="AK6" s="397"/>
      <c r="AL6" s="397"/>
      <c r="AM6" s="397"/>
      <c r="AN6" s="353"/>
      <c r="AP6" s="353"/>
      <c r="AQ6" s="398" t="s">
        <v>505</v>
      </c>
      <c r="AR6" s="353"/>
      <c r="AT6" s="399" t="s">
        <v>538</v>
      </c>
      <c r="AU6" s="238"/>
      <c r="AV6" s="238"/>
      <c r="AW6" s="238"/>
      <c r="AX6" s="238"/>
      <c r="AY6" s="238"/>
      <c r="AZ6" s="238"/>
      <c r="BA6" s="238"/>
      <c r="BB6" s="238"/>
      <c r="BC6" s="238"/>
      <c r="BD6" s="238"/>
      <c r="BE6" s="238"/>
      <c r="BF6" s="238"/>
      <c r="BG6" s="238"/>
      <c r="BH6" s="238"/>
      <c r="BI6" s="238"/>
      <c r="BJ6" s="238"/>
      <c r="BK6" s="238"/>
      <c r="BL6" s="238"/>
      <c r="BM6" s="238"/>
      <c r="BN6" s="238"/>
      <c r="BO6" s="238"/>
      <c r="BP6" s="238"/>
      <c r="BQ6" s="238"/>
      <c r="BR6" s="238"/>
      <c r="BS6" s="238"/>
      <c r="BT6" s="238"/>
      <c r="BU6" s="238"/>
      <c r="BV6" s="238"/>
      <c r="BW6" s="238"/>
      <c r="BX6" s="238"/>
      <c r="BY6" s="238"/>
      <c r="BZ6" s="238"/>
      <c r="CA6" s="238"/>
      <c r="CB6" s="238"/>
      <c r="CC6" s="238"/>
      <c r="CD6" s="238"/>
      <c r="CE6" s="238"/>
      <c r="CF6" s="238"/>
      <c r="CG6" s="238"/>
      <c r="CH6" s="238"/>
    </row>
    <row r="7" spans="2:86" ht="22.5" customHeight="1">
      <c r="B7" s="204">
        <v>2</v>
      </c>
      <c r="C7" s="257" t="s">
        <v>633</v>
      </c>
      <c r="D7" s="257" t="s">
        <v>634</v>
      </c>
      <c r="E7" s="257" t="s">
        <v>635</v>
      </c>
      <c r="F7" s="257">
        <v>1990</v>
      </c>
      <c r="G7" s="258"/>
      <c r="H7" s="257">
        <v>1995</v>
      </c>
      <c r="I7" s="258"/>
      <c r="J7" s="257">
        <v>1996</v>
      </c>
      <c r="K7" s="258"/>
      <c r="L7" s="257">
        <v>1997</v>
      </c>
      <c r="M7" s="258"/>
      <c r="N7" s="257">
        <v>1998</v>
      </c>
      <c r="O7" s="258"/>
      <c r="P7" s="257">
        <v>1999</v>
      </c>
      <c r="Q7" s="258"/>
      <c r="R7" s="257">
        <v>2000</v>
      </c>
      <c r="S7" s="258"/>
      <c r="T7" s="257">
        <v>2001</v>
      </c>
      <c r="U7" s="258"/>
      <c r="V7" s="257">
        <v>2002</v>
      </c>
      <c r="W7" s="258"/>
      <c r="X7" s="257">
        <v>2003</v>
      </c>
      <c r="Y7" s="258"/>
      <c r="Z7" s="257">
        <v>2004</v>
      </c>
      <c r="AA7" s="258"/>
      <c r="AB7" s="257">
        <v>2005</v>
      </c>
      <c r="AC7" s="258"/>
      <c r="AD7" s="257">
        <v>2006</v>
      </c>
      <c r="AE7" s="258"/>
      <c r="AF7" s="257">
        <v>2007</v>
      </c>
      <c r="AG7" s="258"/>
      <c r="AH7" s="257">
        <v>2008</v>
      </c>
      <c r="AI7" s="258"/>
      <c r="AJ7" s="257">
        <v>2009</v>
      </c>
      <c r="AK7" s="258"/>
      <c r="AL7" s="257">
        <v>2010</v>
      </c>
      <c r="AM7" s="258"/>
      <c r="AN7" s="257">
        <v>2011</v>
      </c>
      <c r="AO7" s="258"/>
      <c r="AP7" s="257">
        <v>2012</v>
      </c>
      <c r="AQ7" s="258"/>
      <c r="AT7" s="257" t="s">
        <v>241</v>
      </c>
      <c r="AU7" s="257" t="s">
        <v>243</v>
      </c>
      <c r="AV7" s="257" t="s">
        <v>244</v>
      </c>
      <c r="AW7" s="257">
        <v>1990</v>
      </c>
      <c r="AX7" s="258"/>
      <c r="AY7" s="257">
        <v>1995</v>
      </c>
      <c r="AZ7" s="258"/>
      <c r="BA7" s="257">
        <v>1996</v>
      </c>
      <c r="BB7" s="258"/>
      <c r="BC7" s="257">
        <v>1997</v>
      </c>
      <c r="BD7" s="258"/>
      <c r="BE7" s="257">
        <v>1998</v>
      </c>
      <c r="BF7" s="258"/>
      <c r="BG7" s="257">
        <v>1999</v>
      </c>
      <c r="BH7" s="258"/>
      <c r="BI7" s="257">
        <v>2000</v>
      </c>
      <c r="BJ7" s="258"/>
      <c r="BK7" s="257">
        <v>2001</v>
      </c>
      <c r="BL7" s="258"/>
      <c r="BM7" s="257">
        <v>2002</v>
      </c>
      <c r="BN7" s="258"/>
      <c r="BO7" s="257">
        <v>2003</v>
      </c>
      <c r="BP7" s="258"/>
      <c r="BQ7" s="257">
        <v>2004</v>
      </c>
      <c r="BR7" s="258"/>
      <c r="BS7" s="257">
        <v>2005</v>
      </c>
      <c r="BT7" s="258"/>
      <c r="BU7" s="257">
        <v>2006</v>
      </c>
      <c r="BV7" s="258"/>
      <c r="BW7" s="257">
        <v>2007</v>
      </c>
      <c r="BX7" s="258"/>
      <c r="BY7" s="257">
        <v>2008</v>
      </c>
      <c r="BZ7" s="258"/>
      <c r="CA7" s="257">
        <v>2009</v>
      </c>
      <c r="CB7" s="258"/>
      <c r="CC7" s="257">
        <v>2010</v>
      </c>
      <c r="CD7" s="258"/>
      <c r="CE7" s="257">
        <v>2011</v>
      </c>
      <c r="CF7" s="258"/>
      <c r="CG7" s="257">
        <v>2012</v>
      </c>
      <c r="CH7" s="258"/>
    </row>
    <row r="8" spans="1:86" s="499" customFormat="1" ht="36" customHeight="1">
      <c r="A8" s="424" t="s">
        <v>560</v>
      </c>
      <c r="B8" s="263">
        <v>163</v>
      </c>
      <c r="C8" s="487">
        <v>1</v>
      </c>
      <c r="D8" s="591" t="s">
        <v>508</v>
      </c>
      <c r="E8" s="266" t="s">
        <v>233</v>
      </c>
      <c r="F8" s="652"/>
      <c r="G8" s="889"/>
      <c r="H8" s="652"/>
      <c r="I8" s="889"/>
      <c r="J8" s="652"/>
      <c r="K8" s="889"/>
      <c r="L8" s="652"/>
      <c r="M8" s="889"/>
      <c r="N8" s="652"/>
      <c r="O8" s="889"/>
      <c r="P8" s="652"/>
      <c r="Q8" s="889"/>
      <c r="R8" s="652"/>
      <c r="S8" s="889"/>
      <c r="T8" s="652"/>
      <c r="U8" s="889"/>
      <c r="V8" s="652"/>
      <c r="W8" s="889"/>
      <c r="X8" s="652"/>
      <c r="Y8" s="889"/>
      <c r="Z8" s="652"/>
      <c r="AA8" s="889"/>
      <c r="AB8" s="652"/>
      <c r="AC8" s="889"/>
      <c r="AD8" s="652"/>
      <c r="AE8" s="889"/>
      <c r="AF8" s="652"/>
      <c r="AG8" s="889"/>
      <c r="AH8" s="652"/>
      <c r="AI8" s="889"/>
      <c r="AJ8" s="652"/>
      <c r="AK8" s="889"/>
      <c r="AL8" s="652"/>
      <c r="AM8" s="889"/>
      <c r="AN8" s="652"/>
      <c r="AO8" s="889"/>
      <c r="AP8" s="652"/>
      <c r="AQ8" s="889"/>
      <c r="AT8" s="436">
        <v>1</v>
      </c>
      <c r="AU8" s="592" t="s">
        <v>473</v>
      </c>
      <c r="AV8" s="98" t="s">
        <v>233</v>
      </c>
      <c r="AW8" s="98" t="s">
        <v>574</v>
      </c>
      <c r="AX8" s="272"/>
      <c r="AY8" s="79" t="str">
        <f>IF(OR(ISBLANK(F8),ISBLANK(H8)),"N/A",IF(ABS(H8-F8)&gt;25,"&gt; 25%","ok"))</f>
        <v>N/A</v>
      </c>
      <c r="AZ8" s="272"/>
      <c r="BA8" s="79" t="str">
        <f>IF(OR(ISBLANK(H8),ISBLANK(J8)),"N/A",IF(ABS(J8-H8)&gt;25,"&gt; 25%","ok"))</f>
        <v>N/A</v>
      </c>
      <c r="BB8" s="79"/>
      <c r="BC8" s="79" t="str">
        <f>IF(OR(ISBLANK(J8),ISBLANK(L8)),"N/A",IF(ABS(L8-J8)&gt;25,"&gt; 25%","ok"))</f>
        <v>N/A</v>
      </c>
      <c r="BD8" s="79"/>
      <c r="BE8" s="79" t="str">
        <f>IF(OR(ISBLANK(L8),ISBLANK(N8)),"N/A",IF(ABS(N8-L8)&gt;25,"&gt; 25%","ok"))</f>
        <v>N/A</v>
      </c>
      <c r="BF8" s="79"/>
      <c r="BG8" s="79" t="str">
        <f>IF(OR(ISBLANK(N8),ISBLANK(P8)),"N/A",IF(ABS(P8-N8)&gt;25,"&gt; 25%","ok"))</f>
        <v>N/A</v>
      </c>
      <c r="BH8" s="79"/>
      <c r="BI8" s="79" t="str">
        <f>IF(OR(ISBLANK(P8),ISBLANK(R8)),"N/A",IF(ABS(R8-P8)&gt;25,"&gt; 25%","ok"))</f>
        <v>N/A</v>
      </c>
      <c r="BJ8" s="79"/>
      <c r="BK8" s="79" t="str">
        <f>IF(OR(ISBLANK(R8),ISBLANK(T8)),"N/A",IF(ABS(T8-R8)&gt;25,"&gt; 25%","ok"))</f>
        <v>N/A</v>
      </c>
      <c r="BL8" s="79"/>
      <c r="BM8" s="79" t="str">
        <f>IF(OR(ISBLANK(T8),ISBLANK(V8)),"N/A",IF(ABS(V8-T8)&gt;25,"&gt; 25%","ok"))</f>
        <v>N/A</v>
      </c>
      <c r="BN8" s="79"/>
      <c r="BO8" s="79" t="str">
        <f>IF(OR(ISBLANK(V8),ISBLANK(X8)),"N/A",IF(ABS(X8-V8)&gt;25,"&gt; 25%","ok"))</f>
        <v>N/A</v>
      </c>
      <c r="BP8" s="79"/>
      <c r="BQ8" s="79" t="str">
        <f>IF(OR(ISBLANK(X8),ISBLANK(Z8)),"N/A",IF(ABS(Z8-X8)&gt;25,"&gt; 25%","ok"))</f>
        <v>N/A</v>
      </c>
      <c r="BR8" s="79"/>
      <c r="BS8" s="79" t="str">
        <f>IF(OR(ISBLANK(Z8),ISBLANK(AB8)),"N/A",IF(ABS(AB8-Z8)&gt;25,"&gt; 25%","ok"))</f>
        <v>N/A</v>
      </c>
      <c r="BT8" s="79"/>
      <c r="BU8" s="79" t="str">
        <f>IF(OR(ISBLANK(AB8),ISBLANK(AD8)),"N/A",IF(ABS(AD8-AB8)&gt;25,"&gt; 25%","ok"))</f>
        <v>N/A</v>
      </c>
      <c r="BV8" s="79"/>
      <c r="BW8" s="79" t="str">
        <f>IF(OR(ISBLANK(AD8),ISBLANK(AF8)),"N/A",IF(ABS(AF8-AD8)&gt;25,"&gt; 25%","ok"))</f>
        <v>N/A</v>
      </c>
      <c r="BX8" s="79"/>
      <c r="BY8" s="79" t="str">
        <f>IF(OR(ISBLANK(AF8),ISBLANK(AH8)),"N/A",IF(ABS(AH8-AF8)&gt;25,"&gt; 25%","ok"))</f>
        <v>N/A</v>
      </c>
      <c r="BZ8" s="79"/>
      <c r="CA8" s="79" t="str">
        <f>IF(OR(ISBLANK(AH8),ISBLANK(AJ8)),"N/A",IF(ABS(AJ8-AH8)&gt;25,"&gt; 25%","ok"))</f>
        <v>N/A</v>
      </c>
      <c r="CB8" s="79"/>
      <c r="CC8" s="79" t="str">
        <f aca="true" t="shared" si="0" ref="CC8:CG12">IF(OR(ISBLANK(AJ8),ISBLANK(AL8)),"N/A",IF(ABS(AL8-AJ8)&gt;25,"&gt; 25%","ok"))</f>
        <v>N/A</v>
      </c>
      <c r="CD8" s="79"/>
      <c r="CE8" s="79" t="str">
        <f t="shared" si="0"/>
        <v>N/A</v>
      </c>
      <c r="CF8" s="79"/>
      <c r="CG8" s="79" t="str">
        <f t="shared" si="0"/>
        <v>N/A</v>
      </c>
      <c r="CH8" s="272"/>
    </row>
    <row r="9" spans="1:86" ht="36" customHeight="1">
      <c r="A9" s="203" t="s">
        <v>560</v>
      </c>
      <c r="B9" s="263">
        <v>164</v>
      </c>
      <c r="C9" s="409">
        <v>2</v>
      </c>
      <c r="D9" s="593" t="s">
        <v>184</v>
      </c>
      <c r="E9" s="266" t="s">
        <v>233</v>
      </c>
      <c r="F9" s="652"/>
      <c r="G9" s="889"/>
      <c r="H9" s="652"/>
      <c r="I9" s="889"/>
      <c r="J9" s="652"/>
      <c r="K9" s="889"/>
      <c r="L9" s="652"/>
      <c r="M9" s="889"/>
      <c r="N9" s="652"/>
      <c r="O9" s="889"/>
      <c r="P9" s="652"/>
      <c r="Q9" s="889"/>
      <c r="R9" s="652"/>
      <c r="S9" s="889"/>
      <c r="T9" s="652"/>
      <c r="U9" s="889"/>
      <c r="V9" s="652"/>
      <c r="W9" s="889"/>
      <c r="X9" s="652"/>
      <c r="Y9" s="889"/>
      <c r="Z9" s="652"/>
      <c r="AA9" s="889"/>
      <c r="AB9" s="652"/>
      <c r="AC9" s="889"/>
      <c r="AD9" s="652"/>
      <c r="AE9" s="889"/>
      <c r="AF9" s="652"/>
      <c r="AG9" s="889"/>
      <c r="AH9" s="652"/>
      <c r="AI9" s="889"/>
      <c r="AJ9" s="652"/>
      <c r="AK9" s="889"/>
      <c r="AL9" s="652"/>
      <c r="AM9" s="889"/>
      <c r="AN9" s="652"/>
      <c r="AO9" s="889"/>
      <c r="AP9" s="652"/>
      <c r="AQ9" s="889"/>
      <c r="AT9" s="413">
        <v>2</v>
      </c>
      <c r="AU9" s="594" t="s">
        <v>474</v>
      </c>
      <c r="AV9" s="98" t="s">
        <v>233</v>
      </c>
      <c r="AW9" s="98" t="s">
        <v>574</v>
      </c>
      <c r="AX9" s="272"/>
      <c r="AY9" s="79" t="str">
        <f>IF(OR(ISBLANK(F9),ISBLANK(H9)),"N/A",IF(ABS(H9-F9)&gt;25,"&gt; 25%","ok"))</f>
        <v>N/A</v>
      </c>
      <c r="AZ9" s="272"/>
      <c r="BA9" s="79" t="str">
        <f>IF(OR(ISBLANK(H9),ISBLANK(J9)),"N/A",IF(ABS(J9-H9)&gt;25,"&gt; 25%","ok"))</f>
        <v>N/A</v>
      </c>
      <c r="BB9" s="79"/>
      <c r="BC9" s="79" t="str">
        <f>IF(OR(ISBLANK(J9),ISBLANK(L9)),"N/A",IF(ABS(L9-J9)&gt;25,"&gt; 25%","ok"))</f>
        <v>N/A</v>
      </c>
      <c r="BD9" s="79"/>
      <c r="BE9" s="79" t="str">
        <f>IF(OR(ISBLANK(L9),ISBLANK(N9)),"N/A",IF(ABS(N9-L9)&gt;25,"&gt; 25%","ok"))</f>
        <v>N/A</v>
      </c>
      <c r="BF9" s="79"/>
      <c r="BG9" s="79" t="str">
        <f>IF(OR(ISBLANK(N9),ISBLANK(P9)),"N/A",IF(ABS(P9-N9)&gt;25,"&gt; 25%","ok"))</f>
        <v>N/A</v>
      </c>
      <c r="BH9" s="79"/>
      <c r="BI9" s="79" t="str">
        <f>IF(OR(ISBLANK(P9),ISBLANK(R9)),"N/A",IF(ABS(R9-P9)&gt;25,"&gt; 25%","ok"))</f>
        <v>N/A</v>
      </c>
      <c r="BJ9" s="79"/>
      <c r="BK9" s="79" t="str">
        <f>IF(OR(ISBLANK(R9),ISBLANK(T9)),"N/A",IF(ABS(T9-R9)&gt;25,"&gt; 25%","ok"))</f>
        <v>N/A</v>
      </c>
      <c r="BL9" s="79"/>
      <c r="BM9" s="79" t="str">
        <f>IF(OR(ISBLANK(T9),ISBLANK(V9)),"N/A",IF(ABS(V9-T9)&gt;25,"&gt; 25%","ok"))</f>
        <v>N/A</v>
      </c>
      <c r="BN9" s="79"/>
      <c r="BO9" s="79" t="str">
        <f>IF(OR(ISBLANK(V9),ISBLANK(X9)),"N/A",IF(ABS(X9-V9)&gt;25,"&gt; 25%","ok"))</f>
        <v>N/A</v>
      </c>
      <c r="BP9" s="79"/>
      <c r="BQ9" s="79" t="str">
        <f>IF(OR(ISBLANK(X9),ISBLANK(Z9)),"N/A",IF(ABS(Z9-X9)&gt;25,"&gt; 25%","ok"))</f>
        <v>N/A</v>
      </c>
      <c r="BR9" s="79"/>
      <c r="BS9" s="79" t="str">
        <f>IF(OR(ISBLANK(Z9),ISBLANK(AB9)),"N/A",IF(ABS(AB9-Z9)&gt;25,"&gt; 25%","ok"))</f>
        <v>N/A</v>
      </c>
      <c r="BT9" s="79"/>
      <c r="BU9" s="79" t="str">
        <f>IF(OR(ISBLANK(AB9),ISBLANK(AD9)),"N/A",IF(ABS(AD9-AB9)&gt;25,"&gt; 25%","ok"))</f>
        <v>N/A</v>
      </c>
      <c r="BV9" s="79"/>
      <c r="BW9" s="79" t="str">
        <f>IF(OR(ISBLANK(AD9),ISBLANK(AF9)),"N/A",IF(ABS(AF9-AD9)&gt;25,"&gt; 25%","ok"))</f>
        <v>N/A</v>
      </c>
      <c r="BX9" s="79"/>
      <c r="BY9" s="79" t="str">
        <f>IF(OR(ISBLANK(AF9),ISBLANK(AH9)),"N/A",IF(ABS(AH9-AF9)&gt;25,"&gt; 25%","ok"))</f>
        <v>N/A</v>
      </c>
      <c r="BZ9" s="79"/>
      <c r="CA9" s="79" t="str">
        <f>IF(OR(ISBLANK(AH9),ISBLANK(AJ9)),"N/A",IF(ABS(AJ9-AH9)&gt;25,"&gt; 25%","ok"))</f>
        <v>N/A</v>
      </c>
      <c r="CB9" s="79"/>
      <c r="CC9" s="79" t="str">
        <f t="shared" si="0"/>
        <v>N/A</v>
      </c>
      <c r="CD9" s="79"/>
      <c r="CE9" s="79" t="str">
        <f t="shared" si="0"/>
        <v>N/A</v>
      </c>
      <c r="CF9" s="79"/>
      <c r="CG9" s="79" t="str">
        <f t="shared" si="0"/>
        <v>N/A</v>
      </c>
      <c r="CH9" s="272"/>
    </row>
    <row r="10" spans="2:86" ht="36" customHeight="1">
      <c r="B10" s="263">
        <v>296</v>
      </c>
      <c r="C10" s="266">
        <v>3</v>
      </c>
      <c r="D10" s="595" t="s">
        <v>143</v>
      </c>
      <c r="E10" s="266" t="s">
        <v>233</v>
      </c>
      <c r="F10" s="653"/>
      <c r="G10" s="886"/>
      <c r="H10" s="653"/>
      <c r="I10" s="886"/>
      <c r="J10" s="653"/>
      <c r="K10" s="886"/>
      <c r="L10" s="653"/>
      <c r="M10" s="886"/>
      <c r="N10" s="653"/>
      <c r="O10" s="886"/>
      <c r="P10" s="653"/>
      <c r="Q10" s="886"/>
      <c r="R10" s="653"/>
      <c r="S10" s="886"/>
      <c r="T10" s="653"/>
      <c r="U10" s="886"/>
      <c r="V10" s="653"/>
      <c r="W10" s="886"/>
      <c r="X10" s="653"/>
      <c r="Y10" s="886"/>
      <c r="Z10" s="653"/>
      <c r="AA10" s="886"/>
      <c r="AB10" s="653"/>
      <c r="AC10" s="886"/>
      <c r="AD10" s="653"/>
      <c r="AE10" s="886"/>
      <c r="AF10" s="653"/>
      <c r="AG10" s="886"/>
      <c r="AH10" s="653"/>
      <c r="AI10" s="886"/>
      <c r="AJ10" s="653"/>
      <c r="AK10" s="886"/>
      <c r="AL10" s="653"/>
      <c r="AM10" s="886"/>
      <c r="AN10" s="653"/>
      <c r="AO10" s="886"/>
      <c r="AP10" s="653"/>
      <c r="AQ10" s="886"/>
      <c r="AT10" s="98">
        <v>3</v>
      </c>
      <c r="AU10" s="596" t="s">
        <v>465</v>
      </c>
      <c r="AV10" s="98" t="s">
        <v>233</v>
      </c>
      <c r="AW10" s="81" t="s">
        <v>574</v>
      </c>
      <c r="AX10" s="276"/>
      <c r="AY10" s="79" t="str">
        <f>IF(OR(ISBLANK(F10),ISBLANK(H10)),"N/A",IF(ABS(H10-F10)&gt;25,"&gt; 25%","ok"))</f>
        <v>N/A</v>
      </c>
      <c r="AZ10" s="276"/>
      <c r="BA10" s="79" t="str">
        <f>IF(OR(ISBLANK(H10),ISBLANK(J10)),"N/A",IF(ABS(J10-H10)&gt;25,"&gt; 25%","ok"))</f>
        <v>N/A</v>
      </c>
      <c r="BB10" s="79"/>
      <c r="BC10" s="79" t="str">
        <f>IF(OR(ISBLANK(J10),ISBLANK(L10)),"N/A",IF(ABS(L10-J10)&gt;25,"&gt; 25%","ok"))</f>
        <v>N/A</v>
      </c>
      <c r="BD10" s="79"/>
      <c r="BE10" s="79" t="str">
        <f>IF(OR(ISBLANK(L10),ISBLANK(N10)),"N/A",IF(ABS(N10-L10)&gt;25,"&gt; 25%","ok"))</f>
        <v>N/A</v>
      </c>
      <c r="BF10" s="79"/>
      <c r="BG10" s="79" t="str">
        <f>IF(OR(ISBLANK(N10),ISBLANK(P10)),"N/A",IF(ABS(P10-N10)&gt;25,"&gt; 25%","ok"))</f>
        <v>N/A</v>
      </c>
      <c r="BH10" s="79"/>
      <c r="BI10" s="79" t="str">
        <f>IF(OR(ISBLANK(P10),ISBLANK(R10)),"N/A",IF(ABS(R10-P10)&gt;25,"&gt; 25%","ok"))</f>
        <v>N/A</v>
      </c>
      <c r="BJ10" s="79"/>
      <c r="BK10" s="79" t="str">
        <f>IF(OR(ISBLANK(R10),ISBLANK(T10)),"N/A",IF(ABS(T10-R10)&gt;25,"&gt; 25%","ok"))</f>
        <v>N/A</v>
      </c>
      <c r="BL10" s="79"/>
      <c r="BM10" s="79" t="str">
        <f>IF(OR(ISBLANK(T10),ISBLANK(V10)),"N/A",IF(ABS(V10-T10)&gt;25,"&gt; 25%","ok"))</f>
        <v>N/A</v>
      </c>
      <c r="BN10" s="79"/>
      <c r="BO10" s="79" t="str">
        <f>IF(OR(ISBLANK(V10),ISBLANK(X10)),"N/A",IF(ABS(X10-V10)&gt;25,"&gt; 25%","ok"))</f>
        <v>N/A</v>
      </c>
      <c r="BP10" s="79"/>
      <c r="BQ10" s="79" t="str">
        <f>IF(OR(ISBLANK(X10),ISBLANK(Z10)),"N/A",IF(ABS(Z10-X10)&gt;25,"&gt; 25%","ok"))</f>
        <v>N/A</v>
      </c>
      <c r="BR10" s="79"/>
      <c r="BS10" s="79" t="str">
        <f>IF(OR(ISBLANK(Z10),ISBLANK(AB10)),"N/A",IF(ABS(AB10-Z10)&gt;25,"&gt; 25%","ok"))</f>
        <v>N/A</v>
      </c>
      <c r="BT10" s="79"/>
      <c r="BU10" s="79" t="str">
        <f>IF(OR(ISBLANK(AB10),ISBLANK(AD10)),"N/A",IF(ABS(AD10-AB10)&gt;25,"&gt; 25%","ok"))</f>
        <v>N/A</v>
      </c>
      <c r="BV10" s="79"/>
      <c r="BW10" s="79" t="str">
        <f>IF(OR(ISBLANK(AD10),ISBLANK(AF10)),"N/A",IF(ABS(AF10-AD10)&gt;25,"&gt; 25%","ok"))</f>
        <v>N/A</v>
      </c>
      <c r="BX10" s="79"/>
      <c r="BY10" s="79" t="str">
        <f>IF(OR(ISBLANK(AF10),ISBLANK(AH10)),"N/A",IF(ABS(AH10-AF10)&gt;25,"&gt; 25%","ok"))</f>
        <v>N/A</v>
      </c>
      <c r="BZ10" s="79"/>
      <c r="CA10" s="79" t="str">
        <f>IF(OR(ISBLANK(AH10),ISBLANK(AJ10)),"N/A",IF(ABS(AJ10-AH10)&gt;25,"&gt; 25%","ok"))</f>
        <v>N/A</v>
      </c>
      <c r="CB10" s="79"/>
      <c r="CC10" s="79" t="str">
        <f t="shared" si="0"/>
        <v>N/A</v>
      </c>
      <c r="CD10" s="79"/>
      <c r="CE10" s="79" t="str">
        <f t="shared" si="0"/>
        <v>N/A</v>
      </c>
      <c r="CF10" s="79"/>
      <c r="CG10" s="79" t="str">
        <f t="shared" si="0"/>
        <v>N/A</v>
      </c>
      <c r="CH10" s="276"/>
    </row>
    <row r="11" spans="2:86" ht="36" customHeight="1">
      <c r="B11" s="263">
        <v>165</v>
      </c>
      <c r="C11" s="405">
        <v>4</v>
      </c>
      <c r="D11" s="292" t="s">
        <v>56</v>
      </c>
      <c r="E11" s="266" t="s">
        <v>233</v>
      </c>
      <c r="F11" s="653"/>
      <c r="G11" s="886"/>
      <c r="H11" s="653"/>
      <c r="I11" s="886"/>
      <c r="J11" s="653"/>
      <c r="K11" s="886"/>
      <c r="L11" s="653"/>
      <c r="M11" s="886"/>
      <c r="N11" s="653"/>
      <c r="O11" s="886"/>
      <c r="P11" s="653"/>
      <c r="Q11" s="886"/>
      <c r="R11" s="653"/>
      <c r="S11" s="886"/>
      <c r="T11" s="653"/>
      <c r="U11" s="886"/>
      <c r="V11" s="653"/>
      <c r="W11" s="886"/>
      <c r="X11" s="653"/>
      <c r="Y11" s="886"/>
      <c r="Z11" s="653"/>
      <c r="AA11" s="886"/>
      <c r="AB11" s="653"/>
      <c r="AC11" s="886"/>
      <c r="AD11" s="653"/>
      <c r="AE11" s="886"/>
      <c r="AF11" s="653"/>
      <c r="AG11" s="886"/>
      <c r="AH11" s="653"/>
      <c r="AI11" s="886"/>
      <c r="AJ11" s="653"/>
      <c r="AK11" s="886"/>
      <c r="AL11" s="653"/>
      <c r="AM11" s="886"/>
      <c r="AN11" s="653"/>
      <c r="AO11" s="886"/>
      <c r="AP11" s="653"/>
      <c r="AQ11" s="886"/>
      <c r="AT11" s="81">
        <v>4</v>
      </c>
      <c r="AU11" s="293" t="s">
        <v>470</v>
      </c>
      <c r="AV11" s="98" t="s">
        <v>233</v>
      </c>
      <c r="AW11" s="81" t="s">
        <v>574</v>
      </c>
      <c r="AX11" s="276"/>
      <c r="AY11" s="79" t="str">
        <f>IF(OR(ISBLANK(F11),ISBLANK(H11)),"N/A",IF(ABS(H11-F11)&gt;25,"&gt; 25%","ok"))</f>
        <v>N/A</v>
      </c>
      <c r="AZ11" s="276"/>
      <c r="BA11" s="79" t="str">
        <f>IF(OR(ISBLANK(H11),ISBLANK(J11)),"N/A",IF(ABS(J11-H11)&gt;25,"&gt; 25%","ok"))</f>
        <v>N/A</v>
      </c>
      <c r="BB11" s="79"/>
      <c r="BC11" s="79" t="str">
        <f>IF(OR(ISBLANK(J11),ISBLANK(L11)),"N/A",IF(ABS(L11-J11)&gt;25,"&gt; 25%","ok"))</f>
        <v>N/A</v>
      </c>
      <c r="BD11" s="79"/>
      <c r="BE11" s="79" t="str">
        <f>IF(OR(ISBLANK(L11),ISBLANK(N11)),"N/A",IF(ABS(N11-L11)&gt;25,"&gt; 25%","ok"))</f>
        <v>N/A</v>
      </c>
      <c r="BF11" s="79"/>
      <c r="BG11" s="79" t="str">
        <f>IF(OR(ISBLANK(N11),ISBLANK(P11)),"N/A",IF(ABS(P11-N11)&gt;25,"&gt; 25%","ok"))</f>
        <v>N/A</v>
      </c>
      <c r="BH11" s="79"/>
      <c r="BI11" s="79" t="str">
        <f>IF(OR(ISBLANK(P11),ISBLANK(R11)),"N/A",IF(ABS(R11-P11)&gt;25,"&gt; 25%","ok"))</f>
        <v>N/A</v>
      </c>
      <c r="BJ11" s="79"/>
      <c r="BK11" s="79" t="str">
        <f>IF(OR(ISBLANK(R11),ISBLANK(T11)),"N/A",IF(ABS(T11-R11)&gt;25,"&gt; 25%","ok"))</f>
        <v>N/A</v>
      </c>
      <c r="BL11" s="79"/>
      <c r="BM11" s="79" t="str">
        <f>IF(OR(ISBLANK(T11),ISBLANK(V11)),"N/A",IF(ABS(V11-T11)&gt;25,"&gt; 25%","ok"))</f>
        <v>N/A</v>
      </c>
      <c r="BN11" s="79"/>
      <c r="BO11" s="79" t="str">
        <f>IF(OR(ISBLANK(V11),ISBLANK(X11)),"N/A",IF(ABS(X11-V11)&gt;25,"&gt; 25%","ok"))</f>
        <v>N/A</v>
      </c>
      <c r="BP11" s="79"/>
      <c r="BQ11" s="79" t="str">
        <f>IF(OR(ISBLANK(X11),ISBLANK(Z11)),"N/A",IF(ABS(Z11-X11)&gt;25,"&gt; 25%","ok"))</f>
        <v>N/A</v>
      </c>
      <c r="BR11" s="79"/>
      <c r="BS11" s="79" t="str">
        <f>IF(OR(ISBLANK(Z11),ISBLANK(AB11)),"N/A",IF(ABS(AB11-Z11)&gt;25,"&gt; 25%","ok"))</f>
        <v>N/A</v>
      </c>
      <c r="BT11" s="79"/>
      <c r="BU11" s="79" t="str">
        <f>IF(OR(ISBLANK(AB11),ISBLANK(AD11)),"N/A",IF(ABS(AD11-AB11)&gt;25,"&gt; 25%","ok"))</f>
        <v>N/A</v>
      </c>
      <c r="BV11" s="79"/>
      <c r="BW11" s="79" t="str">
        <f>IF(OR(ISBLANK(AD11),ISBLANK(AF11)),"N/A",IF(ABS(AF11-AD11)&gt;25,"&gt; 25%","ok"))</f>
        <v>N/A</v>
      </c>
      <c r="BX11" s="79"/>
      <c r="BY11" s="79" t="str">
        <f>IF(OR(ISBLANK(AF11),ISBLANK(AH11)),"N/A",IF(ABS(AH11-AF11)&gt;25,"&gt; 25%","ok"))</f>
        <v>N/A</v>
      </c>
      <c r="BZ11" s="79"/>
      <c r="CA11" s="79" t="str">
        <f>IF(OR(ISBLANK(AH11),ISBLANK(AJ11)),"N/A",IF(ABS(AJ11-AH11)&gt;25,"&gt; 25%","ok"))</f>
        <v>N/A</v>
      </c>
      <c r="CB11" s="79"/>
      <c r="CC11" s="79" t="str">
        <f t="shared" si="0"/>
        <v>N/A</v>
      </c>
      <c r="CD11" s="79"/>
      <c r="CE11" s="79" t="str">
        <f t="shared" si="0"/>
        <v>N/A</v>
      </c>
      <c r="CF11" s="79"/>
      <c r="CG11" s="79" t="str">
        <f t="shared" si="0"/>
        <v>N/A</v>
      </c>
      <c r="CH11" s="276"/>
    </row>
    <row r="12" spans="2:86" ht="36" customHeight="1">
      <c r="B12" s="263">
        <v>298</v>
      </c>
      <c r="C12" s="296">
        <v>5</v>
      </c>
      <c r="D12" s="297" t="s">
        <v>75</v>
      </c>
      <c r="E12" s="296" t="s">
        <v>233</v>
      </c>
      <c r="F12" s="654"/>
      <c r="G12" s="892"/>
      <c r="H12" s="654"/>
      <c r="I12" s="892"/>
      <c r="J12" s="654"/>
      <c r="K12" s="892"/>
      <c r="L12" s="654"/>
      <c r="M12" s="892"/>
      <c r="N12" s="654"/>
      <c r="O12" s="892"/>
      <c r="P12" s="654"/>
      <c r="Q12" s="892"/>
      <c r="R12" s="654"/>
      <c r="S12" s="892"/>
      <c r="T12" s="654"/>
      <c r="U12" s="892"/>
      <c r="V12" s="654"/>
      <c r="W12" s="892"/>
      <c r="X12" s="654"/>
      <c r="Y12" s="892"/>
      <c r="Z12" s="654"/>
      <c r="AA12" s="892"/>
      <c r="AB12" s="654"/>
      <c r="AC12" s="892"/>
      <c r="AD12" s="654"/>
      <c r="AE12" s="892"/>
      <c r="AF12" s="654"/>
      <c r="AG12" s="892"/>
      <c r="AH12" s="654"/>
      <c r="AI12" s="892"/>
      <c r="AJ12" s="654"/>
      <c r="AK12" s="892"/>
      <c r="AL12" s="654"/>
      <c r="AM12" s="892"/>
      <c r="AN12" s="654"/>
      <c r="AO12" s="892"/>
      <c r="AP12" s="654"/>
      <c r="AQ12" s="892"/>
      <c r="AT12" s="96">
        <v>5</v>
      </c>
      <c r="AU12" s="500" t="s">
        <v>559</v>
      </c>
      <c r="AV12" s="96" t="s">
        <v>233</v>
      </c>
      <c r="AW12" s="96" t="s">
        <v>574</v>
      </c>
      <c r="AX12" s="300"/>
      <c r="AY12" s="80" t="str">
        <f>IF(OR(ISBLANK(F12),ISBLANK(H12)),"N/A",IF(ABS(H12-F12)&gt;25,"&gt; 25%","ok"))</f>
        <v>N/A</v>
      </c>
      <c r="AZ12" s="300"/>
      <c r="BA12" s="80" t="str">
        <f>IF(OR(ISBLANK(H12),ISBLANK(J12)),"N/A",IF(ABS(J12-H12)&gt;25,"&gt; 25%","ok"))</f>
        <v>N/A</v>
      </c>
      <c r="BB12" s="80"/>
      <c r="BC12" s="80" t="str">
        <f>IF(OR(ISBLANK(J12),ISBLANK(L12)),"N/A",IF(ABS(L12-J12)&gt;25,"&gt; 25%","ok"))</f>
        <v>N/A</v>
      </c>
      <c r="BD12" s="80"/>
      <c r="BE12" s="80" t="str">
        <f>IF(OR(ISBLANK(L12),ISBLANK(N12)),"N/A",IF(ABS(N12-L12)&gt;25,"&gt; 25%","ok"))</f>
        <v>N/A</v>
      </c>
      <c r="BF12" s="80"/>
      <c r="BG12" s="80" t="str">
        <f>IF(OR(ISBLANK(N12),ISBLANK(P12)),"N/A",IF(ABS(P12-N12)&gt;25,"&gt; 25%","ok"))</f>
        <v>N/A</v>
      </c>
      <c r="BH12" s="80"/>
      <c r="BI12" s="80" t="str">
        <f>IF(OR(ISBLANK(P12),ISBLANK(R12)),"N/A",IF(ABS(R12-P12)&gt;25,"&gt; 25%","ok"))</f>
        <v>N/A</v>
      </c>
      <c r="BJ12" s="80"/>
      <c r="BK12" s="80" t="str">
        <f>IF(OR(ISBLANK(R12),ISBLANK(T12)),"N/A",IF(ABS(T12-R12)&gt;25,"&gt; 25%","ok"))</f>
        <v>N/A</v>
      </c>
      <c r="BL12" s="80"/>
      <c r="BM12" s="80" t="str">
        <f>IF(OR(ISBLANK(T12),ISBLANK(V12)),"N/A",IF(ABS(V12-T12)&gt;25,"&gt; 25%","ok"))</f>
        <v>N/A</v>
      </c>
      <c r="BN12" s="80"/>
      <c r="BO12" s="80" t="str">
        <f>IF(OR(ISBLANK(V12),ISBLANK(X12)),"N/A",IF(ABS(X12-V12)&gt;25,"&gt; 25%","ok"))</f>
        <v>N/A</v>
      </c>
      <c r="BP12" s="80"/>
      <c r="BQ12" s="80" t="str">
        <f>IF(OR(ISBLANK(X12),ISBLANK(Z12)),"N/A",IF(ABS(Z12-X12)&gt;25,"&gt; 25%","ok"))</f>
        <v>N/A</v>
      </c>
      <c r="BR12" s="80"/>
      <c r="BS12" s="80" t="str">
        <f>IF(OR(ISBLANK(Z12),ISBLANK(AB12)),"N/A",IF(ABS(AB12-Z12)&gt;25,"&gt; 25%","ok"))</f>
        <v>N/A</v>
      </c>
      <c r="BT12" s="80"/>
      <c r="BU12" s="80" t="str">
        <f>IF(OR(ISBLANK(AB12),ISBLANK(AD12)),"N/A",IF(ABS(AD12-AB12)&gt;25,"&gt; 25%","ok"))</f>
        <v>N/A</v>
      </c>
      <c r="BV12" s="80"/>
      <c r="BW12" s="80" t="str">
        <f>IF(OR(ISBLANK(AD12),ISBLANK(AF12)),"N/A",IF(ABS(AF12-AD12)&gt;25,"&gt; 25%","ok"))</f>
        <v>N/A</v>
      </c>
      <c r="BX12" s="80"/>
      <c r="BY12" s="80" t="str">
        <f>IF(OR(ISBLANK(AF12),ISBLANK(AH12)),"N/A",IF(ABS(AH12-AF12)&gt;25,"&gt; 25%","ok"))</f>
        <v>N/A</v>
      </c>
      <c r="BZ12" s="80"/>
      <c r="CA12" s="80" t="str">
        <f>IF(OR(ISBLANK(AH12),ISBLANK(AJ12)),"N/A",IF(ABS(AJ12-AH12)&gt;25,"&gt; 25%","ok"))</f>
        <v>N/A</v>
      </c>
      <c r="CB12" s="80"/>
      <c r="CC12" s="80" t="str">
        <f t="shared" si="0"/>
        <v>N/A</v>
      </c>
      <c r="CD12" s="80"/>
      <c r="CE12" s="80" t="str">
        <f t="shared" si="0"/>
        <v>N/A</v>
      </c>
      <c r="CF12" s="80"/>
      <c r="CG12" s="80" t="str">
        <f t="shared" si="0"/>
        <v>N/A</v>
      </c>
      <c r="CH12" s="300"/>
    </row>
    <row r="13" spans="3:34" ht="5.25" customHeight="1">
      <c r="C13" s="548"/>
      <c r="D13" s="231"/>
      <c r="E13" s="326"/>
      <c r="F13" s="231"/>
      <c r="G13" s="231"/>
      <c r="H13" s="231"/>
      <c r="I13" s="230"/>
      <c r="J13" s="321"/>
      <c r="K13" s="230"/>
      <c r="L13" s="321"/>
      <c r="M13" s="230"/>
      <c r="N13" s="321"/>
      <c r="O13" s="230"/>
      <c r="P13" s="321"/>
      <c r="Q13" s="230"/>
      <c r="R13" s="231"/>
      <c r="S13" s="230"/>
      <c r="T13" s="231"/>
      <c r="U13" s="230"/>
      <c r="V13" s="231"/>
      <c r="W13" s="230"/>
      <c r="X13" s="231"/>
      <c r="Y13" s="230"/>
      <c r="Z13" s="231"/>
      <c r="AA13" s="230"/>
      <c r="AB13" s="231"/>
      <c r="AC13" s="230"/>
      <c r="AD13" s="321"/>
      <c r="AE13" s="230"/>
      <c r="AF13" s="231"/>
      <c r="AG13" s="230"/>
      <c r="AH13" s="231"/>
    </row>
    <row r="14" spans="3:46" ht="12.75">
      <c r="C14" s="391" t="s">
        <v>602</v>
      </c>
      <c r="D14" s="302"/>
      <c r="E14" s="502"/>
      <c r="F14" s="391"/>
      <c r="G14" s="391"/>
      <c r="AT14" s="399" t="s">
        <v>539</v>
      </c>
    </row>
    <row r="15" spans="1:100" ht="25.5" customHeight="1">
      <c r="A15" s="311"/>
      <c r="B15" s="311"/>
      <c r="C15" s="309" t="s">
        <v>594</v>
      </c>
      <c r="D15" s="736" t="s">
        <v>74</v>
      </c>
      <c r="E15" s="736"/>
      <c r="F15" s="736"/>
      <c r="G15" s="736"/>
      <c r="H15" s="736"/>
      <c r="I15" s="736"/>
      <c r="J15" s="736"/>
      <c r="K15" s="736"/>
      <c r="L15" s="736"/>
      <c r="M15" s="736"/>
      <c r="N15" s="736"/>
      <c r="O15" s="736"/>
      <c r="P15" s="736"/>
      <c r="Q15" s="736"/>
      <c r="R15" s="736"/>
      <c r="S15" s="736"/>
      <c r="T15" s="736"/>
      <c r="U15" s="736"/>
      <c r="V15" s="736"/>
      <c r="W15" s="736"/>
      <c r="X15" s="736"/>
      <c r="Y15" s="736"/>
      <c r="Z15" s="736"/>
      <c r="AA15" s="736"/>
      <c r="AB15" s="736"/>
      <c r="AC15" s="736"/>
      <c r="AD15" s="736"/>
      <c r="AE15" s="736"/>
      <c r="AF15" s="736"/>
      <c r="AG15" s="736"/>
      <c r="AH15" s="736"/>
      <c r="AI15" s="736"/>
      <c r="AJ15" s="736"/>
      <c r="AK15" s="736"/>
      <c r="AL15" s="736"/>
      <c r="AM15" s="736"/>
      <c r="AN15" s="736"/>
      <c r="AO15" s="736"/>
      <c r="AP15" s="736"/>
      <c r="AQ15" s="736"/>
      <c r="AR15" s="736"/>
      <c r="AS15" s="597"/>
      <c r="AT15" s="257" t="s">
        <v>241</v>
      </c>
      <c r="AU15" s="257" t="s">
        <v>243</v>
      </c>
      <c r="AV15" s="257" t="s">
        <v>244</v>
      </c>
      <c r="AW15" s="257">
        <v>1990</v>
      </c>
      <c r="AX15" s="258"/>
      <c r="AY15" s="257">
        <v>1995</v>
      </c>
      <c r="AZ15" s="258"/>
      <c r="BA15" s="257">
        <v>1996</v>
      </c>
      <c r="BB15" s="258"/>
      <c r="BC15" s="257">
        <v>1997</v>
      </c>
      <c r="BD15" s="258"/>
      <c r="BE15" s="257">
        <v>1998</v>
      </c>
      <c r="BF15" s="258"/>
      <c r="BG15" s="257">
        <v>1999</v>
      </c>
      <c r="BH15" s="258"/>
      <c r="BI15" s="257">
        <v>2000</v>
      </c>
      <c r="BJ15" s="258"/>
      <c r="BK15" s="257">
        <v>2001</v>
      </c>
      <c r="BL15" s="258"/>
      <c r="BM15" s="257">
        <v>2002</v>
      </c>
      <c r="BN15" s="258"/>
      <c r="BO15" s="257">
        <v>2003</v>
      </c>
      <c r="BP15" s="258"/>
      <c r="BQ15" s="257">
        <v>2004</v>
      </c>
      <c r="BR15" s="258"/>
      <c r="BS15" s="257">
        <v>2005</v>
      </c>
      <c r="BT15" s="258"/>
      <c r="BU15" s="257">
        <v>2006</v>
      </c>
      <c r="BV15" s="258"/>
      <c r="BW15" s="257">
        <v>2007</v>
      </c>
      <c r="BX15" s="258"/>
      <c r="BY15" s="257">
        <v>2008</v>
      </c>
      <c r="BZ15" s="258"/>
      <c r="CA15" s="257">
        <v>2009</v>
      </c>
      <c r="CB15" s="258"/>
      <c r="CC15" s="257">
        <v>2010</v>
      </c>
      <c r="CD15" s="258"/>
      <c r="CE15" s="257">
        <v>2011</v>
      </c>
      <c r="CF15" s="258"/>
      <c r="CG15" s="257">
        <v>2012</v>
      </c>
      <c r="CH15" s="258"/>
      <c r="CI15" s="314"/>
      <c r="CJ15" s="314"/>
      <c r="CK15" s="314"/>
      <c r="CL15" s="314"/>
      <c r="CM15" s="314"/>
      <c r="CN15" s="314"/>
      <c r="CO15" s="314"/>
      <c r="CP15" s="314"/>
      <c r="CQ15" s="314"/>
      <c r="CR15" s="314"/>
      <c r="CS15" s="314"/>
      <c r="CT15" s="314"/>
      <c r="CU15" s="314"/>
      <c r="CV15" s="314"/>
    </row>
    <row r="16" spans="1:100" ht="25.5" customHeight="1">
      <c r="A16" s="311"/>
      <c r="B16" s="311"/>
      <c r="C16" s="309" t="s">
        <v>594</v>
      </c>
      <c r="D16" s="737" t="s">
        <v>135</v>
      </c>
      <c r="E16" s="737"/>
      <c r="F16" s="737"/>
      <c r="G16" s="737"/>
      <c r="H16" s="737"/>
      <c r="I16" s="737"/>
      <c r="J16" s="737"/>
      <c r="K16" s="737"/>
      <c r="L16" s="737"/>
      <c r="M16" s="737"/>
      <c r="N16" s="737"/>
      <c r="O16" s="737"/>
      <c r="P16" s="737"/>
      <c r="Q16" s="737"/>
      <c r="R16" s="737"/>
      <c r="S16" s="737"/>
      <c r="T16" s="737"/>
      <c r="U16" s="737"/>
      <c r="V16" s="737"/>
      <c r="W16" s="737"/>
      <c r="X16" s="737"/>
      <c r="Y16" s="737"/>
      <c r="Z16" s="737"/>
      <c r="AA16" s="737"/>
      <c r="AB16" s="737"/>
      <c r="AC16" s="737"/>
      <c r="AD16" s="737"/>
      <c r="AE16" s="737"/>
      <c r="AF16" s="737"/>
      <c r="AG16" s="737"/>
      <c r="AH16" s="737"/>
      <c r="AI16" s="737"/>
      <c r="AJ16" s="737"/>
      <c r="AK16" s="737"/>
      <c r="AL16" s="737"/>
      <c r="AM16" s="737"/>
      <c r="AN16" s="737"/>
      <c r="AO16" s="737"/>
      <c r="AP16" s="737"/>
      <c r="AQ16" s="737"/>
      <c r="AR16" s="737"/>
      <c r="AS16" s="597"/>
      <c r="AT16" s="436">
        <v>1</v>
      </c>
      <c r="AU16" s="592" t="s">
        <v>473</v>
      </c>
      <c r="AV16" s="98" t="s">
        <v>233</v>
      </c>
      <c r="AW16" s="98">
        <f>F8</f>
        <v>0</v>
      </c>
      <c r="AX16" s="98"/>
      <c r="AY16" s="98">
        <f>H8</f>
        <v>0</v>
      </c>
      <c r="AZ16" s="98"/>
      <c r="BA16" s="98">
        <f>J8</f>
        <v>0</v>
      </c>
      <c r="BB16" s="98"/>
      <c r="BC16" s="98">
        <f>L8</f>
        <v>0</v>
      </c>
      <c r="BD16" s="98"/>
      <c r="BE16" s="98">
        <f>N8</f>
        <v>0</v>
      </c>
      <c r="BF16" s="98"/>
      <c r="BG16" s="98">
        <f>P8</f>
        <v>0</v>
      </c>
      <c r="BH16" s="98"/>
      <c r="BI16" s="98">
        <f>R8</f>
        <v>0</v>
      </c>
      <c r="BJ16" s="98"/>
      <c r="BK16" s="98">
        <f>T8</f>
        <v>0</v>
      </c>
      <c r="BL16" s="98"/>
      <c r="BM16" s="98">
        <f>V8</f>
        <v>0</v>
      </c>
      <c r="BN16" s="98"/>
      <c r="BO16" s="98">
        <f>X8</f>
        <v>0</v>
      </c>
      <c r="BP16" s="98"/>
      <c r="BQ16" s="98">
        <f>Z8</f>
        <v>0</v>
      </c>
      <c r="BR16" s="98"/>
      <c r="BS16" s="98">
        <f>AB8</f>
        <v>0</v>
      </c>
      <c r="BT16" s="98"/>
      <c r="BU16" s="98">
        <f>AD8</f>
        <v>0</v>
      </c>
      <c r="BV16" s="98"/>
      <c r="BW16" s="98">
        <f>AF8</f>
        <v>0</v>
      </c>
      <c r="BX16" s="98"/>
      <c r="BY16" s="98">
        <f>AH8</f>
        <v>0</v>
      </c>
      <c r="BZ16" s="98"/>
      <c r="CA16" s="98">
        <f>AJ8</f>
        <v>0</v>
      </c>
      <c r="CB16" s="272"/>
      <c r="CC16" s="98">
        <f>AL8</f>
        <v>0</v>
      </c>
      <c r="CD16" s="98"/>
      <c r="CE16" s="98">
        <f>AN8</f>
        <v>0</v>
      </c>
      <c r="CF16" s="98"/>
      <c r="CG16" s="98">
        <f>AP8</f>
        <v>0</v>
      </c>
      <c r="CH16" s="272"/>
      <c r="CI16" s="314"/>
      <c r="CJ16" s="314"/>
      <c r="CK16" s="314"/>
      <c r="CL16" s="314"/>
      <c r="CM16" s="314"/>
      <c r="CN16" s="314"/>
      <c r="CO16" s="314"/>
      <c r="CP16" s="314"/>
      <c r="CQ16" s="314"/>
      <c r="CR16" s="314"/>
      <c r="CS16" s="314"/>
      <c r="CT16" s="314"/>
      <c r="CU16" s="314"/>
      <c r="CV16" s="314"/>
    </row>
    <row r="17" spans="1:100" ht="23.25" customHeight="1">
      <c r="A17" s="311"/>
      <c r="B17" s="311"/>
      <c r="C17" s="309" t="s">
        <v>594</v>
      </c>
      <c r="D17" s="736" t="s">
        <v>674</v>
      </c>
      <c r="E17" s="736"/>
      <c r="F17" s="736"/>
      <c r="G17" s="736"/>
      <c r="H17" s="736"/>
      <c r="I17" s="736"/>
      <c r="J17" s="736"/>
      <c r="K17" s="736"/>
      <c r="L17" s="736"/>
      <c r="M17" s="736"/>
      <c r="N17" s="736"/>
      <c r="O17" s="736"/>
      <c r="P17" s="736"/>
      <c r="Q17" s="736"/>
      <c r="R17" s="736"/>
      <c r="S17" s="736"/>
      <c r="T17" s="736"/>
      <c r="U17" s="736"/>
      <c r="V17" s="736"/>
      <c r="W17" s="736"/>
      <c r="X17" s="736"/>
      <c r="Y17" s="736"/>
      <c r="Z17" s="736"/>
      <c r="AA17" s="736"/>
      <c r="AB17" s="736"/>
      <c r="AC17" s="736"/>
      <c r="AD17" s="736"/>
      <c r="AE17" s="736"/>
      <c r="AF17" s="736"/>
      <c r="AG17" s="736"/>
      <c r="AH17" s="736"/>
      <c r="AI17" s="736"/>
      <c r="AJ17" s="736"/>
      <c r="AK17" s="736"/>
      <c r="AL17" s="736"/>
      <c r="AM17" s="736"/>
      <c r="AN17" s="736"/>
      <c r="AO17" s="736"/>
      <c r="AP17" s="736"/>
      <c r="AQ17" s="736"/>
      <c r="AR17" s="736"/>
      <c r="AS17" s="597"/>
      <c r="AT17" s="413">
        <v>2</v>
      </c>
      <c r="AU17" s="594" t="s">
        <v>474</v>
      </c>
      <c r="AV17" s="98" t="s">
        <v>233</v>
      </c>
      <c r="AW17" s="98">
        <f>F9</f>
        <v>0</v>
      </c>
      <c r="AX17" s="98"/>
      <c r="AY17" s="98">
        <f>H9</f>
        <v>0</v>
      </c>
      <c r="AZ17" s="98"/>
      <c r="BA17" s="98">
        <f>J9</f>
        <v>0</v>
      </c>
      <c r="BB17" s="98"/>
      <c r="BC17" s="98">
        <f>L9</f>
        <v>0</v>
      </c>
      <c r="BD17" s="98"/>
      <c r="BE17" s="98">
        <f>N9</f>
        <v>0</v>
      </c>
      <c r="BF17" s="98"/>
      <c r="BG17" s="98">
        <f>P9</f>
        <v>0</v>
      </c>
      <c r="BH17" s="98"/>
      <c r="BI17" s="98">
        <f>R9</f>
        <v>0</v>
      </c>
      <c r="BJ17" s="98"/>
      <c r="BK17" s="98">
        <f>T9</f>
        <v>0</v>
      </c>
      <c r="BL17" s="98"/>
      <c r="BM17" s="98">
        <f>V9</f>
        <v>0</v>
      </c>
      <c r="BN17" s="98"/>
      <c r="BO17" s="98">
        <f>X9</f>
        <v>0</v>
      </c>
      <c r="BP17" s="98"/>
      <c r="BQ17" s="98">
        <f>Z9</f>
        <v>0</v>
      </c>
      <c r="BR17" s="98"/>
      <c r="BS17" s="98">
        <f>AB9</f>
        <v>0</v>
      </c>
      <c r="BT17" s="98"/>
      <c r="BU17" s="98">
        <f>AD9</f>
        <v>0</v>
      </c>
      <c r="BV17" s="98"/>
      <c r="BW17" s="98">
        <f>AF9</f>
        <v>0</v>
      </c>
      <c r="BX17" s="98"/>
      <c r="BY17" s="98">
        <f>AH9</f>
        <v>0</v>
      </c>
      <c r="BZ17" s="98"/>
      <c r="CA17" s="98">
        <f>AJ9</f>
        <v>0</v>
      </c>
      <c r="CB17" s="272"/>
      <c r="CC17" s="98">
        <f>AL9</f>
        <v>0</v>
      </c>
      <c r="CD17" s="98"/>
      <c r="CE17" s="98">
        <f>AN9</f>
        <v>0</v>
      </c>
      <c r="CF17" s="98"/>
      <c r="CG17" s="98">
        <f>AP9</f>
        <v>0</v>
      </c>
      <c r="CH17" s="272"/>
      <c r="CI17" s="314"/>
      <c r="CJ17" s="314"/>
      <c r="CK17" s="314"/>
      <c r="CL17" s="314"/>
      <c r="CM17" s="314"/>
      <c r="CN17" s="314"/>
      <c r="CO17" s="314"/>
      <c r="CP17" s="314"/>
      <c r="CQ17" s="314"/>
      <c r="CR17" s="314"/>
      <c r="CS17" s="314"/>
      <c r="CT17" s="314"/>
      <c r="CU17" s="314"/>
      <c r="CV17" s="314"/>
    </row>
    <row r="18" spans="1:86" s="225" customFormat="1" ht="16.5" customHeight="1">
      <c r="A18" s="203"/>
      <c r="B18" s="204"/>
      <c r="C18" s="440"/>
      <c r="D18" s="517"/>
      <c r="E18" s="517"/>
      <c r="F18" s="517"/>
      <c r="G18" s="517"/>
      <c r="H18" s="517"/>
      <c r="I18" s="517"/>
      <c r="J18" s="517"/>
      <c r="K18" s="517"/>
      <c r="L18" s="517"/>
      <c r="M18" s="517"/>
      <c r="N18" s="517"/>
      <c r="O18" s="517"/>
      <c r="P18" s="517"/>
      <c r="Q18" s="517"/>
      <c r="R18" s="517"/>
      <c r="S18" s="517"/>
      <c r="T18" s="517"/>
      <c r="U18" s="517"/>
      <c r="V18" s="517"/>
      <c r="W18" s="517"/>
      <c r="X18" s="517"/>
      <c r="Y18" s="517"/>
      <c r="Z18" s="517"/>
      <c r="AA18" s="517"/>
      <c r="AB18" s="517"/>
      <c r="AC18" s="517"/>
      <c r="AD18" s="517"/>
      <c r="AE18" s="517"/>
      <c r="AF18" s="517"/>
      <c r="AG18" s="517"/>
      <c r="AH18" s="517"/>
      <c r="AI18" s="517"/>
      <c r="AJ18" s="517"/>
      <c r="AK18" s="517"/>
      <c r="AL18" s="517"/>
      <c r="AM18" s="517"/>
      <c r="AN18" s="517"/>
      <c r="AO18" s="517"/>
      <c r="AP18" s="517"/>
      <c r="AQ18" s="517"/>
      <c r="AR18" s="517"/>
      <c r="AT18" s="317" t="s">
        <v>154</v>
      </c>
      <c r="AU18" s="313" t="s">
        <v>543</v>
      </c>
      <c r="AV18" s="98"/>
      <c r="AW18" s="98" t="str">
        <f>IF(OR(ISBLANK(F8),ISBLANK(F9)),"N/A",IF(AW16&gt;=AW17,"ok","&lt;&gt;"))</f>
        <v>N/A</v>
      </c>
      <c r="AX18" s="98"/>
      <c r="AY18" s="98" t="str">
        <f>IF(OR(ISBLANK(H8),ISBLANK(H9)),"N/A",IF(AY16&gt;=AY17,"ok","&lt;&gt;"))</f>
        <v>N/A</v>
      </c>
      <c r="AZ18" s="98"/>
      <c r="BA18" s="98" t="str">
        <f>IF(OR(ISBLANK(J8),ISBLANK(J9)),"N/A",IF(BA16&gt;=BA17,"ok","&lt;&gt;"))</f>
        <v>N/A</v>
      </c>
      <c r="BB18" s="98"/>
      <c r="BC18" s="98" t="str">
        <f>IF(OR(ISBLANK(L8),ISBLANK(L9)),"N/A",IF(BC16&gt;=BC17,"ok","&lt;&gt;"))</f>
        <v>N/A</v>
      </c>
      <c r="BD18" s="98"/>
      <c r="BE18" s="98" t="str">
        <f>IF(OR(ISBLANK(N8),ISBLANK(N9)),"N/A",IF(BE16&gt;=BE17,"ok","&lt;&gt;"))</f>
        <v>N/A</v>
      </c>
      <c r="BF18" s="98"/>
      <c r="BG18" s="98" t="str">
        <f>IF(OR(ISBLANK(P8),ISBLANK(P9)),"N/A",IF(BG16&gt;=BG17,"ok","&lt;&gt;"))</f>
        <v>N/A</v>
      </c>
      <c r="BH18" s="98"/>
      <c r="BI18" s="98" t="str">
        <f>IF(OR(ISBLANK(R8),ISBLANK(R9)),"N/A",IF(BI16&gt;=BI17,"ok","&lt;&gt;"))</f>
        <v>N/A</v>
      </c>
      <c r="BJ18" s="98"/>
      <c r="BK18" s="98" t="str">
        <f>IF(OR(ISBLANK(T8),ISBLANK(T9)),"N/A",IF(BK16&gt;=BK17,"ok","&lt;&gt;"))</f>
        <v>N/A</v>
      </c>
      <c r="BL18" s="98"/>
      <c r="BM18" s="98" t="str">
        <f>IF(OR(ISBLANK(V8),ISBLANK(V9)),"N/A",IF(BM16&gt;=BM17,"ok","&lt;&gt;"))</f>
        <v>N/A</v>
      </c>
      <c r="BN18" s="98"/>
      <c r="BO18" s="98" t="str">
        <f>IF(OR(ISBLANK(X8),ISBLANK(X9)),"N/A",IF(BO16&gt;=BO17,"ok","&lt;&gt;"))</f>
        <v>N/A</v>
      </c>
      <c r="BP18" s="98"/>
      <c r="BQ18" s="98" t="str">
        <f>IF(OR(ISBLANK(Z8),ISBLANK(Z9)),"N/A",IF(BQ16&gt;=BQ17,"ok","&lt;&gt;"))</f>
        <v>N/A</v>
      </c>
      <c r="BR18" s="98"/>
      <c r="BS18" s="98" t="str">
        <f>IF(OR(ISBLANK(AB8),ISBLANK(AB9)),"N/A",IF(BS16&gt;=BS17,"ok","&lt;&gt;"))</f>
        <v>N/A</v>
      </c>
      <c r="BT18" s="98"/>
      <c r="BU18" s="98" t="str">
        <f>IF(OR(ISBLANK(AD8),ISBLANK(AD9)),"N/A",IF(BU16&gt;=BU17,"ok","&lt;&gt;"))</f>
        <v>N/A</v>
      </c>
      <c r="BV18" s="98"/>
      <c r="BW18" s="98" t="str">
        <f>IF(OR(ISBLANK(AF8),ISBLANK(AF9)),"N/A",IF(BW16&gt;=BW17,"ok","&lt;&gt;"))</f>
        <v>N/A</v>
      </c>
      <c r="BX18" s="98"/>
      <c r="BY18" s="98" t="str">
        <f>IF(OR(ISBLANK(AH8),ISBLANK(AH9)),"N/A",IF(BY16&gt;=BY17,"ok","&lt;&gt;"))</f>
        <v>N/A</v>
      </c>
      <c r="BZ18" s="98"/>
      <c r="CA18" s="98" t="str">
        <f>IF(OR(ISBLANK(AJ8),ISBLANK(AJ9)),"N/A",IF(CA16&gt;=CA17,"ok","&lt;&gt;"))</f>
        <v>N/A</v>
      </c>
      <c r="CB18" s="272"/>
      <c r="CC18" s="98" t="str">
        <f>IF(OR(ISBLANK(AL8),ISBLANK(AL9)),"N/A",IF(CC16&gt;=CC17,"ok","&lt;&gt;"))</f>
        <v>N/A</v>
      </c>
      <c r="CD18" s="98"/>
      <c r="CE18" s="98" t="str">
        <f>IF(OR(ISBLANK(AN8),ISBLANK(AN9)),"N/A",IF(CE16&gt;=CE17,"ok","&lt;&gt;"))</f>
        <v>N/A</v>
      </c>
      <c r="CF18" s="98"/>
      <c r="CG18" s="98" t="str">
        <f>IF(OR(ISBLANK(AP8),ISBLANK(AP9)),"N/A",IF(CG16&gt;=CG17,"ok","&lt;&gt;"))</f>
        <v>N/A</v>
      </c>
      <c r="CH18" s="272"/>
    </row>
    <row r="19" spans="1:86" s="471" customFormat="1" ht="15.75">
      <c r="A19" s="469"/>
      <c r="B19" s="458">
        <v>3</v>
      </c>
      <c r="C19" s="336" t="s">
        <v>136</v>
      </c>
      <c r="D19" s="441"/>
      <c r="E19" s="336"/>
      <c r="F19" s="236"/>
      <c r="G19" s="236"/>
      <c r="H19" s="339"/>
      <c r="I19" s="340"/>
      <c r="J19" s="341"/>
      <c r="K19" s="340"/>
      <c r="L19" s="341"/>
      <c r="M19" s="340"/>
      <c r="N19" s="341"/>
      <c r="O19" s="340"/>
      <c r="P19" s="341"/>
      <c r="Q19" s="340"/>
      <c r="R19" s="339"/>
      <c r="S19" s="340"/>
      <c r="T19" s="339"/>
      <c r="U19" s="340"/>
      <c r="V19" s="339"/>
      <c r="W19" s="340"/>
      <c r="X19" s="339"/>
      <c r="Y19" s="340"/>
      <c r="Z19" s="339"/>
      <c r="AA19" s="442"/>
      <c r="AB19" s="339"/>
      <c r="AC19" s="340"/>
      <c r="AD19" s="341"/>
      <c r="AE19" s="340"/>
      <c r="AF19" s="339"/>
      <c r="AG19" s="340"/>
      <c r="AH19" s="339"/>
      <c r="AI19" s="340"/>
      <c r="AJ19" s="340"/>
      <c r="AK19" s="340"/>
      <c r="AL19" s="340"/>
      <c r="AM19" s="340"/>
      <c r="AN19" s="393"/>
      <c r="AO19" s="392"/>
      <c r="AP19" s="393"/>
      <c r="AQ19" s="392"/>
      <c r="AR19" s="478"/>
      <c r="AS19" s="478"/>
      <c r="AT19" s="98">
        <v>3</v>
      </c>
      <c r="AU19" s="596" t="s">
        <v>465</v>
      </c>
      <c r="AV19" s="98" t="s">
        <v>233</v>
      </c>
      <c r="AW19" s="98">
        <f>F10</f>
        <v>0</v>
      </c>
      <c r="AX19" s="98"/>
      <c r="AY19" s="98">
        <f>H10</f>
        <v>0</v>
      </c>
      <c r="AZ19" s="98"/>
      <c r="BA19" s="98">
        <f>J10</f>
        <v>0</v>
      </c>
      <c r="BB19" s="98"/>
      <c r="BC19" s="98">
        <f>L10</f>
        <v>0</v>
      </c>
      <c r="BD19" s="98"/>
      <c r="BE19" s="98">
        <f>N10</f>
        <v>0</v>
      </c>
      <c r="BF19" s="98"/>
      <c r="BG19" s="98">
        <f>P10</f>
        <v>0</v>
      </c>
      <c r="BH19" s="98"/>
      <c r="BI19" s="98">
        <f>R10</f>
        <v>0</v>
      </c>
      <c r="BJ19" s="98"/>
      <c r="BK19" s="98">
        <f>T10</f>
        <v>0</v>
      </c>
      <c r="BL19" s="98"/>
      <c r="BM19" s="98">
        <f>V10</f>
        <v>0</v>
      </c>
      <c r="BN19" s="98"/>
      <c r="BO19" s="98">
        <f>X10</f>
        <v>0</v>
      </c>
      <c r="BP19" s="98"/>
      <c r="BQ19" s="98">
        <f>Z10</f>
        <v>0</v>
      </c>
      <c r="BR19" s="98"/>
      <c r="BS19" s="98">
        <f>AB10</f>
        <v>0</v>
      </c>
      <c r="BT19" s="98"/>
      <c r="BU19" s="98">
        <f>AD10</f>
        <v>0</v>
      </c>
      <c r="BV19" s="98"/>
      <c r="BW19" s="98">
        <f>AF10</f>
        <v>0</v>
      </c>
      <c r="BX19" s="98"/>
      <c r="BY19" s="98">
        <f>AH10</f>
        <v>0</v>
      </c>
      <c r="BZ19" s="98"/>
      <c r="CA19" s="98">
        <f>AJ10</f>
        <v>0</v>
      </c>
      <c r="CB19" s="272"/>
      <c r="CC19" s="98">
        <f>AL10</f>
        <v>0</v>
      </c>
      <c r="CD19" s="98"/>
      <c r="CE19" s="98">
        <f>AN10</f>
        <v>0</v>
      </c>
      <c r="CF19" s="98"/>
      <c r="CG19" s="98">
        <f>AP10</f>
        <v>0</v>
      </c>
      <c r="CH19" s="272"/>
    </row>
    <row r="20" spans="3:86" ht="2.25" customHeight="1">
      <c r="C20" s="443"/>
      <c r="D20" s="630"/>
      <c r="E20" s="631"/>
      <c r="F20" s="455"/>
      <c r="G20" s="455"/>
      <c r="H20" s="372"/>
      <c r="I20" s="377"/>
      <c r="J20" s="459"/>
      <c r="K20" s="377"/>
      <c r="L20" s="459"/>
      <c r="M20" s="377"/>
      <c r="N20" s="459"/>
      <c r="O20" s="377"/>
      <c r="P20" s="459"/>
      <c r="Q20" s="377"/>
      <c r="R20" s="372"/>
      <c r="S20" s="377"/>
      <c r="T20" s="372"/>
      <c r="U20" s="377"/>
      <c r="V20" s="372"/>
      <c r="W20" s="377"/>
      <c r="X20" s="372"/>
      <c r="Y20" s="377"/>
      <c r="Z20" s="372"/>
      <c r="AA20" s="632"/>
      <c r="AB20" s="372"/>
      <c r="AC20" s="377"/>
      <c r="AD20" s="459"/>
      <c r="AE20" s="377"/>
      <c r="AF20" s="372"/>
      <c r="AG20" s="377"/>
      <c r="AH20" s="372"/>
      <c r="AI20" s="377"/>
      <c r="AJ20" s="377"/>
      <c r="AK20" s="377"/>
      <c r="AL20" s="377"/>
      <c r="AM20" s="377"/>
      <c r="AT20" s="413"/>
      <c r="AU20" s="598"/>
      <c r="AV20" s="98"/>
      <c r="AW20" s="98"/>
      <c r="AX20" s="272"/>
      <c r="AY20" s="79"/>
      <c r="AZ20" s="272"/>
      <c r="BA20" s="79"/>
      <c r="BB20" s="272"/>
      <c r="BC20" s="79"/>
      <c r="BD20" s="272"/>
      <c r="BE20" s="79"/>
      <c r="BF20" s="272"/>
      <c r="BG20" s="98"/>
      <c r="BH20" s="272"/>
      <c r="BI20" s="98"/>
      <c r="BJ20" s="272"/>
      <c r="BK20" s="98"/>
      <c r="BL20" s="272"/>
      <c r="BM20" s="98"/>
      <c r="BN20" s="272"/>
      <c r="BO20" s="98"/>
      <c r="BP20" s="272"/>
      <c r="BQ20" s="98"/>
      <c r="BR20" s="272"/>
      <c r="BS20" s="79"/>
      <c r="BT20" s="272"/>
      <c r="BU20" s="98"/>
      <c r="BV20" s="272"/>
      <c r="BW20" s="98"/>
      <c r="BX20" s="272"/>
      <c r="BY20" s="98"/>
      <c r="BZ20" s="272"/>
      <c r="CA20" s="98"/>
      <c r="CB20" s="272"/>
      <c r="CC20" s="98"/>
      <c r="CD20" s="272"/>
      <c r="CE20" s="98"/>
      <c r="CF20" s="272"/>
      <c r="CG20" s="98"/>
      <c r="CH20" s="272"/>
    </row>
    <row r="21" spans="3:86" ht="18" customHeight="1">
      <c r="C21" s="521" t="s">
        <v>639</v>
      </c>
      <c r="D21" s="800" t="s">
        <v>640</v>
      </c>
      <c r="E21" s="832"/>
      <c r="F21" s="832"/>
      <c r="G21" s="832"/>
      <c r="H21" s="832"/>
      <c r="I21" s="832"/>
      <c r="J21" s="832"/>
      <c r="K21" s="832"/>
      <c r="L21" s="832"/>
      <c r="M21" s="832"/>
      <c r="N21" s="832"/>
      <c r="O21" s="832"/>
      <c r="P21" s="832"/>
      <c r="Q21" s="832"/>
      <c r="R21" s="832"/>
      <c r="S21" s="832"/>
      <c r="T21" s="832"/>
      <c r="U21" s="832"/>
      <c r="V21" s="832"/>
      <c r="W21" s="832"/>
      <c r="X21" s="832"/>
      <c r="Y21" s="832"/>
      <c r="Z21" s="832"/>
      <c r="AA21" s="832"/>
      <c r="AB21" s="832"/>
      <c r="AC21" s="832"/>
      <c r="AD21" s="832"/>
      <c r="AE21" s="832"/>
      <c r="AF21" s="832"/>
      <c r="AG21" s="832"/>
      <c r="AH21" s="832"/>
      <c r="AI21" s="832"/>
      <c r="AJ21" s="832"/>
      <c r="AK21" s="832"/>
      <c r="AL21" s="832"/>
      <c r="AM21" s="832"/>
      <c r="AN21" s="832"/>
      <c r="AO21" s="832"/>
      <c r="AP21" s="832"/>
      <c r="AQ21" s="832"/>
      <c r="AR21" s="832"/>
      <c r="AS21" s="847"/>
      <c r="AT21" s="629" t="s">
        <v>154</v>
      </c>
      <c r="AU21" s="313" t="s">
        <v>542</v>
      </c>
      <c r="AV21" s="98"/>
      <c r="AW21" s="98" t="str">
        <f>IF(OR(ISBLANK(F10),ISBLANK(F9)),"N/A",IF(AW17&gt;=AW19,"ok","&lt;&gt;"))</f>
        <v>N/A</v>
      </c>
      <c r="AX21" s="98"/>
      <c r="AY21" s="98" t="str">
        <f>IF(OR(ISBLANK(H10),ISBLANK(H9)),"N/A",IF(AY17&gt;=AY19,"ok","&lt;&gt;"))</f>
        <v>N/A</v>
      </c>
      <c r="AZ21" s="98"/>
      <c r="BA21" s="98" t="str">
        <f>IF(OR(ISBLANK(J10),ISBLANK(J9)),"N/A",IF(BA17&gt;=BA19,"ok","&lt;&gt;"))</f>
        <v>N/A</v>
      </c>
      <c r="BB21" s="98"/>
      <c r="BC21" s="98" t="str">
        <f>IF(OR(ISBLANK(L10),ISBLANK(L9)),"N/A",IF(BC17&gt;=BC19,"ok","&lt;&gt;"))</f>
        <v>N/A</v>
      </c>
      <c r="BD21" s="98"/>
      <c r="BE21" s="98" t="str">
        <f>IF(OR(ISBLANK(N10),ISBLANK(N9)),"N/A",IF(BE17&gt;=BE19,"ok","&lt;&gt;"))</f>
        <v>N/A</v>
      </c>
      <c r="BF21" s="98"/>
      <c r="BG21" s="98" t="str">
        <f>IF(OR(ISBLANK(P10),ISBLANK(P9)),"N/A",IF(BG17&gt;=BG19,"ok","&lt;&gt;"))</f>
        <v>N/A</v>
      </c>
      <c r="BH21" s="98"/>
      <c r="BI21" s="98" t="str">
        <f>IF(OR(ISBLANK(R10),ISBLANK(R9)),"N/A",IF(BI17&gt;=BI19,"ok","&lt;&gt;"))</f>
        <v>N/A</v>
      </c>
      <c r="BJ21" s="98"/>
      <c r="BK21" s="98" t="str">
        <f>IF(OR(ISBLANK(T10),ISBLANK(T9)),"N/A",IF(BK17&gt;=BK19,"ok","&lt;&gt;"))</f>
        <v>N/A</v>
      </c>
      <c r="BL21" s="98"/>
      <c r="BM21" s="98" t="str">
        <f>IF(OR(ISBLANK(V10),ISBLANK(V9)),"N/A",IF(BM17&gt;=BM19,"ok","&lt;&gt;"))</f>
        <v>N/A</v>
      </c>
      <c r="BN21" s="98"/>
      <c r="BO21" s="98" t="str">
        <f>IF(OR(ISBLANK(X10),ISBLANK(X9)),"N/A",IF(BO17&gt;=BO19,"ok","&lt;&gt;"))</f>
        <v>N/A</v>
      </c>
      <c r="BP21" s="98"/>
      <c r="BQ21" s="98" t="str">
        <f>IF(OR(ISBLANK(Z10),ISBLANK(Z9)),"N/A",IF(BQ17&gt;=BQ19,"ok","&lt;&gt;"))</f>
        <v>N/A</v>
      </c>
      <c r="BR21" s="98"/>
      <c r="BS21" s="98" t="str">
        <f>IF(OR(ISBLANK(AB10),ISBLANK(AB9)),"N/A",IF(BS17&gt;=BS19,"ok","&lt;&gt;"))</f>
        <v>N/A</v>
      </c>
      <c r="BT21" s="98"/>
      <c r="BU21" s="98" t="str">
        <f>IF(OR(ISBLANK(AD10),ISBLANK(AD9)),"N/A",IF(BU17&gt;=BU19,"ok","&lt;&gt;"))</f>
        <v>N/A</v>
      </c>
      <c r="BV21" s="98"/>
      <c r="BW21" s="98" t="str">
        <f>IF(OR(ISBLANK(AF10),ISBLANK(AF9)),"N/A",IF(BW17&gt;=BW19,"ok","&lt;&gt;"))</f>
        <v>N/A</v>
      </c>
      <c r="BX21" s="98"/>
      <c r="BY21" s="98" t="str">
        <f>IF(OR(ISBLANK(AH10),ISBLANK(AH9)),"N/A",IF(BY17&gt;=BY19,"ok","&lt;&gt;"))</f>
        <v>N/A</v>
      </c>
      <c r="BZ21" s="98"/>
      <c r="CA21" s="98" t="str">
        <f>IF(OR(ISBLANK(AJ10),ISBLANK(AJ9)),"N/A",IF(CA17&gt;=CA19,"ok","&lt;&gt;"))</f>
        <v>N/A</v>
      </c>
      <c r="CB21" s="272"/>
      <c r="CC21" s="98" t="str">
        <f>IF(OR(ISBLANK(AL10),ISBLANK(AL9)),"N/A",IF(CC17&gt;=CC19,"ok","&lt;&gt;"))</f>
        <v>N/A</v>
      </c>
      <c r="CD21" s="98"/>
      <c r="CE21" s="98" t="str">
        <f>IF(OR(ISBLANK(AN10),ISBLANK(AN9)),"N/A",IF(CE17&gt;=CE19,"ok","&lt;&gt;"))</f>
        <v>N/A</v>
      </c>
      <c r="CF21" s="98"/>
      <c r="CG21" s="98" t="str">
        <f>IF(OR(ISBLANK(AP10),ISBLANK(AP9)),"N/A",IF(CG17&gt;=CG19,"ok","&lt;&gt;"))</f>
        <v>N/A</v>
      </c>
      <c r="CH21" s="272"/>
    </row>
    <row r="22" spans="3:86" ht="18" customHeight="1">
      <c r="C22" s="640"/>
      <c r="D22" s="848"/>
      <c r="E22" s="849"/>
      <c r="F22" s="849"/>
      <c r="G22" s="849"/>
      <c r="H22" s="849"/>
      <c r="I22" s="849"/>
      <c r="J22" s="849"/>
      <c r="K22" s="849"/>
      <c r="L22" s="849"/>
      <c r="M22" s="849"/>
      <c r="N22" s="849"/>
      <c r="O22" s="849"/>
      <c r="P22" s="849"/>
      <c r="Q22" s="849"/>
      <c r="R22" s="849"/>
      <c r="S22" s="849"/>
      <c r="T22" s="849"/>
      <c r="U22" s="849"/>
      <c r="V22" s="849"/>
      <c r="W22" s="849"/>
      <c r="X22" s="849"/>
      <c r="Y22" s="849"/>
      <c r="Z22" s="849"/>
      <c r="AA22" s="849"/>
      <c r="AB22" s="849"/>
      <c r="AC22" s="849"/>
      <c r="AD22" s="849"/>
      <c r="AE22" s="849"/>
      <c r="AF22" s="849"/>
      <c r="AG22" s="849"/>
      <c r="AH22" s="849"/>
      <c r="AI22" s="849"/>
      <c r="AJ22" s="849"/>
      <c r="AK22" s="849"/>
      <c r="AL22" s="849"/>
      <c r="AM22" s="849"/>
      <c r="AN22" s="849"/>
      <c r="AO22" s="849"/>
      <c r="AP22" s="849"/>
      <c r="AQ22" s="849"/>
      <c r="AR22" s="849"/>
      <c r="AS22" s="850"/>
      <c r="AT22" s="116">
        <v>5</v>
      </c>
      <c r="AU22" s="275" t="s">
        <v>559</v>
      </c>
      <c r="AV22" s="81" t="s">
        <v>233</v>
      </c>
      <c r="AW22" s="98">
        <f>F12</f>
        <v>0</v>
      </c>
      <c r="AX22" s="98"/>
      <c r="AY22" s="98">
        <f>H12</f>
        <v>0</v>
      </c>
      <c r="AZ22" s="98"/>
      <c r="BA22" s="98">
        <f>J12</f>
        <v>0</v>
      </c>
      <c r="BB22" s="98"/>
      <c r="BC22" s="98">
        <f>L12</f>
        <v>0</v>
      </c>
      <c r="BD22" s="98"/>
      <c r="BE22" s="98">
        <f>N12</f>
        <v>0</v>
      </c>
      <c r="BF22" s="98"/>
      <c r="BG22" s="98">
        <f>P12</f>
        <v>0</v>
      </c>
      <c r="BH22" s="98"/>
      <c r="BI22" s="98">
        <f>R12</f>
        <v>0</v>
      </c>
      <c r="BJ22" s="98"/>
      <c r="BK22" s="98">
        <f>T12</f>
        <v>0</v>
      </c>
      <c r="BL22" s="98"/>
      <c r="BM22" s="98">
        <f>V12</f>
        <v>0</v>
      </c>
      <c r="BN22" s="98"/>
      <c r="BO22" s="98">
        <f>X12</f>
        <v>0</v>
      </c>
      <c r="BP22" s="98"/>
      <c r="BQ22" s="98">
        <f>Z12</f>
        <v>0</v>
      </c>
      <c r="BR22" s="98"/>
      <c r="BS22" s="98">
        <f>AB12</f>
        <v>0</v>
      </c>
      <c r="BT22" s="98"/>
      <c r="BU22" s="98">
        <f>AD12</f>
        <v>0</v>
      </c>
      <c r="BV22" s="98"/>
      <c r="BW22" s="98">
        <f>AF12</f>
        <v>0</v>
      </c>
      <c r="BX22" s="98"/>
      <c r="BY22" s="98">
        <f>AH12</f>
        <v>0</v>
      </c>
      <c r="BZ22" s="98"/>
      <c r="CA22" s="98">
        <f>AJ12</f>
        <v>0</v>
      </c>
      <c r="CB22" s="272"/>
      <c r="CC22" s="98">
        <f>AL12</f>
        <v>0</v>
      </c>
      <c r="CD22" s="98"/>
      <c r="CE22" s="98">
        <f>AN12</f>
        <v>0</v>
      </c>
      <c r="CF22" s="98"/>
      <c r="CG22" s="98">
        <f>AP12</f>
        <v>0</v>
      </c>
      <c r="CH22" s="272"/>
    </row>
    <row r="23" spans="3:86" ht="18" customHeight="1">
      <c r="C23" s="650"/>
      <c r="D23" s="851"/>
      <c r="E23" s="852"/>
      <c r="F23" s="852"/>
      <c r="G23" s="852"/>
      <c r="H23" s="852"/>
      <c r="I23" s="852"/>
      <c r="J23" s="852"/>
      <c r="K23" s="852"/>
      <c r="L23" s="852"/>
      <c r="M23" s="852"/>
      <c r="N23" s="852"/>
      <c r="O23" s="852"/>
      <c r="P23" s="852"/>
      <c r="Q23" s="852"/>
      <c r="R23" s="852"/>
      <c r="S23" s="852"/>
      <c r="T23" s="852"/>
      <c r="U23" s="852"/>
      <c r="V23" s="852"/>
      <c r="W23" s="852"/>
      <c r="X23" s="852"/>
      <c r="Y23" s="852"/>
      <c r="Z23" s="852"/>
      <c r="AA23" s="852"/>
      <c r="AB23" s="852"/>
      <c r="AC23" s="852"/>
      <c r="AD23" s="852"/>
      <c r="AE23" s="852"/>
      <c r="AF23" s="852"/>
      <c r="AG23" s="852"/>
      <c r="AH23" s="852"/>
      <c r="AI23" s="852"/>
      <c r="AJ23" s="852"/>
      <c r="AK23" s="852"/>
      <c r="AL23" s="852"/>
      <c r="AM23" s="852"/>
      <c r="AN23" s="852"/>
      <c r="AO23" s="852"/>
      <c r="AP23" s="852"/>
      <c r="AQ23" s="852"/>
      <c r="AR23" s="852"/>
      <c r="AS23" s="853"/>
      <c r="AT23" s="633" t="s">
        <v>154</v>
      </c>
      <c r="AU23" s="348" t="s">
        <v>520</v>
      </c>
      <c r="AV23" s="96"/>
      <c r="AW23" s="96" t="str">
        <f>IF(OR(ISBLANK(F12),ISBLANK(F9),ISBLANK(F11)),"N/A",IF(AW22=100-F11-F9,"ok","&lt;&gt;"))</f>
        <v>N/A</v>
      </c>
      <c r="AX23" s="96"/>
      <c r="AY23" s="96" t="str">
        <f aca="true" t="shared" si="1" ref="AY23:CG23">IF(OR(ISBLANK(H12),ISBLANK(H9),ISBLANK(H11)),"N/A",IF(AY22=100-H11-H9,"ok","&lt;&gt;"))</f>
        <v>N/A</v>
      </c>
      <c r="AZ23" s="96"/>
      <c r="BA23" s="96" t="str">
        <f t="shared" si="1"/>
        <v>N/A</v>
      </c>
      <c r="BB23" s="96"/>
      <c r="BC23" s="96" t="str">
        <f t="shared" si="1"/>
        <v>N/A</v>
      </c>
      <c r="BD23" s="96"/>
      <c r="BE23" s="96" t="str">
        <f t="shared" si="1"/>
        <v>N/A</v>
      </c>
      <c r="BF23" s="96"/>
      <c r="BG23" s="96" t="str">
        <f t="shared" si="1"/>
        <v>N/A</v>
      </c>
      <c r="BH23" s="96"/>
      <c r="BI23" s="96" t="str">
        <f t="shared" si="1"/>
        <v>N/A</v>
      </c>
      <c r="BJ23" s="96"/>
      <c r="BK23" s="96" t="str">
        <f t="shared" si="1"/>
        <v>N/A</v>
      </c>
      <c r="BL23" s="96"/>
      <c r="BM23" s="96" t="str">
        <f t="shared" si="1"/>
        <v>N/A</v>
      </c>
      <c r="BN23" s="96"/>
      <c r="BO23" s="96" t="str">
        <f t="shared" si="1"/>
        <v>N/A</v>
      </c>
      <c r="BP23" s="96"/>
      <c r="BQ23" s="96" t="str">
        <f t="shared" si="1"/>
        <v>N/A</v>
      </c>
      <c r="BR23" s="96"/>
      <c r="BS23" s="96" t="str">
        <f t="shared" si="1"/>
        <v>N/A</v>
      </c>
      <c r="BT23" s="96"/>
      <c r="BU23" s="96" t="str">
        <f t="shared" si="1"/>
        <v>N/A</v>
      </c>
      <c r="BV23" s="96"/>
      <c r="BW23" s="96" t="str">
        <f t="shared" si="1"/>
        <v>N/A</v>
      </c>
      <c r="BX23" s="96"/>
      <c r="BY23" s="96" t="str">
        <f t="shared" si="1"/>
        <v>N/A</v>
      </c>
      <c r="BZ23" s="96"/>
      <c r="CA23" s="96" t="str">
        <f t="shared" si="1"/>
        <v>N/A</v>
      </c>
      <c r="CB23" s="96"/>
      <c r="CC23" s="96" t="str">
        <f t="shared" si="1"/>
        <v>N/A</v>
      </c>
      <c r="CD23" s="96"/>
      <c r="CE23" s="96" t="str">
        <f t="shared" si="1"/>
        <v>N/A</v>
      </c>
      <c r="CF23" s="96"/>
      <c r="CG23" s="96" t="str">
        <f t="shared" si="1"/>
        <v>N/A</v>
      </c>
      <c r="CH23" s="300"/>
    </row>
    <row r="24" spans="3:86" ht="18" customHeight="1">
      <c r="C24" s="644"/>
      <c r="D24" s="730"/>
      <c r="E24" s="731"/>
      <c r="F24" s="731"/>
      <c r="G24" s="731"/>
      <c r="H24" s="731"/>
      <c r="I24" s="731"/>
      <c r="J24" s="731"/>
      <c r="K24" s="731"/>
      <c r="L24" s="731"/>
      <c r="M24" s="731"/>
      <c r="N24" s="731"/>
      <c r="O24" s="731"/>
      <c r="P24" s="731"/>
      <c r="Q24" s="731"/>
      <c r="R24" s="731"/>
      <c r="S24" s="731"/>
      <c r="T24" s="731"/>
      <c r="U24" s="731"/>
      <c r="V24" s="731"/>
      <c r="W24" s="731"/>
      <c r="X24" s="731"/>
      <c r="Y24" s="731"/>
      <c r="Z24" s="731"/>
      <c r="AA24" s="731"/>
      <c r="AB24" s="731"/>
      <c r="AC24" s="731"/>
      <c r="AD24" s="731"/>
      <c r="AE24" s="731"/>
      <c r="AF24" s="731"/>
      <c r="AG24" s="731"/>
      <c r="AH24" s="731"/>
      <c r="AI24" s="731"/>
      <c r="AJ24" s="731"/>
      <c r="AK24" s="731"/>
      <c r="AL24" s="731"/>
      <c r="AM24" s="731"/>
      <c r="AN24" s="731"/>
      <c r="AO24" s="731"/>
      <c r="AP24" s="731"/>
      <c r="AQ24" s="731"/>
      <c r="AR24" s="731"/>
      <c r="AS24" s="854"/>
      <c r="AT24" s="349" t="s">
        <v>550</v>
      </c>
      <c r="AU24" s="350" t="s">
        <v>551</v>
      </c>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451"/>
      <c r="CC24" s="97"/>
      <c r="CD24" s="97"/>
      <c r="CE24" s="97"/>
      <c r="CF24" s="97"/>
      <c r="CG24" s="97"/>
      <c r="CH24" s="451"/>
    </row>
    <row r="25" spans="3:86" ht="18" customHeight="1">
      <c r="C25" s="644"/>
      <c r="D25" s="855"/>
      <c r="E25" s="856"/>
      <c r="F25" s="856"/>
      <c r="G25" s="856"/>
      <c r="H25" s="856"/>
      <c r="I25" s="856"/>
      <c r="J25" s="856"/>
      <c r="K25" s="856"/>
      <c r="L25" s="856"/>
      <c r="M25" s="856"/>
      <c r="N25" s="856"/>
      <c r="O25" s="856"/>
      <c r="P25" s="856"/>
      <c r="Q25" s="856"/>
      <c r="R25" s="856"/>
      <c r="S25" s="856"/>
      <c r="T25" s="856"/>
      <c r="U25" s="856"/>
      <c r="V25" s="856"/>
      <c r="W25" s="856"/>
      <c r="X25" s="856"/>
      <c r="Y25" s="856"/>
      <c r="Z25" s="856"/>
      <c r="AA25" s="856"/>
      <c r="AB25" s="856"/>
      <c r="AC25" s="856"/>
      <c r="AD25" s="856"/>
      <c r="AE25" s="856"/>
      <c r="AF25" s="856"/>
      <c r="AG25" s="856"/>
      <c r="AH25" s="856"/>
      <c r="AI25" s="856"/>
      <c r="AJ25" s="856"/>
      <c r="AK25" s="856"/>
      <c r="AL25" s="856"/>
      <c r="AM25" s="856"/>
      <c r="AN25" s="856"/>
      <c r="AO25" s="856"/>
      <c r="AP25" s="856"/>
      <c r="AQ25" s="856"/>
      <c r="AR25" s="856"/>
      <c r="AS25" s="857"/>
      <c r="AT25" s="349" t="s">
        <v>552</v>
      </c>
      <c r="AU25" s="350" t="s">
        <v>553</v>
      </c>
      <c r="AV25" s="472"/>
      <c r="AW25" s="472"/>
      <c r="AX25" s="472"/>
      <c r="AY25" s="472"/>
      <c r="AZ25" s="472"/>
      <c r="BA25" s="472"/>
      <c r="BB25" s="472"/>
      <c r="BC25" s="472"/>
      <c r="BD25" s="472"/>
      <c r="BE25" s="472"/>
      <c r="BF25" s="472"/>
      <c r="BG25" s="472"/>
      <c r="BH25" s="472"/>
      <c r="BI25" s="472"/>
      <c r="BJ25" s="472"/>
      <c r="BK25" s="472"/>
      <c r="BL25" s="472"/>
      <c r="BM25" s="472"/>
      <c r="BN25" s="472"/>
      <c r="BO25" s="472"/>
      <c r="BP25" s="472"/>
      <c r="BQ25" s="472"/>
      <c r="BR25" s="472"/>
      <c r="BS25" s="472"/>
      <c r="BT25" s="472"/>
      <c r="BU25" s="472"/>
      <c r="BV25" s="472"/>
      <c r="BW25" s="472"/>
      <c r="BX25" s="472"/>
      <c r="BY25" s="472"/>
      <c r="BZ25" s="472"/>
      <c r="CA25" s="472"/>
      <c r="CB25" s="472"/>
      <c r="CC25" s="472"/>
      <c r="CD25" s="472"/>
      <c r="CE25" s="472"/>
      <c r="CF25" s="472"/>
      <c r="CG25" s="472"/>
      <c r="CH25" s="472"/>
    </row>
    <row r="26" spans="3:86" ht="18" customHeight="1">
      <c r="C26" s="644"/>
      <c r="D26" s="730"/>
      <c r="E26" s="731"/>
      <c r="F26" s="731"/>
      <c r="G26" s="731"/>
      <c r="H26" s="731"/>
      <c r="I26" s="731"/>
      <c r="J26" s="731"/>
      <c r="K26" s="731"/>
      <c r="L26" s="731"/>
      <c r="M26" s="731"/>
      <c r="N26" s="731"/>
      <c r="O26" s="731"/>
      <c r="P26" s="731"/>
      <c r="Q26" s="731"/>
      <c r="R26" s="731"/>
      <c r="S26" s="731"/>
      <c r="T26" s="731"/>
      <c r="U26" s="731"/>
      <c r="V26" s="731"/>
      <c r="W26" s="731"/>
      <c r="X26" s="731"/>
      <c r="Y26" s="731"/>
      <c r="Z26" s="731"/>
      <c r="AA26" s="731"/>
      <c r="AB26" s="731"/>
      <c r="AC26" s="731"/>
      <c r="AD26" s="731"/>
      <c r="AE26" s="731"/>
      <c r="AF26" s="731"/>
      <c r="AG26" s="731"/>
      <c r="AH26" s="731"/>
      <c r="AI26" s="731"/>
      <c r="AJ26" s="731"/>
      <c r="AK26" s="731"/>
      <c r="AL26" s="731"/>
      <c r="AM26" s="731"/>
      <c r="AN26" s="731"/>
      <c r="AO26" s="731"/>
      <c r="AP26" s="731"/>
      <c r="AQ26" s="731"/>
      <c r="AR26" s="731"/>
      <c r="AS26" s="854"/>
      <c r="AT26" s="351" t="s">
        <v>555</v>
      </c>
      <c r="AU26" s="350" t="s">
        <v>557</v>
      </c>
      <c r="AV26" s="472"/>
      <c r="AW26" s="472"/>
      <c r="AX26" s="472"/>
      <c r="AY26" s="472"/>
      <c r="AZ26" s="472"/>
      <c r="BA26" s="472"/>
      <c r="BB26" s="472"/>
      <c r="BC26" s="472"/>
      <c r="BD26" s="472"/>
      <c r="BE26" s="472"/>
      <c r="BF26" s="472"/>
      <c r="BG26" s="472"/>
      <c r="BH26" s="472"/>
      <c r="BI26" s="472"/>
      <c r="BJ26" s="472"/>
      <c r="BK26" s="472"/>
      <c r="BL26" s="472"/>
      <c r="BM26" s="472"/>
      <c r="BN26" s="472"/>
      <c r="BO26" s="472"/>
      <c r="BP26" s="472"/>
      <c r="BQ26" s="472"/>
      <c r="BR26" s="472"/>
      <c r="BS26" s="472"/>
      <c r="BT26" s="472"/>
      <c r="BU26" s="472"/>
      <c r="BV26" s="472"/>
      <c r="BW26" s="472"/>
      <c r="BX26" s="472"/>
      <c r="BY26" s="472"/>
      <c r="BZ26" s="472"/>
      <c r="CA26" s="472"/>
      <c r="CB26" s="472"/>
      <c r="CC26" s="472"/>
      <c r="CD26" s="472"/>
      <c r="CE26" s="472"/>
      <c r="CF26" s="472"/>
      <c r="CG26" s="472"/>
      <c r="CH26" s="472"/>
    </row>
    <row r="27" spans="3:86" ht="18" customHeight="1">
      <c r="C27" s="644"/>
      <c r="D27" s="858"/>
      <c r="E27" s="859"/>
      <c r="F27" s="859"/>
      <c r="G27" s="859"/>
      <c r="H27" s="859"/>
      <c r="I27" s="859"/>
      <c r="J27" s="859"/>
      <c r="K27" s="859"/>
      <c r="L27" s="859"/>
      <c r="M27" s="859"/>
      <c r="N27" s="859"/>
      <c r="O27" s="859"/>
      <c r="P27" s="859"/>
      <c r="Q27" s="859"/>
      <c r="R27" s="859"/>
      <c r="S27" s="859"/>
      <c r="T27" s="859"/>
      <c r="U27" s="859"/>
      <c r="V27" s="859"/>
      <c r="W27" s="859"/>
      <c r="X27" s="859"/>
      <c r="Y27" s="859"/>
      <c r="Z27" s="859"/>
      <c r="AA27" s="859"/>
      <c r="AB27" s="859"/>
      <c r="AC27" s="859"/>
      <c r="AD27" s="859"/>
      <c r="AE27" s="859"/>
      <c r="AF27" s="859"/>
      <c r="AG27" s="859"/>
      <c r="AH27" s="859"/>
      <c r="AI27" s="859"/>
      <c r="AJ27" s="859"/>
      <c r="AK27" s="859"/>
      <c r="AL27" s="859"/>
      <c r="AM27" s="859"/>
      <c r="AN27" s="859"/>
      <c r="AO27" s="859"/>
      <c r="AP27" s="859"/>
      <c r="AQ27" s="859"/>
      <c r="AR27" s="859"/>
      <c r="AS27" s="860"/>
      <c r="AT27" s="351" t="s">
        <v>554</v>
      </c>
      <c r="AU27" s="350" t="s">
        <v>475</v>
      </c>
      <c r="AV27" s="97"/>
      <c r="AW27" s="97"/>
      <c r="AX27" s="451"/>
      <c r="AY27" s="115"/>
      <c r="AZ27" s="451"/>
      <c r="BA27" s="115"/>
      <c r="BB27" s="451"/>
      <c r="BC27" s="115"/>
      <c r="BD27" s="451"/>
      <c r="BE27" s="115"/>
      <c r="BF27" s="451"/>
      <c r="BG27" s="97"/>
      <c r="BH27" s="451"/>
      <c r="BI27" s="97"/>
      <c r="BJ27" s="451"/>
      <c r="BK27" s="97"/>
      <c r="BL27" s="451"/>
      <c r="BM27" s="97"/>
      <c r="BN27" s="451"/>
      <c r="BO27" s="97"/>
      <c r="BP27" s="451"/>
      <c r="BQ27" s="97"/>
      <c r="BR27" s="451"/>
      <c r="BS27" s="115"/>
      <c r="BT27" s="451"/>
      <c r="BU27" s="97"/>
      <c r="BV27" s="451"/>
      <c r="BW27" s="97"/>
      <c r="BX27" s="451"/>
      <c r="BY27" s="97"/>
      <c r="BZ27" s="451"/>
      <c r="CA27" s="97"/>
      <c r="CB27" s="451"/>
      <c r="CC27" s="97"/>
      <c r="CD27" s="451"/>
      <c r="CE27" s="97"/>
      <c r="CF27" s="451"/>
      <c r="CG27" s="97"/>
      <c r="CH27" s="451"/>
    </row>
    <row r="28" spans="3:86" ht="18" customHeight="1">
      <c r="C28" s="644"/>
      <c r="D28" s="858"/>
      <c r="E28" s="859"/>
      <c r="F28" s="859"/>
      <c r="G28" s="859"/>
      <c r="H28" s="859"/>
      <c r="I28" s="859"/>
      <c r="J28" s="859"/>
      <c r="K28" s="859"/>
      <c r="L28" s="859"/>
      <c r="M28" s="859"/>
      <c r="N28" s="859"/>
      <c r="O28" s="859"/>
      <c r="P28" s="859"/>
      <c r="Q28" s="859"/>
      <c r="R28" s="859"/>
      <c r="S28" s="859"/>
      <c r="T28" s="859"/>
      <c r="U28" s="859"/>
      <c r="V28" s="859"/>
      <c r="W28" s="859"/>
      <c r="X28" s="859"/>
      <c r="Y28" s="859"/>
      <c r="Z28" s="859"/>
      <c r="AA28" s="859"/>
      <c r="AB28" s="859"/>
      <c r="AC28" s="859"/>
      <c r="AD28" s="859"/>
      <c r="AE28" s="859"/>
      <c r="AF28" s="859"/>
      <c r="AG28" s="859"/>
      <c r="AH28" s="859"/>
      <c r="AI28" s="859"/>
      <c r="AJ28" s="859"/>
      <c r="AK28" s="859"/>
      <c r="AL28" s="859"/>
      <c r="AM28" s="859"/>
      <c r="AN28" s="859"/>
      <c r="AO28" s="859"/>
      <c r="AP28" s="859"/>
      <c r="AQ28" s="859"/>
      <c r="AR28" s="859"/>
      <c r="AS28" s="860"/>
      <c r="AV28" s="97"/>
      <c r="AW28" s="97"/>
      <c r="AX28" s="451"/>
      <c r="AY28" s="115"/>
      <c r="AZ28" s="451"/>
      <c r="BA28" s="115"/>
      <c r="BB28" s="451"/>
      <c r="BC28" s="115"/>
      <c r="BD28" s="451"/>
      <c r="BE28" s="115"/>
      <c r="BF28" s="451"/>
      <c r="BG28" s="97"/>
      <c r="BH28" s="451"/>
      <c r="BI28" s="97"/>
      <c r="BJ28" s="451"/>
      <c r="BK28" s="97"/>
      <c r="BL28" s="451"/>
      <c r="BM28" s="97"/>
      <c r="BN28" s="451"/>
      <c r="BO28" s="97"/>
      <c r="BP28" s="451"/>
      <c r="BQ28" s="97"/>
      <c r="BR28" s="451"/>
      <c r="BS28" s="115"/>
      <c r="BT28" s="451"/>
      <c r="BU28" s="97"/>
      <c r="BV28" s="451"/>
      <c r="BW28" s="97"/>
      <c r="BX28" s="451"/>
      <c r="BY28" s="97"/>
      <c r="BZ28" s="451"/>
      <c r="CA28" s="97"/>
      <c r="CB28" s="451"/>
      <c r="CC28" s="97"/>
      <c r="CD28" s="451"/>
      <c r="CE28" s="97"/>
      <c r="CF28" s="451"/>
      <c r="CG28" s="97"/>
      <c r="CH28" s="451"/>
    </row>
    <row r="29" spans="3:86" ht="18" customHeight="1">
      <c r="C29" s="644"/>
      <c r="D29" s="730"/>
      <c r="E29" s="731"/>
      <c r="F29" s="731"/>
      <c r="G29" s="731"/>
      <c r="H29" s="731"/>
      <c r="I29" s="731"/>
      <c r="J29" s="731"/>
      <c r="K29" s="731"/>
      <c r="L29" s="731"/>
      <c r="M29" s="731"/>
      <c r="N29" s="731"/>
      <c r="O29" s="731"/>
      <c r="P29" s="731"/>
      <c r="Q29" s="731"/>
      <c r="R29" s="731"/>
      <c r="S29" s="731"/>
      <c r="T29" s="731"/>
      <c r="U29" s="731"/>
      <c r="V29" s="731"/>
      <c r="W29" s="731"/>
      <c r="X29" s="731"/>
      <c r="Y29" s="731"/>
      <c r="Z29" s="731"/>
      <c r="AA29" s="731"/>
      <c r="AB29" s="731"/>
      <c r="AC29" s="731"/>
      <c r="AD29" s="731"/>
      <c r="AE29" s="731"/>
      <c r="AF29" s="731"/>
      <c r="AG29" s="731"/>
      <c r="AH29" s="731"/>
      <c r="AI29" s="731"/>
      <c r="AJ29" s="731"/>
      <c r="AK29" s="731"/>
      <c r="AL29" s="731"/>
      <c r="AM29" s="731"/>
      <c r="AN29" s="731"/>
      <c r="AO29" s="731"/>
      <c r="AP29" s="731"/>
      <c r="AQ29" s="731"/>
      <c r="AR29" s="731"/>
      <c r="AS29" s="854"/>
      <c r="AV29" s="472"/>
      <c r="AW29" s="472"/>
      <c r="AX29" s="472"/>
      <c r="AY29" s="472"/>
      <c r="AZ29" s="472"/>
      <c r="BA29" s="472"/>
      <c r="BB29" s="472"/>
      <c r="BC29" s="472"/>
      <c r="BD29" s="472"/>
      <c r="BE29" s="472"/>
      <c r="BF29" s="472"/>
      <c r="BG29" s="472"/>
      <c r="BH29" s="472"/>
      <c r="BI29" s="472"/>
      <c r="BJ29" s="472"/>
      <c r="BK29" s="472"/>
      <c r="BL29" s="472"/>
      <c r="BM29" s="472"/>
      <c r="BN29" s="472"/>
      <c r="BO29" s="472"/>
      <c r="BP29" s="472"/>
      <c r="BQ29" s="472"/>
      <c r="BR29" s="472"/>
      <c r="BS29" s="472"/>
      <c r="BT29" s="472"/>
      <c r="BU29" s="472"/>
      <c r="BV29" s="472"/>
      <c r="BW29" s="472"/>
      <c r="BX29" s="472"/>
      <c r="BY29" s="472"/>
      <c r="BZ29" s="472"/>
      <c r="CA29" s="472"/>
      <c r="CB29" s="472"/>
      <c r="CC29" s="472"/>
      <c r="CD29" s="472"/>
      <c r="CE29" s="472"/>
      <c r="CF29" s="472"/>
      <c r="CG29" s="472"/>
      <c r="CH29" s="472"/>
    </row>
    <row r="30" spans="3:86" ht="18" customHeight="1">
      <c r="C30" s="644"/>
      <c r="D30" s="730"/>
      <c r="E30" s="731"/>
      <c r="F30" s="731"/>
      <c r="G30" s="731"/>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854"/>
      <c r="AV30" s="472"/>
      <c r="AW30" s="472"/>
      <c r="AX30" s="472"/>
      <c r="AY30" s="472"/>
      <c r="AZ30" s="472"/>
      <c r="BA30" s="472"/>
      <c r="BB30" s="472"/>
      <c r="BC30" s="472"/>
      <c r="BD30" s="472"/>
      <c r="BE30" s="472"/>
      <c r="BF30" s="472"/>
      <c r="BG30" s="472"/>
      <c r="BH30" s="472"/>
      <c r="BI30" s="472"/>
      <c r="BJ30" s="472"/>
      <c r="BK30" s="472"/>
      <c r="BL30" s="472"/>
      <c r="BM30" s="472"/>
      <c r="BN30" s="472"/>
      <c r="BO30" s="472"/>
      <c r="BP30" s="472"/>
      <c r="BQ30" s="472"/>
      <c r="BR30" s="472"/>
      <c r="BS30" s="472"/>
      <c r="BT30" s="472"/>
      <c r="BU30" s="472"/>
      <c r="BV30" s="472"/>
      <c r="BW30" s="472"/>
      <c r="BX30" s="472"/>
      <c r="BY30" s="472"/>
      <c r="BZ30" s="472"/>
      <c r="CA30" s="472"/>
      <c r="CB30" s="472"/>
      <c r="CC30" s="472"/>
      <c r="CD30" s="472"/>
      <c r="CE30" s="472"/>
      <c r="CF30" s="472"/>
      <c r="CG30" s="472"/>
      <c r="CH30" s="472"/>
    </row>
    <row r="31" spans="3:47" ht="18" customHeight="1">
      <c r="C31" s="644"/>
      <c r="D31" s="730"/>
      <c r="E31" s="731"/>
      <c r="F31" s="731"/>
      <c r="G31" s="731"/>
      <c r="H31" s="731"/>
      <c r="I31" s="731"/>
      <c r="J31" s="731"/>
      <c r="K31" s="731"/>
      <c r="L31" s="731"/>
      <c r="M31" s="731"/>
      <c r="N31" s="731"/>
      <c r="O31" s="731"/>
      <c r="P31" s="731"/>
      <c r="Q31" s="731"/>
      <c r="R31" s="731"/>
      <c r="S31" s="731"/>
      <c r="T31" s="731"/>
      <c r="U31" s="731"/>
      <c r="V31" s="731"/>
      <c r="W31" s="731"/>
      <c r="X31" s="731"/>
      <c r="Y31" s="731"/>
      <c r="Z31" s="731"/>
      <c r="AA31" s="731"/>
      <c r="AB31" s="731"/>
      <c r="AC31" s="731"/>
      <c r="AD31" s="731"/>
      <c r="AE31" s="731"/>
      <c r="AF31" s="731"/>
      <c r="AG31" s="731"/>
      <c r="AH31" s="731"/>
      <c r="AI31" s="731"/>
      <c r="AJ31" s="731"/>
      <c r="AK31" s="731"/>
      <c r="AL31" s="731"/>
      <c r="AM31" s="731"/>
      <c r="AN31" s="731"/>
      <c r="AO31" s="731"/>
      <c r="AP31" s="731"/>
      <c r="AQ31" s="731"/>
      <c r="AR31" s="731"/>
      <c r="AS31" s="854"/>
      <c r="AU31" s="352"/>
    </row>
    <row r="32" spans="3:45" ht="18" customHeight="1">
      <c r="C32" s="644"/>
      <c r="D32" s="855"/>
      <c r="E32" s="856"/>
      <c r="F32" s="856"/>
      <c r="G32" s="856"/>
      <c r="H32" s="856"/>
      <c r="I32" s="856"/>
      <c r="J32" s="856"/>
      <c r="K32" s="856"/>
      <c r="L32" s="856"/>
      <c r="M32" s="856"/>
      <c r="N32" s="856"/>
      <c r="O32" s="856"/>
      <c r="P32" s="856"/>
      <c r="Q32" s="856"/>
      <c r="R32" s="856"/>
      <c r="S32" s="856"/>
      <c r="T32" s="856"/>
      <c r="U32" s="856"/>
      <c r="V32" s="856"/>
      <c r="W32" s="856"/>
      <c r="X32" s="856"/>
      <c r="Y32" s="856"/>
      <c r="Z32" s="856"/>
      <c r="AA32" s="856"/>
      <c r="AB32" s="856"/>
      <c r="AC32" s="856"/>
      <c r="AD32" s="856"/>
      <c r="AE32" s="856"/>
      <c r="AF32" s="856"/>
      <c r="AG32" s="856"/>
      <c r="AH32" s="856"/>
      <c r="AI32" s="856"/>
      <c r="AJ32" s="856"/>
      <c r="AK32" s="856"/>
      <c r="AL32" s="856"/>
      <c r="AM32" s="856"/>
      <c r="AN32" s="856"/>
      <c r="AO32" s="856"/>
      <c r="AP32" s="856"/>
      <c r="AQ32" s="856"/>
      <c r="AR32" s="856"/>
      <c r="AS32" s="857"/>
    </row>
    <row r="33" spans="3:45" ht="18" customHeight="1">
      <c r="C33" s="644"/>
      <c r="D33" s="730"/>
      <c r="E33" s="731"/>
      <c r="F33" s="731"/>
      <c r="G33" s="731"/>
      <c r="H33" s="731"/>
      <c r="I33" s="731"/>
      <c r="J33" s="731"/>
      <c r="K33" s="731"/>
      <c r="L33" s="731"/>
      <c r="M33" s="731"/>
      <c r="N33" s="731"/>
      <c r="O33" s="731"/>
      <c r="P33" s="731"/>
      <c r="Q33" s="731"/>
      <c r="R33" s="731"/>
      <c r="S33" s="731"/>
      <c r="T33" s="731"/>
      <c r="U33" s="731"/>
      <c r="V33" s="731"/>
      <c r="W33" s="731"/>
      <c r="X33" s="731"/>
      <c r="Y33" s="731"/>
      <c r="Z33" s="731"/>
      <c r="AA33" s="731"/>
      <c r="AB33" s="731"/>
      <c r="AC33" s="731"/>
      <c r="AD33" s="731"/>
      <c r="AE33" s="731"/>
      <c r="AF33" s="731"/>
      <c r="AG33" s="731"/>
      <c r="AH33" s="731"/>
      <c r="AI33" s="731"/>
      <c r="AJ33" s="731"/>
      <c r="AK33" s="731"/>
      <c r="AL33" s="731"/>
      <c r="AM33" s="731"/>
      <c r="AN33" s="731"/>
      <c r="AO33" s="731"/>
      <c r="AP33" s="731"/>
      <c r="AQ33" s="731"/>
      <c r="AR33" s="731"/>
      <c r="AS33" s="854"/>
    </row>
    <row r="34" spans="3:45" ht="18" customHeight="1">
      <c r="C34" s="644"/>
      <c r="D34" s="855"/>
      <c r="E34" s="856"/>
      <c r="F34" s="856"/>
      <c r="G34" s="856"/>
      <c r="H34" s="856"/>
      <c r="I34" s="856"/>
      <c r="J34" s="856"/>
      <c r="K34" s="856"/>
      <c r="L34" s="856"/>
      <c r="M34" s="856"/>
      <c r="N34" s="856"/>
      <c r="O34" s="856"/>
      <c r="P34" s="856"/>
      <c r="Q34" s="856"/>
      <c r="R34" s="856"/>
      <c r="S34" s="856"/>
      <c r="T34" s="856"/>
      <c r="U34" s="856"/>
      <c r="V34" s="856"/>
      <c r="W34" s="856"/>
      <c r="X34" s="856"/>
      <c r="Y34" s="856"/>
      <c r="Z34" s="856"/>
      <c r="AA34" s="856"/>
      <c r="AB34" s="856"/>
      <c r="AC34" s="856"/>
      <c r="AD34" s="856"/>
      <c r="AE34" s="856"/>
      <c r="AF34" s="856"/>
      <c r="AG34" s="856"/>
      <c r="AH34" s="856"/>
      <c r="AI34" s="856"/>
      <c r="AJ34" s="856"/>
      <c r="AK34" s="856"/>
      <c r="AL34" s="856"/>
      <c r="AM34" s="856"/>
      <c r="AN34" s="856"/>
      <c r="AO34" s="856"/>
      <c r="AP34" s="856"/>
      <c r="AQ34" s="856"/>
      <c r="AR34" s="856"/>
      <c r="AS34" s="857"/>
    </row>
    <row r="35" spans="3:45" ht="18" customHeight="1">
      <c r="C35" s="644"/>
      <c r="D35" s="730"/>
      <c r="E35" s="731"/>
      <c r="F35" s="731"/>
      <c r="G35" s="731"/>
      <c r="H35" s="731"/>
      <c r="I35" s="731"/>
      <c r="J35" s="731"/>
      <c r="K35" s="731"/>
      <c r="L35" s="731"/>
      <c r="M35" s="731"/>
      <c r="N35" s="731"/>
      <c r="O35" s="731"/>
      <c r="P35" s="731"/>
      <c r="Q35" s="731"/>
      <c r="R35" s="731"/>
      <c r="S35" s="731"/>
      <c r="T35" s="731"/>
      <c r="U35" s="731"/>
      <c r="V35" s="731"/>
      <c r="W35" s="731"/>
      <c r="X35" s="731"/>
      <c r="Y35" s="731"/>
      <c r="Z35" s="731"/>
      <c r="AA35" s="731"/>
      <c r="AB35" s="731"/>
      <c r="AC35" s="731"/>
      <c r="AD35" s="731"/>
      <c r="AE35" s="731"/>
      <c r="AF35" s="731"/>
      <c r="AG35" s="731"/>
      <c r="AH35" s="731"/>
      <c r="AI35" s="731"/>
      <c r="AJ35" s="731"/>
      <c r="AK35" s="731"/>
      <c r="AL35" s="731"/>
      <c r="AM35" s="731"/>
      <c r="AN35" s="731"/>
      <c r="AO35" s="731"/>
      <c r="AP35" s="731"/>
      <c r="AQ35" s="731"/>
      <c r="AR35" s="731"/>
      <c r="AS35" s="854"/>
    </row>
    <row r="36" spans="3:45" ht="18" customHeight="1">
      <c r="C36" s="644"/>
      <c r="D36" s="855"/>
      <c r="E36" s="856"/>
      <c r="F36" s="856"/>
      <c r="G36" s="856"/>
      <c r="H36" s="856"/>
      <c r="I36" s="856"/>
      <c r="J36" s="856"/>
      <c r="K36" s="856"/>
      <c r="L36" s="856"/>
      <c r="M36" s="856"/>
      <c r="N36" s="856"/>
      <c r="O36" s="856"/>
      <c r="P36" s="856"/>
      <c r="Q36" s="856"/>
      <c r="R36" s="856"/>
      <c r="S36" s="856"/>
      <c r="T36" s="856"/>
      <c r="U36" s="856"/>
      <c r="V36" s="856"/>
      <c r="W36" s="856"/>
      <c r="X36" s="856"/>
      <c r="Y36" s="856"/>
      <c r="Z36" s="856"/>
      <c r="AA36" s="856"/>
      <c r="AB36" s="856"/>
      <c r="AC36" s="856"/>
      <c r="AD36" s="856"/>
      <c r="AE36" s="856"/>
      <c r="AF36" s="856"/>
      <c r="AG36" s="856"/>
      <c r="AH36" s="856"/>
      <c r="AI36" s="856"/>
      <c r="AJ36" s="856"/>
      <c r="AK36" s="856"/>
      <c r="AL36" s="856"/>
      <c r="AM36" s="856"/>
      <c r="AN36" s="856"/>
      <c r="AO36" s="856"/>
      <c r="AP36" s="856"/>
      <c r="AQ36" s="856"/>
      <c r="AR36" s="856"/>
      <c r="AS36" s="857"/>
    </row>
    <row r="37" spans="3:45" ht="18" customHeight="1">
      <c r="C37" s="644"/>
      <c r="D37" s="730"/>
      <c r="E37" s="731"/>
      <c r="F37" s="731"/>
      <c r="G37" s="731"/>
      <c r="H37" s="731"/>
      <c r="I37" s="731"/>
      <c r="J37" s="731"/>
      <c r="K37" s="731"/>
      <c r="L37" s="731"/>
      <c r="M37" s="731"/>
      <c r="N37" s="731"/>
      <c r="O37" s="731"/>
      <c r="P37" s="731"/>
      <c r="Q37" s="731"/>
      <c r="R37" s="731"/>
      <c r="S37" s="731"/>
      <c r="T37" s="731"/>
      <c r="U37" s="731"/>
      <c r="V37" s="731"/>
      <c r="W37" s="731"/>
      <c r="X37" s="731"/>
      <c r="Y37" s="731"/>
      <c r="Z37" s="731"/>
      <c r="AA37" s="731"/>
      <c r="AB37" s="731"/>
      <c r="AC37" s="731"/>
      <c r="AD37" s="731"/>
      <c r="AE37" s="731"/>
      <c r="AF37" s="731"/>
      <c r="AG37" s="731"/>
      <c r="AH37" s="731"/>
      <c r="AI37" s="731"/>
      <c r="AJ37" s="731"/>
      <c r="AK37" s="731"/>
      <c r="AL37" s="731"/>
      <c r="AM37" s="731"/>
      <c r="AN37" s="731"/>
      <c r="AO37" s="731"/>
      <c r="AP37" s="731"/>
      <c r="AQ37" s="731"/>
      <c r="AR37" s="731"/>
      <c r="AS37" s="854"/>
    </row>
    <row r="38" spans="3:45" ht="18" customHeight="1">
      <c r="C38" s="644"/>
      <c r="D38" s="858"/>
      <c r="E38" s="859"/>
      <c r="F38" s="859"/>
      <c r="G38" s="859"/>
      <c r="H38" s="859"/>
      <c r="I38" s="859"/>
      <c r="J38" s="859"/>
      <c r="K38" s="859"/>
      <c r="L38" s="859"/>
      <c r="M38" s="859"/>
      <c r="N38" s="859"/>
      <c r="O38" s="859"/>
      <c r="P38" s="859"/>
      <c r="Q38" s="859"/>
      <c r="R38" s="859"/>
      <c r="S38" s="859"/>
      <c r="T38" s="859"/>
      <c r="U38" s="859"/>
      <c r="V38" s="859"/>
      <c r="W38" s="859"/>
      <c r="X38" s="859"/>
      <c r="Y38" s="859"/>
      <c r="Z38" s="859"/>
      <c r="AA38" s="859"/>
      <c r="AB38" s="859"/>
      <c r="AC38" s="859"/>
      <c r="AD38" s="859"/>
      <c r="AE38" s="859"/>
      <c r="AF38" s="859"/>
      <c r="AG38" s="859"/>
      <c r="AH38" s="859"/>
      <c r="AI38" s="859"/>
      <c r="AJ38" s="859"/>
      <c r="AK38" s="859"/>
      <c r="AL38" s="859"/>
      <c r="AM38" s="859"/>
      <c r="AN38" s="859"/>
      <c r="AO38" s="859"/>
      <c r="AP38" s="859"/>
      <c r="AQ38" s="859"/>
      <c r="AR38" s="859"/>
      <c r="AS38" s="860"/>
    </row>
    <row r="39" spans="3:45" ht="18" customHeight="1">
      <c r="C39" s="644"/>
      <c r="D39" s="730"/>
      <c r="E39" s="731"/>
      <c r="F39" s="731"/>
      <c r="G39" s="731"/>
      <c r="H39" s="731"/>
      <c r="I39" s="731"/>
      <c r="J39" s="731"/>
      <c r="K39" s="731"/>
      <c r="L39" s="731"/>
      <c r="M39" s="731"/>
      <c r="N39" s="731"/>
      <c r="O39" s="731"/>
      <c r="P39" s="731"/>
      <c r="Q39" s="731"/>
      <c r="R39" s="731"/>
      <c r="S39" s="731"/>
      <c r="T39" s="731"/>
      <c r="U39" s="731"/>
      <c r="V39" s="731"/>
      <c r="W39" s="731"/>
      <c r="X39" s="731"/>
      <c r="Y39" s="731"/>
      <c r="Z39" s="731"/>
      <c r="AA39" s="731"/>
      <c r="AB39" s="731"/>
      <c r="AC39" s="731"/>
      <c r="AD39" s="731"/>
      <c r="AE39" s="731"/>
      <c r="AF39" s="731"/>
      <c r="AG39" s="731"/>
      <c r="AH39" s="731"/>
      <c r="AI39" s="731"/>
      <c r="AJ39" s="731"/>
      <c r="AK39" s="731"/>
      <c r="AL39" s="731"/>
      <c r="AM39" s="731"/>
      <c r="AN39" s="731"/>
      <c r="AO39" s="731"/>
      <c r="AP39" s="731"/>
      <c r="AQ39" s="731"/>
      <c r="AR39" s="731"/>
      <c r="AS39" s="854"/>
    </row>
    <row r="40" spans="3:45" ht="18" customHeight="1">
      <c r="C40" s="644"/>
      <c r="D40" s="730"/>
      <c r="E40" s="731"/>
      <c r="F40" s="731"/>
      <c r="G40" s="731"/>
      <c r="H40" s="731"/>
      <c r="I40" s="731"/>
      <c r="J40" s="731"/>
      <c r="K40" s="731"/>
      <c r="L40" s="731"/>
      <c r="M40" s="731"/>
      <c r="N40" s="731"/>
      <c r="O40" s="731"/>
      <c r="P40" s="731"/>
      <c r="Q40" s="731"/>
      <c r="R40" s="731"/>
      <c r="S40" s="731"/>
      <c r="T40" s="731"/>
      <c r="U40" s="731"/>
      <c r="V40" s="731"/>
      <c r="W40" s="731"/>
      <c r="X40" s="731"/>
      <c r="Y40" s="731"/>
      <c r="Z40" s="731"/>
      <c r="AA40" s="731"/>
      <c r="AB40" s="731"/>
      <c r="AC40" s="731"/>
      <c r="AD40" s="731"/>
      <c r="AE40" s="731"/>
      <c r="AF40" s="731"/>
      <c r="AG40" s="731"/>
      <c r="AH40" s="731"/>
      <c r="AI40" s="731"/>
      <c r="AJ40" s="731"/>
      <c r="AK40" s="731"/>
      <c r="AL40" s="731"/>
      <c r="AM40" s="731"/>
      <c r="AN40" s="731"/>
      <c r="AO40" s="731"/>
      <c r="AP40" s="731"/>
      <c r="AQ40" s="731"/>
      <c r="AR40" s="731"/>
      <c r="AS40" s="854"/>
    </row>
    <row r="41" spans="3:45" ht="18" customHeight="1">
      <c r="C41" s="644"/>
      <c r="D41" s="730"/>
      <c r="E41" s="731"/>
      <c r="F41" s="731"/>
      <c r="G41" s="731"/>
      <c r="H41" s="731"/>
      <c r="I41" s="731"/>
      <c r="J41" s="731"/>
      <c r="K41" s="731"/>
      <c r="L41" s="731"/>
      <c r="M41" s="731"/>
      <c r="N41" s="731"/>
      <c r="O41" s="731"/>
      <c r="P41" s="731"/>
      <c r="Q41" s="731"/>
      <c r="R41" s="731"/>
      <c r="S41" s="731"/>
      <c r="T41" s="731"/>
      <c r="U41" s="731"/>
      <c r="V41" s="731"/>
      <c r="W41" s="731"/>
      <c r="X41" s="731"/>
      <c r="Y41" s="731"/>
      <c r="Z41" s="731"/>
      <c r="AA41" s="731"/>
      <c r="AB41" s="731"/>
      <c r="AC41" s="731"/>
      <c r="AD41" s="731"/>
      <c r="AE41" s="731"/>
      <c r="AF41" s="731"/>
      <c r="AG41" s="731"/>
      <c r="AH41" s="731"/>
      <c r="AI41" s="731"/>
      <c r="AJ41" s="731"/>
      <c r="AK41" s="731"/>
      <c r="AL41" s="731"/>
      <c r="AM41" s="731"/>
      <c r="AN41" s="731"/>
      <c r="AO41" s="731"/>
      <c r="AP41" s="731"/>
      <c r="AQ41" s="731"/>
      <c r="AR41" s="731"/>
      <c r="AS41" s="854"/>
    </row>
    <row r="42" spans="3:45" ht="18" customHeight="1">
      <c r="C42" s="651"/>
      <c r="D42" s="858"/>
      <c r="E42" s="859"/>
      <c r="F42" s="859"/>
      <c r="G42" s="859"/>
      <c r="H42" s="859"/>
      <c r="I42" s="859"/>
      <c r="J42" s="859"/>
      <c r="K42" s="859"/>
      <c r="L42" s="859"/>
      <c r="M42" s="859"/>
      <c r="N42" s="859"/>
      <c r="O42" s="859"/>
      <c r="P42" s="859"/>
      <c r="Q42" s="859"/>
      <c r="R42" s="859"/>
      <c r="S42" s="859"/>
      <c r="T42" s="859"/>
      <c r="U42" s="859"/>
      <c r="V42" s="859"/>
      <c r="W42" s="859"/>
      <c r="X42" s="859"/>
      <c r="Y42" s="859"/>
      <c r="Z42" s="859"/>
      <c r="AA42" s="859"/>
      <c r="AB42" s="859"/>
      <c r="AC42" s="859"/>
      <c r="AD42" s="859"/>
      <c r="AE42" s="859"/>
      <c r="AF42" s="859"/>
      <c r="AG42" s="859"/>
      <c r="AH42" s="859"/>
      <c r="AI42" s="859"/>
      <c r="AJ42" s="859"/>
      <c r="AK42" s="859"/>
      <c r="AL42" s="859"/>
      <c r="AM42" s="859"/>
      <c r="AN42" s="859"/>
      <c r="AO42" s="859"/>
      <c r="AP42" s="859"/>
      <c r="AQ42" s="859"/>
      <c r="AR42" s="859"/>
      <c r="AS42" s="860"/>
    </row>
    <row r="43" spans="3:45" ht="18" customHeight="1">
      <c r="C43" s="649"/>
      <c r="D43" s="861"/>
      <c r="E43" s="861"/>
      <c r="F43" s="861"/>
      <c r="G43" s="861"/>
      <c r="H43" s="861"/>
      <c r="I43" s="861"/>
      <c r="J43" s="861"/>
      <c r="K43" s="861"/>
      <c r="L43" s="861"/>
      <c r="M43" s="861"/>
      <c r="N43" s="861"/>
      <c r="O43" s="861"/>
      <c r="P43" s="861"/>
      <c r="Q43" s="861"/>
      <c r="R43" s="861"/>
      <c r="S43" s="861"/>
      <c r="T43" s="861"/>
      <c r="U43" s="861"/>
      <c r="V43" s="861"/>
      <c r="W43" s="861"/>
      <c r="X43" s="861"/>
      <c r="Y43" s="861"/>
      <c r="Z43" s="861"/>
      <c r="AA43" s="861"/>
      <c r="AB43" s="861"/>
      <c r="AC43" s="861"/>
      <c r="AD43" s="861"/>
      <c r="AE43" s="861"/>
      <c r="AF43" s="861"/>
      <c r="AG43" s="861"/>
      <c r="AH43" s="861"/>
      <c r="AI43" s="861"/>
      <c r="AJ43" s="861"/>
      <c r="AK43" s="861"/>
      <c r="AL43" s="861"/>
      <c r="AM43" s="861"/>
      <c r="AN43" s="861"/>
      <c r="AO43" s="861"/>
      <c r="AP43" s="861"/>
      <c r="AQ43" s="861"/>
      <c r="AR43" s="861"/>
      <c r="AS43" s="862"/>
    </row>
    <row r="44" spans="1:86" s="314" customFormat="1" ht="10.5" customHeight="1">
      <c r="A44" s="523"/>
      <c r="B44" s="448"/>
      <c r="C44" s="471"/>
      <c r="D44" s="471"/>
      <c r="E44" s="216"/>
      <c r="F44" s="353"/>
      <c r="G44" s="353"/>
      <c r="H44" s="244"/>
      <c r="I44" s="245"/>
      <c r="J44" s="246"/>
      <c r="K44" s="245"/>
      <c r="L44" s="246"/>
      <c r="M44" s="245"/>
      <c r="N44" s="246"/>
      <c r="O44" s="245"/>
      <c r="P44" s="246"/>
      <c r="Q44" s="245"/>
      <c r="R44" s="244"/>
      <c r="S44" s="245"/>
      <c r="T44" s="244"/>
      <c r="U44" s="245"/>
      <c r="V44" s="244"/>
      <c r="W44" s="245"/>
      <c r="X44" s="244"/>
      <c r="Y44" s="245"/>
      <c r="Z44" s="244"/>
      <c r="AA44" s="524"/>
      <c r="AB44" s="244"/>
      <c r="AC44" s="245"/>
      <c r="AD44" s="246"/>
      <c r="AE44" s="245"/>
      <c r="AF44" s="244"/>
      <c r="AG44" s="245"/>
      <c r="AH44" s="244"/>
      <c r="AI44" s="377"/>
      <c r="AJ44" s="377"/>
      <c r="AK44" s="377"/>
      <c r="AL44" s="377"/>
      <c r="AM44" s="377"/>
      <c r="AN44" s="372"/>
      <c r="AO44" s="377"/>
      <c r="AP44" s="372"/>
      <c r="AQ44" s="377"/>
      <c r="AT44" s="472"/>
      <c r="AU44" s="472"/>
      <c r="AV44" s="472"/>
      <c r="AW44" s="472"/>
      <c r="AX44" s="472"/>
      <c r="AY44" s="472"/>
      <c r="AZ44" s="472"/>
      <c r="BA44" s="472"/>
      <c r="BB44" s="472"/>
      <c r="BC44" s="472"/>
      <c r="BD44" s="472"/>
      <c r="BE44" s="472"/>
      <c r="BF44" s="472"/>
      <c r="BG44" s="472"/>
      <c r="BH44" s="472"/>
      <c r="BI44" s="472"/>
      <c r="BJ44" s="472"/>
      <c r="BK44" s="472"/>
      <c r="BL44" s="472"/>
      <c r="BM44" s="472"/>
      <c r="BN44" s="472"/>
      <c r="BO44" s="472"/>
      <c r="BP44" s="472"/>
      <c r="BQ44" s="472"/>
      <c r="BR44" s="472"/>
      <c r="BS44" s="472"/>
      <c r="BT44" s="472"/>
      <c r="BU44" s="472"/>
      <c r="BV44" s="472"/>
      <c r="BW44" s="472"/>
      <c r="BX44" s="472"/>
      <c r="BY44" s="472"/>
      <c r="BZ44" s="472"/>
      <c r="CA44" s="472"/>
      <c r="CB44" s="472"/>
      <c r="CC44" s="472"/>
      <c r="CD44" s="472"/>
      <c r="CE44" s="472"/>
      <c r="CF44" s="472"/>
      <c r="CG44" s="472"/>
      <c r="CH44" s="472"/>
    </row>
    <row r="45" spans="3:7" ht="12.75">
      <c r="C45" s="240"/>
      <c r="D45" s="240"/>
      <c r="F45" s="353"/>
      <c r="G45" s="353"/>
    </row>
    <row r="46" spans="3:4" ht="12.75">
      <c r="C46" s="240"/>
      <c r="D46" s="240"/>
    </row>
    <row r="47" spans="3:4" ht="12.75">
      <c r="C47" s="240"/>
      <c r="D47" s="240"/>
    </row>
    <row r="48" spans="3:4" ht="12.75">
      <c r="C48" s="240"/>
      <c r="D48" s="240"/>
    </row>
    <row r="49" spans="3:4" ht="12.75">
      <c r="C49" s="240"/>
      <c r="D49" s="240"/>
    </row>
    <row r="50" spans="3:4" ht="12.75">
      <c r="C50" s="240"/>
      <c r="D50" s="240"/>
    </row>
    <row r="51" spans="3:4" ht="12.75">
      <c r="C51" s="240"/>
      <c r="D51" s="240"/>
    </row>
    <row r="52" spans="3:4" ht="12.75">
      <c r="C52" s="240"/>
      <c r="D52" s="240"/>
    </row>
    <row r="53" spans="3:4" ht="12.75">
      <c r="C53" s="240"/>
      <c r="D53" s="240"/>
    </row>
    <row r="54" spans="3:4" ht="12.75">
      <c r="C54" s="240"/>
      <c r="D54" s="240"/>
    </row>
    <row r="55" spans="3:4" ht="12.75">
      <c r="C55" s="240"/>
      <c r="D55" s="240"/>
    </row>
    <row r="56" spans="3:4" ht="12.75">
      <c r="C56" s="240"/>
      <c r="D56" s="240"/>
    </row>
    <row r="57" spans="3:4" ht="12.75">
      <c r="C57" s="240"/>
      <c r="D57" s="240"/>
    </row>
    <row r="58" spans="3:4" ht="12.75">
      <c r="C58" s="240"/>
      <c r="D58" s="240"/>
    </row>
    <row r="59" spans="3:4" ht="12.75">
      <c r="C59" s="240"/>
      <c r="D59" s="240"/>
    </row>
    <row r="60" spans="3:4" ht="12.75">
      <c r="C60" s="240"/>
      <c r="D60" s="240"/>
    </row>
    <row r="61" spans="3:4" ht="12.75">
      <c r="C61" s="240"/>
      <c r="D61" s="240"/>
    </row>
    <row r="62" spans="3:4" ht="12.75">
      <c r="C62" s="240"/>
      <c r="D62" s="240"/>
    </row>
    <row r="63" spans="3:4" ht="12.75">
      <c r="C63" s="240"/>
      <c r="D63" s="240"/>
    </row>
    <row r="64" spans="3:4" ht="12.75">
      <c r="C64" s="240"/>
      <c r="D64" s="240"/>
    </row>
    <row r="65" spans="3:4" ht="12.75">
      <c r="C65" s="240"/>
      <c r="D65" s="240"/>
    </row>
    <row r="66" spans="3:4" ht="12.75">
      <c r="C66" s="240"/>
      <c r="D66" s="240"/>
    </row>
    <row r="67" spans="3:4" ht="12.75">
      <c r="C67" s="240"/>
      <c r="D67" s="240"/>
    </row>
    <row r="68" spans="3:4" ht="12.75">
      <c r="C68" s="240"/>
      <c r="D68" s="240"/>
    </row>
    <row r="69" spans="3:4" ht="12.75">
      <c r="C69" s="240"/>
      <c r="D69" s="240"/>
    </row>
    <row r="70" spans="3:4" ht="12.75">
      <c r="C70" s="240"/>
      <c r="D70" s="240"/>
    </row>
    <row r="71" spans="3:4" ht="12.75">
      <c r="C71" s="240"/>
      <c r="D71" s="240"/>
    </row>
    <row r="72" spans="3:4" ht="12.75">
      <c r="C72" s="240"/>
      <c r="D72" s="240"/>
    </row>
    <row r="73" spans="3:4" ht="12.75">
      <c r="C73" s="240"/>
      <c r="D73" s="240"/>
    </row>
  </sheetData>
  <sheetProtection sheet="1" formatCells="0" formatColumns="0" formatRows="0" insertColumns="0" insertRows="0" insertHyperlinks="0"/>
  <mergeCells count="28">
    <mergeCell ref="D41:AS41"/>
    <mergeCell ref="D42:AS42"/>
    <mergeCell ref="D43:AS43"/>
    <mergeCell ref="D35:AS35"/>
    <mergeCell ref="D36:AS36"/>
    <mergeCell ref="D37:AS37"/>
    <mergeCell ref="D38:AS38"/>
    <mergeCell ref="D39:AS39"/>
    <mergeCell ref="D40:AS40"/>
    <mergeCell ref="D29:AS29"/>
    <mergeCell ref="D30:AS30"/>
    <mergeCell ref="D31:AS31"/>
    <mergeCell ref="D32:AS32"/>
    <mergeCell ref="D33:AS33"/>
    <mergeCell ref="D34:AS34"/>
    <mergeCell ref="D23:AS23"/>
    <mergeCell ref="D24:AS24"/>
    <mergeCell ref="D25:AS25"/>
    <mergeCell ref="D26:AS26"/>
    <mergeCell ref="D27:AS27"/>
    <mergeCell ref="D28:AS28"/>
    <mergeCell ref="C5:AH5"/>
    <mergeCell ref="D15:AR15"/>
    <mergeCell ref="D17:AR17"/>
    <mergeCell ref="D21:AS21"/>
    <mergeCell ref="D22:AS22"/>
    <mergeCell ref="D16:AR16"/>
    <mergeCell ref="E6:AC6"/>
  </mergeCells>
  <conditionalFormatting sqref="BM20 BK20 BI20 BG20 BW20 BY20 CA20 BU20 BQ20 BO20 AW20 CG20 CC20 CE20">
    <cfRule type="cellIs" priority="78" dxfId="264" operator="lessThan" stopIfTrue="1">
      <formula>AW21</formula>
    </cfRule>
  </conditionalFormatting>
  <conditionalFormatting sqref="F12:G12">
    <cfRule type="cellIs" priority="93" dxfId="264" operator="notEqual" stopIfTrue="1">
      <formula>100-F9-F11</formula>
    </cfRule>
  </conditionalFormatting>
  <conditionalFormatting sqref="CG18 CA21 CG21 CA23 AW23 AW21 AW18 AY18 AY23 AY21 BA21 BA18 BA23 BC23 BC21 BC18 BE18 BE23 BE21 BG21 BG18 BG23 BI23 BI21 BI18 BK18 BK23 BK21 CE18 CE23 CG23 CE21 CC18 CC21 CC23 BY21 BY18 CA18 BW21 BW23 BY23 BU21 BU18 BW18 BS21 BS23 BU23 BQ21 BQ18 BS18 BO21 BO23 BQ23 BM23 BM21 BM18 BO18">
    <cfRule type="cellIs" priority="89" dxfId="264" operator="equal" stopIfTrue="1">
      <formula>"&lt;&gt;"</formula>
    </cfRule>
  </conditionalFormatting>
  <conditionalFormatting sqref="AY8:AY12 BA8:BA12 BC8:BC12 BE8:BE12 BG8:BG12 BI8:BI12 BK8:BK12 CG8:CG12 CE8:CE12 CC8:CC12 CA8:CA12 BY8:BY12 BW8:BW12 BU8:BU12 BS8:BS12 BQ8:BQ12 BM8:BM12 BO8:BO12">
    <cfRule type="cellIs" priority="92" dxfId="264" operator="equal" stopIfTrue="1">
      <formula>"&gt; 25%"</formula>
    </cfRule>
  </conditionalFormatting>
  <conditionalFormatting sqref="H12">
    <cfRule type="cellIs" priority="36" dxfId="264" operator="notEqual" stopIfTrue="1">
      <formula>100-H9-H11</formula>
    </cfRule>
  </conditionalFormatting>
  <conditionalFormatting sqref="J12">
    <cfRule type="cellIs" priority="35" dxfId="264" operator="notEqual" stopIfTrue="1">
      <formula>100-J9-J11</formula>
    </cfRule>
  </conditionalFormatting>
  <conditionalFormatting sqref="L12">
    <cfRule type="cellIs" priority="34" dxfId="264" operator="notEqual" stopIfTrue="1">
      <formula>100-L9-L11</formula>
    </cfRule>
  </conditionalFormatting>
  <conditionalFormatting sqref="N12">
    <cfRule type="cellIs" priority="33" dxfId="264" operator="notEqual" stopIfTrue="1">
      <formula>100-N9-N11</formula>
    </cfRule>
  </conditionalFormatting>
  <conditionalFormatting sqref="P12">
    <cfRule type="cellIs" priority="32" dxfId="264" operator="notEqual" stopIfTrue="1">
      <formula>100-P9-P11</formula>
    </cfRule>
  </conditionalFormatting>
  <conditionalFormatting sqref="R12">
    <cfRule type="cellIs" priority="31" dxfId="264" operator="notEqual" stopIfTrue="1">
      <formula>100-R9-R11</formula>
    </cfRule>
  </conditionalFormatting>
  <conditionalFormatting sqref="T12">
    <cfRule type="cellIs" priority="30" dxfId="264" operator="notEqual" stopIfTrue="1">
      <formula>100-T9-T11</formula>
    </cfRule>
  </conditionalFormatting>
  <conditionalFormatting sqref="V12">
    <cfRule type="cellIs" priority="29" dxfId="264" operator="notEqual" stopIfTrue="1">
      <formula>100-V9-V11</formula>
    </cfRule>
  </conditionalFormatting>
  <conditionalFormatting sqref="X12">
    <cfRule type="cellIs" priority="28" dxfId="264" operator="notEqual" stopIfTrue="1">
      <formula>100-X9-X11</formula>
    </cfRule>
  </conditionalFormatting>
  <conditionalFormatting sqref="Z12">
    <cfRule type="cellIs" priority="27" dxfId="264" operator="notEqual" stopIfTrue="1">
      <formula>100-Z9-Z11</formula>
    </cfRule>
  </conditionalFormatting>
  <conditionalFormatting sqref="AB12">
    <cfRule type="cellIs" priority="26" dxfId="264" operator="notEqual" stopIfTrue="1">
      <formula>100-AB9-AB11</formula>
    </cfRule>
  </conditionalFormatting>
  <conditionalFormatting sqref="AD12">
    <cfRule type="cellIs" priority="25" dxfId="264" operator="notEqual" stopIfTrue="1">
      <formula>100-AD9-AD11</formula>
    </cfRule>
  </conditionalFormatting>
  <conditionalFormatting sqref="AF12">
    <cfRule type="cellIs" priority="24" dxfId="264" operator="notEqual" stopIfTrue="1">
      <formula>100-AF9-AF11</formula>
    </cfRule>
  </conditionalFormatting>
  <conditionalFormatting sqref="AH12">
    <cfRule type="cellIs" priority="23" dxfId="264" operator="notEqual" stopIfTrue="1">
      <formula>100-AH9-AH11</formula>
    </cfRule>
  </conditionalFormatting>
  <conditionalFormatting sqref="AJ12">
    <cfRule type="cellIs" priority="22" dxfId="264" operator="notEqual" stopIfTrue="1">
      <formula>100-AJ9-AJ11</formula>
    </cfRule>
  </conditionalFormatting>
  <conditionalFormatting sqref="AL12">
    <cfRule type="cellIs" priority="21" dxfId="264" operator="notEqual" stopIfTrue="1">
      <formula>100-AL9-AL11</formula>
    </cfRule>
  </conditionalFormatting>
  <conditionalFormatting sqref="AN12">
    <cfRule type="cellIs" priority="20" dxfId="264" operator="notEqual" stopIfTrue="1">
      <formula>100-AN9-AN11</formula>
    </cfRule>
  </conditionalFormatting>
  <conditionalFormatting sqref="AP12">
    <cfRule type="cellIs" priority="19" dxfId="264" operator="notEqual" stopIfTrue="1">
      <formula>100-AP9-AP11</formula>
    </cfRule>
  </conditionalFormatting>
  <conditionalFormatting sqref="I12">
    <cfRule type="cellIs" priority="18" dxfId="264" operator="notEqual" stopIfTrue="1">
      <formula>100-I9-I11</formula>
    </cfRule>
  </conditionalFormatting>
  <conditionalFormatting sqref="K12">
    <cfRule type="cellIs" priority="17" dxfId="264" operator="notEqual" stopIfTrue="1">
      <formula>100-K9-K11</formula>
    </cfRule>
  </conditionalFormatting>
  <conditionalFormatting sqref="M12">
    <cfRule type="cellIs" priority="16" dxfId="264" operator="notEqual" stopIfTrue="1">
      <formula>100-M9-M11</formula>
    </cfRule>
  </conditionalFormatting>
  <conditionalFormatting sqref="O12">
    <cfRule type="cellIs" priority="15" dxfId="264" operator="notEqual" stopIfTrue="1">
      <formula>100-O9-O11</formula>
    </cfRule>
  </conditionalFormatting>
  <conditionalFormatting sqref="Q12">
    <cfRule type="cellIs" priority="14" dxfId="264" operator="notEqual" stopIfTrue="1">
      <formula>100-Q9-Q11</formula>
    </cfRule>
  </conditionalFormatting>
  <conditionalFormatting sqref="S12">
    <cfRule type="cellIs" priority="13" dxfId="264" operator="notEqual" stopIfTrue="1">
      <formula>100-S9-S11</formula>
    </cfRule>
  </conditionalFormatting>
  <conditionalFormatting sqref="U12">
    <cfRule type="cellIs" priority="12" dxfId="264" operator="notEqual" stopIfTrue="1">
      <formula>100-U9-U11</formula>
    </cfRule>
  </conditionalFormatting>
  <conditionalFormatting sqref="W12">
    <cfRule type="cellIs" priority="11" dxfId="264" operator="notEqual" stopIfTrue="1">
      <formula>100-W9-W11</formula>
    </cfRule>
  </conditionalFormatting>
  <conditionalFormatting sqref="Y12">
    <cfRule type="cellIs" priority="10" dxfId="264" operator="notEqual" stopIfTrue="1">
      <formula>100-Y9-Y11</formula>
    </cfRule>
  </conditionalFormatting>
  <conditionalFormatting sqref="AA12">
    <cfRule type="cellIs" priority="9" dxfId="264" operator="notEqual" stopIfTrue="1">
      <formula>100-AA9-AA11</formula>
    </cfRule>
  </conditionalFormatting>
  <conditionalFormatting sqref="AC12">
    <cfRule type="cellIs" priority="8" dxfId="264" operator="notEqual" stopIfTrue="1">
      <formula>100-AC9-AC11</formula>
    </cfRule>
  </conditionalFormatting>
  <conditionalFormatting sqref="AE12">
    <cfRule type="cellIs" priority="7" dxfId="264" operator="notEqual" stopIfTrue="1">
      <formula>100-AE9-AE11</formula>
    </cfRule>
  </conditionalFormatting>
  <conditionalFormatting sqref="AG12">
    <cfRule type="cellIs" priority="6" dxfId="264" operator="notEqual" stopIfTrue="1">
      <formula>100-AG9-AG11</formula>
    </cfRule>
  </conditionalFormatting>
  <conditionalFormatting sqref="AI12">
    <cfRule type="cellIs" priority="5" dxfId="264" operator="notEqual" stopIfTrue="1">
      <formula>100-AI9-AI11</formula>
    </cfRule>
  </conditionalFormatting>
  <conditionalFormatting sqref="AK12">
    <cfRule type="cellIs" priority="4" dxfId="264" operator="notEqual" stopIfTrue="1">
      <formula>100-AK9-AK11</formula>
    </cfRule>
  </conditionalFormatting>
  <conditionalFormatting sqref="AM12">
    <cfRule type="cellIs" priority="3" dxfId="264" operator="notEqual" stopIfTrue="1">
      <formula>100-AM9-AM11</formula>
    </cfRule>
  </conditionalFormatting>
  <conditionalFormatting sqref="AO12">
    <cfRule type="cellIs" priority="2" dxfId="264" operator="notEqual" stopIfTrue="1">
      <formula>100-AO9-AO11</formula>
    </cfRule>
  </conditionalFormatting>
  <conditionalFormatting sqref="AQ12">
    <cfRule type="cellIs" priority="1" dxfId="264" operator="notEqual" stopIfTrue="1">
      <formula>100-AQ9-AQ11</formula>
    </cfRule>
  </conditionalFormatting>
  <printOptions horizontalCentered="1"/>
  <pageMargins left="0.56" right="0.4" top="0.65" bottom="1" header="0.43" footer="0.5"/>
  <pageSetup fitToHeight="2" horizontalDpi="600" verticalDpi="600" orientation="landscape" paperSize="9" scale="80" r:id="rId3"/>
  <headerFooter alignWithMargins="0">
    <oddFooter>&amp;C&amp;"Arial,Regular"&amp;8DENU/PNUMA CUESTIONARIO 2013 ESTADISTICAS AMBIENTALES  - Sección del Agua - p.&amp;P</oddFooter>
  </headerFooter>
  <rowBreaks count="1" manualBreakCount="1">
    <brk id="17" min="2" max="4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Karen Cassamajor</cp:lastModifiedBy>
  <cp:lastPrinted>2014-03-13T22:43:19Z</cp:lastPrinted>
  <dcterms:created xsi:type="dcterms:W3CDTF">2001-01-18T18:38:40Z</dcterms:created>
  <dcterms:modified xsi:type="dcterms:W3CDTF">2014-03-25T15:39:20Z</dcterms:modified>
  <cp:category/>
  <cp:version/>
  <cp:contentType/>
  <cp:contentStatus/>
</cp:coreProperties>
</file>