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N:\UNSD\environment\Questionnaires\Q2016\Country replies and validation\Bangladesh\"/>
    </mc:Choice>
  </mc:AlternateContent>
  <bookViews>
    <workbookView xWindow="-12" yWindow="48" windowWidth="13596" windowHeight="11640" tabRatio="527" firstSheet="1" activeTab="4"/>
  </bookViews>
  <sheets>
    <sheet name="Table of Contents" sheetId="23" r:id="rId1"/>
    <sheet name="Guidance" sheetId="27" r:id="rId2"/>
    <sheet name="Definitions" sheetId="29" r:id="rId3"/>
    <sheet name="Diagram" sheetId="48" r:id="rId4"/>
    <sheet name="W1" sheetId="46" r:id="rId5"/>
    <sheet name="W2" sheetId="47" r:id="rId6"/>
    <sheet name="W3" sheetId="41" r:id="rId7"/>
    <sheet name="W4" sheetId="40" r:id="rId8"/>
    <sheet name="W5" sheetId="28" r:id="rId9"/>
    <sheet name="W6" sheetId="44" r:id="rId10"/>
  </sheets>
  <definedNames>
    <definedName name="CountryID" localSheetId="4">'W1'!$B$3</definedName>
    <definedName name="CountryID" localSheetId="5">'W2'!$B$3</definedName>
    <definedName name="CountryID" localSheetId="6">'W3'!$B$3</definedName>
    <definedName name="CountryID" localSheetId="7">'W4'!$B$3</definedName>
    <definedName name="CountryID" localSheetId="8">'W5'!$B$3</definedName>
    <definedName name="CountryID" localSheetId="9">'W6'!$B$3</definedName>
    <definedName name="CountryName" localSheetId="4">'W1'!$D$3</definedName>
    <definedName name="CountryName" localSheetId="5">'W2'!$D$3</definedName>
    <definedName name="CountryName" localSheetId="6">'W3'!$D$3</definedName>
    <definedName name="CountryName" localSheetId="7">'W4'!$D$3</definedName>
    <definedName name="CountryName" localSheetId="8">'W5'!$D$3</definedName>
    <definedName name="CountryName" localSheetId="9">'W6'!$D$3</definedName>
    <definedName name="Data" localSheetId="4">'W1'!$F$7:$AY$16</definedName>
    <definedName name="Data" localSheetId="5">'W2'!$F$7:$AW$31</definedName>
    <definedName name="Data" localSheetId="6">'W3'!$F$7:$AW$20</definedName>
    <definedName name="Data" localSheetId="7">'W4'!$F$7:$AW$24</definedName>
    <definedName name="Data" localSheetId="8">'W5'!$F$7:$AW$12</definedName>
    <definedName name="Foot" localSheetId="4">'W1'!$A$36:$AO$57</definedName>
    <definedName name="Foot" localSheetId="5">'W2'!$A$54:$AX$75</definedName>
    <definedName name="Foot" localSheetId="6">'W3'!$A$41:$AO$62</definedName>
    <definedName name="Foot" localSheetId="7">'W4'!$A$44:$AO$65</definedName>
    <definedName name="Foot" localSheetId="8">'W5'!$A$22:$AO$43</definedName>
    <definedName name="FootLng" localSheetId="4">'W1'!$B$33</definedName>
    <definedName name="FootLng" localSheetId="5">'W2'!$B$51</definedName>
    <definedName name="FootLng" localSheetId="6">'W3'!$B$38</definedName>
    <definedName name="FootLng" localSheetId="7">'W4'!$B$41</definedName>
    <definedName name="FootLng" localSheetId="8">'W5'!$B$19</definedName>
    <definedName name="Inc" localSheetId="4">'W1'!$B$7</definedName>
    <definedName name="Inc" localSheetId="5">'W2'!$B$7</definedName>
    <definedName name="Inc" localSheetId="6">'W3'!$B$7</definedName>
    <definedName name="Inc" localSheetId="7">'W4'!$B$7</definedName>
    <definedName name="Inc" localSheetId="8">'W5'!$B$7</definedName>
    <definedName name="Ind" localSheetId="4">'W1'!$B$5</definedName>
    <definedName name="Ind" localSheetId="5">'W2'!$B$5</definedName>
    <definedName name="Ind" localSheetId="6">'W3'!$B$5</definedName>
    <definedName name="Ind" localSheetId="7">'W4'!$B$5</definedName>
    <definedName name="Ind" localSheetId="8">'W5'!$B$5</definedName>
    <definedName name="_xlnm.Print_Area" localSheetId="2">Definitions!$B$1:$D$70</definedName>
    <definedName name="_xlnm.Print_Area" localSheetId="3">Diagram!$A$1:$U$36</definedName>
    <definedName name="_xlnm.Print_Area" localSheetId="4">'W1'!$C$1:$AZ$48</definedName>
    <definedName name="_xlnm.Print_Area" localSheetId="5">'W2'!$C$1:$AX$67</definedName>
    <definedName name="_xlnm.Print_Area" localSheetId="6">'W3'!$A$1:$AX$57</definedName>
    <definedName name="_xlnm.Print_Area" localSheetId="7">'W4'!$C$1:$AX$63</definedName>
    <definedName name="_xlnm.Print_Area" localSheetId="8">'W5'!$C$1:$AX$43</definedName>
    <definedName name="_xlnm.Print_Area" localSheetId="9">'W6'!$C$1:$P$24</definedName>
    <definedName name="_xlnm.Print_Titles" localSheetId="2">Definitions!$13:$15</definedName>
    <definedName name="_xlnm.Print_Titles" localSheetId="3">Diagram!$1:$3</definedName>
    <definedName name="_xlnm.Print_Titles" localSheetId="1">Guidance!$1:$4</definedName>
    <definedName name="_xlnm.Print_Titles" localSheetId="4">'W1'!$1:$2</definedName>
    <definedName name="_xlnm.Print_Titles" localSheetId="5">'W2'!$1:$2</definedName>
    <definedName name="_xlnm.Print_Titles" localSheetId="6">'W3'!$1:$2</definedName>
    <definedName name="_xlnm.Print_Titles" localSheetId="7">'W4'!$1:$2</definedName>
    <definedName name="_xlnm.Print_Titles" localSheetId="8">'W5'!$1:$2</definedName>
    <definedName name="Type" localSheetId="4">'W1'!$B$1</definedName>
    <definedName name="Type" localSheetId="5">'W2'!$B$1</definedName>
    <definedName name="Type" localSheetId="6">'W3'!$B$1</definedName>
    <definedName name="Type" localSheetId="7">'W4'!$B$1</definedName>
    <definedName name="Type" localSheetId="8">'W5'!$B$1</definedName>
    <definedName name="VarsID" localSheetId="4">'W1'!$B$8:$B$16</definedName>
    <definedName name="VarsID" localSheetId="5">'W2'!$B$8:$B$31</definedName>
    <definedName name="VarsID" localSheetId="6">'W3'!$B$8:$B$20</definedName>
    <definedName name="VarsID" localSheetId="7">'W4'!$B$8:$B$24</definedName>
    <definedName name="VarsID" localSheetId="8">'W5'!$B$8:$B$12</definedName>
  </definedNames>
  <calcPr calcId="171027"/>
</workbook>
</file>

<file path=xl/calcChain.xml><?xml version="1.0" encoding="utf-8"?>
<calcChain xmlns="http://schemas.openxmlformats.org/spreadsheetml/2006/main">
  <c r="CP23" i="28" l="1"/>
  <c r="CN23" i="28"/>
  <c r="CL23" i="28"/>
  <c r="CJ23" i="28"/>
  <c r="CH23" i="28"/>
  <c r="CF23" i="28"/>
  <c r="CD23" i="28"/>
  <c r="CB23" i="28"/>
  <c r="BZ23" i="28"/>
  <c r="BX23" i="28"/>
  <c r="BV23" i="28"/>
  <c r="BT23" i="28"/>
  <c r="BR23" i="28"/>
  <c r="BP23" i="28"/>
  <c r="BN23" i="28"/>
  <c r="BL23" i="28"/>
  <c r="BJ23" i="28"/>
  <c r="BH23" i="28"/>
  <c r="BF23" i="28"/>
  <c r="BD23" i="28"/>
  <c r="BB23" i="28"/>
  <c r="CR22" i="28"/>
  <c r="CR23" i="28" s="1"/>
  <c r="CP22" i="28"/>
  <c r="CN22" i="28"/>
  <c r="CL22" i="28"/>
  <c r="CJ22" i="28"/>
  <c r="CH22" i="28"/>
  <c r="CF22" i="28"/>
  <c r="CD22" i="28"/>
  <c r="CB22" i="28"/>
  <c r="BZ22" i="28"/>
  <c r="BX22" i="28"/>
  <c r="BV22" i="28"/>
  <c r="BT22" i="28"/>
  <c r="BR22" i="28"/>
  <c r="BP22" i="28"/>
  <c r="BN22" i="28"/>
  <c r="BL22" i="28"/>
  <c r="BJ22" i="28"/>
  <c r="BH22" i="28"/>
  <c r="BF22" i="28"/>
  <c r="BD22" i="28"/>
  <c r="BB22" i="28"/>
  <c r="CP21" i="28"/>
  <c r="CN21" i="28"/>
  <c r="CL21" i="28"/>
  <c r="CJ21" i="28"/>
  <c r="CH21" i="28"/>
  <c r="CF21" i="28"/>
  <c r="CD21" i="28"/>
  <c r="CB21" i="28"/>
  <c r="BZ21" i="28"/>
  <c r="BX21" i="28"/>
  <c r="BV21" i="28"/>
  <c r="BT21" i="28"/>
  <c r="BR21" i="28"/>
  <c r="BP21" i="28"/>
  <c r="BN21" i="28"/>
  <c r="BL21" i="28"/>
  <c r="BJ21" i="28"/>
  <c r="BH21" i="28"/>
  <c r="BF21" i="28"/>
  <c r="BD21" i="28"/>
  <c r="BB21" i="28"/>
  <c r="CR19" i="28"/>
  <c r="CP19" i="28"/>
  <c r="CN19" i="28"/>
  <c r="CL19" i="28"/>
  <c r="CJ19" i="28"/>
  <c r="CH19" i="28"/>
  <c r="CF19" i="28"/>
  <c r="CD19" i="28"/>
  <c r="CB19" i="28"/>
  <c r="BZ19" i="28"/>
  <c r="BX19" i="28"/>
  <c r="BV19" i="28"/>
  <c r="BT19" i="28"/>
  <c r="BR19" i="28"/>
  <c r="BP19" i="28"/>
  <c r="BN19" i="28"/>
  <c r="BL19" i="28"/>
  <c r="BJ19" i="28"/>
  <c r="BH19" i="28"/>
  <c r="BF19" i="28"/>
  <c r="BD19" i="28"/>
  <c r="BB19" i="28"/>
  <c r="CP18" i="28"/>
  <c r="CN18" i="28"/>
  <c r="CL18" i="28"/>
  <c r="CJ18" i="28"/>
  <c r="CH18" i="28"/>
  <c r="CF18" i="28"/>
  <c r="CD18" i="28"/>
  <c r="CB18" i="28"/>
  <c r="BZ18" i="28"/>
  <c r="BX18" i="28"/>
  <c r="BV18" i="28"/>
  <c r="BT18" i="28"/>
  <c r="BR18" i="28"/>
  <c r="BP18" i="28"/>
  <c r="BN18" i="28"/>
  <c r="BL18" i="28"/>
  <c r="BJ18" i="28"/>
  <c r="BH18" i="28"/>
  <c r="BF18" i="28"/>
  <c r="BD18" i="28"/>
  <c r="BB18" i="28"/>
  <c r="CR17" i="28"/>
  <c r="CR18" i="28" s="1"/>
  <c r="CP17" i="28"/>
  <c r="CN17" i="28"/>
  <c r="CL17" i="28"/>
  <c r="CJ17" i="28"/>
  <c r="CH17" i="28"/>
  <c r="CF17" i="28"/>
  <c r="CD17" i="28"/>
  <c r="CB17" i="28"/>
  <c r="BZ17" i="28"/>
  <c r="BX17" i="28"/>
  <c r="BV17" i="28"/>
  <c r="BT17" i="28"/>
  <c r="BR17" i="28"/>
  <c r="BP17" i="28"/>
  <c r="BN17" i="28"/>
  <c r="BL17" i="28"/>
  <c r="BJ17" i="28"/>
  <c r="BH17" i="28"/>
  <c r="BF17" i="28"/>
  <c r="BD17" i="28"/>
  <c r="BB17" i="28"/>
  <c r="CR16" i="28"/>
  <c r="CP16" i="28"/>
  <c r="CN16" i="28"/>
  <c r="CL16" i="28"/>
  <c r="CJ16" i="28"/>
  <c r="CH16" i="28"/>
  <c r="CF16" i="28"/>
  <c r="CD16" i="28"/>
  <c r="CB16" i="28"/>
  <c r="BZ16" i="28"/>
  <c r="BX16" i="28"/>
  <c r="BV16" i="28"/>
  <c r="BT16" i="28"/>
  <c r="BR16" i="28"/>
  <c r="BP16" i="28"/>
  <c r="BN16" i="28"/>
  <c r="BL16" i="28"/>
  <c r="BJ16" i="28"/>
  <c r="BH16" i="28"/>
  <c r="BF16" i="28"/>
  <c r="BD16" i="28"/>
  <c r="BB16" i="28"/>
  <c r="CR12" i="28"/>
  <c r="CP12" i="28"/>
  <c r="CN12" i="28"/>
  <c r="CL12" i="28"/>
  <c r="CJ12" i="28"/>
  <c r="CH12" i="28"/>
  <c r="CF12" i="28"/>
  <c r="CD12" i="28"/>
  <c r="CB12" i="28"/>
  <c r="BZ12" i="28"/>
  <c r="BX12" i="28"/>
  <c r="BV12" i="28"/>
  <c r="BT12" i="28"/>
  <c r="BR12" i="28"/>
  <c r="BP12" i="28"/>
  <c r="BN12" i="28"/>
  <c r="BL12" i="28"/>
  <c r="BJ12" i="28"/>
  <c r="BH12" i="28"/>
  <c r="BF12" i="28"/>
  <c r="BD12" i="28"/>
  <c r="CR11" i="28"/>
  <c r="CP11" i="28"/>
  <c r="CN11" i="28"/>
  <c r="CL11" i="28"/>
  <c r="CJ11" i="28"/>
  <c r="CH11" i="28"/>
  <c r="CF11" i="28"/>
  <c r="CD11" i="28"/>
  <c r="CB11" i="28"/>
  <c r="BZ11" i="28"/>
  <c r="BX11" i="28"/>
  <c r="BV11" i="28"/>
  <c r="BT11" i="28"/>
  <c r="BR11" i="28"/>
  <c r="BP11" i="28"/>
  <c r="BN11" i="28"/>
  <c r="BL11" i="28"/>
  <c r="BJ11" i="28"/>
  <c r="BH11" i="28"/>
  <c r="BF11" i="28"/>
  <c r="BD11" i="28"/>
  <c r="CR10" i="28"/>
  <c r="CP10" i="28"/>
  <c r="CN10" i="28"/>
  <c r="CL10" i="28"/>
  <c r="CJ10" i="28"/>
  <c r="CH10" i="28"/>
  <c r="CF10" i="28"/>
  <c r="CD10" i="28"/>
  <c r="CB10" i="28"/>
  <c r="BZ10" i="28"/>
  <c r="BX10" i="28"/>
  <c r="BV10" i="28"/>
  <c r="BT10" i="28"/>
  <c r="BR10" i="28"/>
  <c r="BP10" i="28"/>
  <c r="BN10" i="28"/>
  <c r="BL10" i="28"/>
  <c r="BJ10" i="28"/>
  <c r="BH10" i="28"/>
  <c r="BF10" i="28"/>
  <c r="BD10" i="28"/>
  <c r="CR9" i="28"/>
  <c r="CP9" i="28"/>
  <c r="CN9" i="28"/>
  <c r="CL9" i="28"/>
  <c r="CJ9" i="28"/>
  <c r="CH9" i="28"/>
  <c r="CF9" i="28"/>
  <c r="CD9" i="28"/>
  <c r="CB9" i="28"/>
  <c r="BZ9" i="28"/>
  <c r="BX9" i="28"/>
  <c r="BV9" i="28"/>
  <c r="BT9" i="28"/>
  <c r="BR9" i="28"/>
  <c r="BP9" i="28"/>
  <c r="BN9" i="28"/>
  <c r="BL9" i="28"/>
  <c r="BJ9" i="28"/>
  <c r="BH9" i="28"/>
  <c r="BF9" i="28"/>
  <c r="BD9" i="28"/>
  <c r="CR8" i="28"/>
  <c r="CP8" i="28"/>
  <c r="CN8" i="28"/>
  <c r="CL8" i="28"/>
  <c r="CJ8" i="28"/>
  <c r="CH8" i="28"/>
  <c r="CF8" i="28"/>
  <c r="CD8" i="28"/>
  <c r="CB8" i="28"/>
  <c r="BZ8" i="28"/>
  <c r="BX8" i="28"/>
  <c r="BV8" i="28"/>
  <c r="BT8" i="28"/>
  <c r="BR8" i="28"/>
  <c r="BP8" i="28"/>
  <c r="BN8" i="28"/>
  <c r="BL8" i="28"/>
  <c r="BJ8" i="28"/>
  <c r="BH8" i="28"/>
  <c r="BF8" i="28"/>
  <c r="BD8" i="28"/>
  <c r="CS31" i="40"/>
  <c r="CQ31" i="40"/>
  <c r="CO31" i="40"/>
  <c r="CM31" i="40"/>
  <c r="CK31" i="40"/>
  <c r="CI31" i="40"/>
  <c r="CG31" i="40"/>
  <c r="CE31" i="40"/>
  <c r="CC31" i="40"/>
  <c r="CA31" i="40"/>
  <c r="BY31" i="40"/>
  <c r="BW31" i="40"/>
  <c r="BU31" i="40"/>
  <c r="BS31" i="40"/>
  <c r="BQ31" i="40"/>
  <c r="BO31" i="40"/>
  <c r="BM31" i="40"/>
  <c r="BK31" i="40"/>
  <c r="BI31" i="40"/>
  <c r="BG31" i="40"/>
  <c r="BE31" i="40"/>
  <c r="BC31" i="40"/>
  <c r="CS30" i="40"/>
  <c r="CQ30" i="40"/>
  <c r="CO30" i="40"/>
  <c r="CM30" i="40"/>
  <c r="CK30" i="40"/>
  <c r="CI30" i="40"/>
  <c r="CG30" i="40"/>
  <c r="CE30" i="40"/>
  <c r="CC30" i="40"/>
  <c r="CA30" i="40"/>
  <c r="BY30" i="40"/>
  <c r="BW30" i="40"/>
  <c r="BU30" i="40"/>
  <c r="BS30" i="40"/>
  <c r="BQ30" i="40"/>
  <c r="BO30" i="40"/>
  <c r="BM30" i="40"/>
  <c r="BK30" i="40"/>
  <c r="BI30" i="40"/>
  <c r="BG30" i="40"/>
  <c r="BE30" i="40"/>
  <c r="BC30" i="40"/>
  <c r="CS29" i="40"/>
  <c r="CQ29" i="40"/>
  <c r="CO29" i="40"/>
  <c r="CM29" i="40"/>
  <c r="CK29" i="40"/>
  <c r="CI29" i="40"/>
  <c r="CG29" i="40"/>
  <c r="CE29" i="40"/>
  <c r="CC29" i="40"/>
  <c r="CA29" i="40"/>
  <c r="BY29" i="40"/>
  <c r="BW29" i="40"/>
  <c r="BU29" i="40"/>
  <c r="BS29" i="40"/>
  <c r="BQ29" i="40"/>
  <c r="BO29" i="40"/>
  <c r="BM29" i="40"/>
  <c r="BK29" i="40"/>
  <c r="BI29" i="40"/>
  <c r="BG29" i="40"/>
  <c r="BE29" i="40"/>
  <c r="BC29" i="40"/>
  <c r="CS28" i="40"/>
  <c r="CQ28" i="40"/>
  <c r="CO28" i="40"/>
  <c r="CM28" i="40"/>
  <c r="CK28" i="40"/>
  <c r="CI28" i="40"/>
  <c r="CG28" i="40"/>
  <c r="CE28" i="40"/>
  <c r="CC28" i="40"/>
  <c r="CA28" i="40"/>
  <c r="BY28" i="40"/>
  <c r="BW28" i="40"/>
  <c r="BU28" i="40"/>
  <c r="BS28" i="40"/>
  <c r="BQ28" i="40"/>
  <c r="BO28" i="40"/>
  <c r="BM28" i="40"/>
  <c r="BK28" i="40"/>
  <c r="BI28" i="40"/>
  <c r="BG28" i="40"/>
  <c r="BE28" i="40"/>
  <c r="BC28" i="40"/>
  <c r="CS24" i="40"/>
  <c r="CQ24" i="40"/>
  <c r="CO24" i="40"/>
  <c r="CM24" i="40"/>
  <c r="CK24" i="40"/>
  <c r="CI24" i="40"/>
  <c r="CG24" i="40"/>
  <c r="CE24" i="40"/>
  <c r="CC24" i="40"/>
  <c r="CA24" i="40"/>
  <c r="BY24" i="40"/>
  <c r="BW24" i="40"/>
  <c r="BU24" i="40"/>
  <c r="BS24" i="40"/>
  <c r="BQ24" i="40"/>
  <c r="BO24" i="40"/>
  <c r="BM24" i="40"/>
  <c r="BK24" i="40"/>
  <c r="BI24" i="40"/>
  <c r="BG24" i="40"/>
  <c r="BE24" i="40"/>
  <c r="CS23" i="40"/>
  <c r="CQ23" i="40"/>
  <c r="CO23" i="40"/>
  <c r="CM23" i="40"/>
  <c r="CK23" i="40"/>
  <c r="CI23" i="40"/>
  <c r="CG23" i="40"/>
  <c r="CE23" i="40"/>
  <c r="CC23" i="40"/>
  <c r="CA23" i="40"/>
  <c r="BY23" i="40"/>
  <c r="BW23" i="40"/>
  <c r="BU23" i="40"/>
  <c r="BS23" i="40"/>
  <c r="BQ23" i="40"/>
  <c r="BO23" i="40"/>
  <c r="BM23" i="40"/>
  <c r="BK23" i="40"/>
  <c r="BI23" i="40"/>
  <c r="BG23" i="40"/>
  <c r="BE23" i="40"/>
  <c r="CS22" i="40"/>
  <c r="CQ22" i="40"/>
  <c r="CO22" i="40"/>
  <c r="CM22" i="40"/>
  <c r="CK22" i="40"/>
  <c r="CI22" i="40"/>
  <c r="CG22" i="40"/>
  <c r="CE22" i="40"/>
  <c r="CC22" i="40"/>
  <c r="CA22" i="40"/>
  <c r="BY22" i="40"/>
  <c r="BW22" i="40"/>
  <c r="BU22" i="40"/>
  <c r="BS22" i="40"/>
  <c r="BQ22" i="40"/>
  <c r="BO22" i="40"/>
  <c r="BM22" i="40"/>
  <c r="BK22" i="40"/>
  <c r="BI22" i="40"/>
  <c r="BG22" i="40"/>
  <c r="BE22" i="40"/>
  <c r="CS21" i="40"/>
  <c r="CQ21" i="40"/>
  <c r="CO21" i="40"/>
  <c r="CM21" i="40"/>
  <c r="CK21" i="40"/>
  <c r="CI21" i="40"/>
  <c r="CG21" i="40"/>
  <c r="CE21" i="40"/>
  <c r="CC21" i="40"/>
  <c r="CA21" i="40"/>
  <c r="BY21" i="40"/>
  <c r="BW21" i="40"/>
  <c r="BU21" i="40"/>
  <c r="BS21" i="40"/>
  <c r="BQ21" i="40"/>
  <c r="BO21" i="40"/>
  <c r="BM21" i="40"/>
  <c r="BK21" i="40"/>
  <c r="BI21" i="40"/>
  <c r="BG21" i="40"/>
  <c r="BE21" i="40"/>
  <c r="CS20" i="40"/>
  <c r="CQ20" i="40"/>
  <c r="CO20" i="40"/>
  <c r="CM20" i="40"/>
  <c r="CK20" i="40"/>
  <c r="CI20" i="40"/>
  <c r="CG20" i="40"/>
  <c r="CE20" i="40"/>
  <c r="CC20" i="40"/>
  <c r="CA20" i="40"/>
  <c r="BY20" i="40"/>
  <c r="BW20" i="40"/>
  <c r="BU20" i="40"/>
  <c r="BS20" i="40"/>
  <c r="BQ20" i="40"/>
  <c r="BO20" i="40"/>
  <c r="BM20" i="40"/>
  <c r="BK20" i="40"/>
  <c r="BI20" i="40"/>
  <c r="BG20" i="40"/>
  <c r="BE20" i="40"/>
  <c r="CS19" i="40"/>
  <c r="CQ19" i="40"/>
  <c r="CO19" i="40"/>
  <c r="CM19" i="40"/>
  <c r="CK19" i="40"/>
  <c r="CI19" i="40"/>
  <c r="CG19" i="40"/>
  <c r="CE19" i="40"/>
  <c r="CC19" i="40"/>
  <c r="CA19" i="40"/>
  <c r="BY19" i="40"/>
  <c r="BW19" i="40"/>
  <c r="BU19" i="40"/>
  <c r="BS19" i="40"/>
  <c r="BQ19" i="40"/>
  <c r="BO19" i="40"/>
  <c r="BM19" i="40"/>
  <c r="BK19" i="40"/>
  <c r="BI19" i="40"/>
  <c r="BG19" i="40"/>
  <c r="BE19" i="40"/>
  <c r="CS18" i="40"/>
  <c r="CQ18" i="40"/>
  <c r="CO18" i="40"/>
  <c r="CM18" i="40"/>
  <c r="CK18" i="40"/>
  <c r="CI18" i="40"/>
  <c r="CG18" i="40"/>
  <c r="CE18" i="40"/>
  <c r="CC18" i="40"/>
  <c r="CA18" i="40"/>
  <c r="BY18" i="40"/>
  <c r="BW18" i="40"/>
  <c r="BU18" i="40"/>
  <c r="BS18" i="40"/>
  <c r="BQ18" i="40"/>
  <c r="BO18" i="40"/>
  <c r="BM18" i="40"/>
  <c r="BK18" i="40"/>
  <c r="BI18" i="40"/>
  <c r="BG18" i="40"/>
  <c r="BE18" i="40"/>
  <c r="CS17" i="40"/>
  <c r="CQ17" i="40"/>
  <c r="CO17" i="40"/>
  <c r="CM17" i="40"/>
  <c r="CK17" i="40"/>
  <c r="CI17" i="40"/>
  <c r="CG17" i="40"/>
  <c r="CE17" i="40"/>
  <c r="CC17" i="40"/>
  <c r="CA17" i="40"/>
  <c r="BY17" i="40"/>
  <c r="BW17" i="40"/>
  <c r="BU17" i="40"/>
  <c r="BS17" i="40"/>
  <c r="BQ17" i="40"/>
  <c r="BO17" i="40"/>
  <c r="BM17" i="40"/>
  <c r="BK17" i="40"/>
  <c r="BI17" i="40"/>
  <c r="BG17" i="40"/>
  <c r="BE17" i="40"/>
  <c r="CS16" i="40"/>
  <c r="CQ16" i="40"/>
  <c r="CO16" i="40"/>
  <c r="CM16" i="40"/>
  <c r="CK16" i="40"/>
  <c r="CI16" i="40"/>
  <c r="CG16" i="40"/>
  <c r="CE16" i="40"/>
  <c r="CC16" i="40"/>
  <c r="CA16" i="40"/>
  <c r="BY16" i="40"/>
  <c r="BW16" i="40"/>
  <c r="BU16" i="40"/>
  <c r="BS16" i="40"/>
  <c r="BQ16" i="40"/>
  <c r="BO16" i="40"/>
  <c r="BM16" i="40"/>
  <c r="BK16" i="40"/>
  <c r="BI16" i="40"/>
  <c r="BG16" i="40"/>
  <c r="BE16" i="40"/>
  <c r="CS15" i="40"/>
  <c r="CQ15" i="40"/>
  <c r="CO15" i="40"/>
  <c r="CM15" i="40"/>
  <c r="CK15" i="40"/>
  <c r="CI15" i="40"/>
  <c r="CG15" i="40"/>
  <c r="CE15" i="40"/>
  <c r="CC15" i="40"/>
  <c r="CA15" i="40"/>
  <c r="BY15" i="40"/>
  <c r="BW15" i="40"/>
  <c r="BU15" i="40"/>
  <c r="BS15" i="40"/>
  <c r="BQ15" i="40"/>
  <c r="BO15" i="40"/>
  <c r="BM15" i="40"/>
  <c r="BK15" i="40"/>
  <c r="BI15" i="40"/>
  <c r="BG15" i="40"/>
  <c r="BE15" i="40"/>
  <c r="CS14" i="40"/>
  <c r="CQ14" i="40"/>
  <c r="CO14" i="40"/>
  <c r="CM14" i="40"/>
  <c r="CK14" i="40"/>
  <c r="CI14" i="40"/>
  <c r="CG14" i="40"/>
  <c r="CE14" i="40"/>
  <c r="CC14" i="40"/>
  <c r="CA14" i="40"/>
  <c r="BY14" i="40"/>
  <c r="BW14" i="40"/>
  <c r="BU14" i="40"/>
  <c r="BS14" i="40"/>
  <c r="BQ14" i="40"/>
  <c r="BO14" i="40"/>
  <c r="BM14" i="40"/>
  <c r="BK14" i="40"/>
  <c r="BI14" i="40"/>
  <c r="BG14" i="40"/>
  <c r="BE14" i="40"/>
  <c r="CS13" i="40"/>
  <c r="CQ13" i="40"/>
  <c r="CO13" i="40"/>
  <c r="CM13" i="40"/>
  <c r="CK13" i="40"/>
  <c r="CI13" i="40"/>
  <c r="CG13" i="40"/>
  <c r="CE13" i="40"/>
  <c r="CC13" i="40"/>
  <c r="CA13" i="40"/>
  <c r="BY13" i="40"/>
  <c r="BW13" i="40"/>
  <c r="BU13" i="40"/>
  <c r="BS13" i="40"/>
  <c r="BQ13" i="40"/>
  <c r="BO13" i="40"/>
  <c r="BM13" i="40"/>
  <c r="BK13" i="40"/>
  <c r="BI13" i="40"/>
  <c r="BG13" i="40"/>
  <c r="BE13" i="40"/>
  <c r="CS12" i="40"/>
  <c r="CQ12" i="40"/>
  <c r="CO12" i="40"/>
  <c r="CM12" i="40"/>
  <c r="CK12" i="40"/>
  <c r="CI12" i="40"/>
  <c r="CG12" i="40"/>
  <c r="CE12" i="40"/>
  <c r="CC12" i="40"/>
  <c r="CA12" i="40"/>
  <c r="BY12" i="40"/>
  <c r="BW12" i="40"/>
  <c r="BU12" i="40"/>
  <c r="BS12" i="40"/>
  <c r="BQ12" i="40"/>
  <c r="BO12" i="40"/>
  <c r="BM12" i="40"/>
  <c r="BK12" i="40"/>
  <c r="BI12" i="40"/>
  <c r="BG12" i="40"/>
  <c r="BE12" i="40"/>
  <c r="CS11" i="40"/>
  <c r="CQ11" i="40"/>
  <c r="CO11" i="40"/>
  <c r="CM11" i="40"/>
  <c r="CK11" i="40"/>
  <c r="CI11" i="40"/>
  <c r="CG11" i="40"/>
  <c r="CE11" i="40"/>
  <c r="CC11" i="40"/>
  <c r="CA11" i="40"/>
  <c r="BY11" i="40"/>
  <c r="BW11" i="40"/>
  <c r="BU11" i="40"/>
  <c r="BS11" i="40"/>
  <c r="BQ11" i="40"/>
  <c r="BO11" i="40"/>
  <c r="BM11" i="40"/>
  <c r="BK11" i="40"/>
  <c r="BI11" i="40"/>
  <c r="BG11" i="40"/>
  <c r="BE11" i="40"/>
  <c r="CS10" i="40"/>
  <c r="CQ10" i="40"/>
  <c r="CO10" i="40"/>
  <c r="CM10" i="40"/>
  <c r="CK10" i="40"/>
  <c r="CI10" i="40"/>
  <c r="CG10" i="40"/>
  <c r="CE10" i="40"/>
  <c r="CC10" i="40"/>
  <c r="CA10" i="40"/>
  <c r="BY10" i="40"/>
  <c r="BW10" i="40"/>
  <c r="BU10" i="40"/>
  <c r="BS10" i="40"/>
  <c r="BQ10" i="40"/>
  <c r="BO10" i="40"/>
  <c r="BM10" i="40"/>
  <c r="BK10" i="40"/>
  <c r="BI10" i="40"/>
  <c r="BG10" i="40"/>
  <c r="BE10" i="40"/>
  <c r="CS9" i="40"/>
  <c r="CQ9" i="40"/>
  <c r="CO9" i="40"/>
  <c r="CM9" i="40"/>
  <c r="CK9" i="40"/>
  <c r="CI9" i="40"/>
  <c r="CG9" i="40"/>
  <c r="CE9" i="40"/>
  <c r="CC9" i="40"/>
  <c r="CA9" i="40"/>
  <c r="BY9" i="40"/>
  <c r="BW9" i="40"/>
  <c r="BU9" i="40"/>
  <c r="BS9" i="40"/>
  <c r="BQ9" i="40"/>
  <c r="BO9" i="40"/>
  <c r="BM9" i="40"/>
  <c r="BK9" i="40"/>
  <c r="BI9" i="40"/>
  <c r="BG9" i="40"/>
  <c r="BE9" i="40"/>
  <c r="CS8" i="40"/>
  <c r="CQ8" i="40"/>
  <c r="CO8" i="40"/>
  <c r="CM8" i="40"/>
  <c r="CK8" i="40"/>
  <c r="CI8" i="40"/>
  <c r="CG8" i="40"/>
  <c r="CE8" i="40"/>
  <c r="CC8" i="40"/>
  <c r="CA8" i="40"/>
  <c r="BY8" i="40"/>
  <c r="BW8" i="40"/>
  <c r="BU8" i="40"/>
  <c r="BS8" i="40"/>
  <c r="BQ8" i="40"/>
  <c r="BO8" i="40"/>
  <c r="BM8" i="40"/>
  <c r="BK8" i="40"/>
  <c r="BI8" i="40"/>
  <c r="BG8" i="40"/>
  <c r="BE8" i="40"/>
  <c r="CS28" i="41"/>
  <c r="CQ28" i="41"/>
  <c r="CO28" i="41"/>
  <c r="CM28" i="41"/>
  <c r="CK28" i="41"/>
  <c r="CI28" i="41"/>
  <c r="CG28" i="41"/>
  <c r="CE28" i="41"/>
  <c r="CC28" i="41"/>
  <c r="CA28" i="41"/>
  <c r="BY28" i="41"/>
  <c r="BW28" i="41"/>
  <c r="BU28" i="41"/>
  <c r="BS28" i="41"/>
  <c r="BQ28" i="41"/>
  <c r="BO28" i="41"/>
  <c r="BM28" i="41"/>
  <c r="BK28" i="41"/>
  <c r="BI28" i="41"/>
  <c r="BG28" i="41"/>
  <c r="BE28" i="41"/>
  <c r="BC28" i="41"/>
  <c r="CE27" i="41"/>
  <c r="CC27" i="41"/>
  <c r="CA27" i="41"/>
  <c r="BY27" i="41"/>
  <c r="BW27" i="41"/>
  <c r="BU27" i="41"/>
  <c r="BS27" i="41"/>
  <c r="BQ27" i="41"/>
  <c r="BO27" i="41"/>
  <c r="BM27" i="41"/>
  <c r="BK27" i="41"/>
  <c r="BI27" i="41"/>
  <c r="BG27" i="41"/>
  <c r="BE27" i="41"/>
  <c r="BC27" i="41"/>
  <c r="CS26" i="41"/>
  <c r="CQ26" i="41"/>
  <c r="CO26" i="41"/>
  <c r="CM26" i="41"/>
  <c r="CK26" i="41"/>
  <c r="CI26" i="41"/>
  <c r="CG26" i="41"/>
  <c r="CE26" i="41"/>
  <c r="CC26" i="41"/>
  <c r="CA26" i="41"/>
  <c r="BY26" i="41"/>
  <c r="BW26" i="41"/>
  <c r="BU26" i="41"/>
  <c r="BS26" i="41"/>
  <c r="BQ26" i="41"/>
  <c r="BO26" i="41"/>
  <c r="BM26" i="41"/>
  <c r="BK26" i="41"/>
  <c r="BI26" i="41"/>
  <c r="BG26" i="41"/>
  <c r="BE26" i="41"/>
  <c r="BC26" i="41"/>
  <c r="CM25" i="41"/>
  <c r="CE25" i="41"/>
  <c r="CC25" i="41"/>
  <c r="CA25" i="41"/>
  <c r="BY25" i="41"/>
  <c r="BW25" i="41"/>
  <c r="BU25" i="41"/>
  <c r="BS25" i="41"/>
  <c r="BQ25" i="41"/>
  <c r="BO25" i="41"/>
  <c r="BM25" i="41"/>
  <c r="BK25" i="41"/>
  <c r="BI25" i="41"/>
  <c r="BG25" i="41"/>
  <c r="BE25" i="41"/>
  <c r="BC25" i="41"/>
  <c r="CS24" i="41"/>
  <c r="CQ24" i="41"/>
  <c r="CO24" i="41"/>
  <c r="CM24" i="41"/>
  <c r="CK24" i="41"/>
  <c r="CI24" i="41"/>
  <c r="CG24" i="41"/>
  <c r="CE24" i="41"/>
  <c r="CC24" i="41"/>
  <c r="CA24" i="41"/>
  <c r="BY24" i="41"/>
  <c r="BW24" i="41"/>
  <c r="BU24" i="41"/>
  <c r="BS24" i="41"/>
  <c r="BQ24" i="41"/>
  <c r="BO24" i="41"/>
  <c r="BM24" i="41"/>
  <c r="BK24" i="41"/>
  <c r="BI24" i="41"/>
  <c r="BG24" i="41"/>
  <c r="BE24" i="41"/>
  <c r="BC24" i="41"/>
  <c r="CS23" i="41"/>
  <c r="CS25" i="41" s="1"/>
  <c r="CQ23" i="41"/>
  <c r="CQ27" i="41" s="1"/>
  <c r="CO23" i="41"/>
  <c r="CM23" i="41"/>
  <c r="CK23" i="41"/>
  <c r="CK27" i="41" s="1"/>
  <c r="CI23" i="41"/>
  <c r="CI27" i="41" s="1"/>
  <c r="CG23" i="41"/>
  <c r="CE23" i="41"/>
  <c r="CC23" i="41"/>
  <c r="CA23" i="41"/>
  <c r="BY23" i="41"/>
  <c r="BW23" i="41"/>
  <c r="BU23" i="41"/>
  <c r="BS23" i="41"/>
  <c r="BQ23" i="41"/>
  <c r="BO23" i="41"/>
  <c r="BM23" i="41"/>
  <c r="BK23" i="41"/>
  <c r="BI23" i="41"/>
  <c r="BG23" i="41"/>
  <c r="BE23" i="41"/>
  <c r="BC23" i="41"/>
  <c r="CS20" i="41"/>
  <c r="CQ20" i="41"/>
  <c r="CO20" i="41"/>
  <c r="CM20" i="41"/>
  <c r="CK20" i="41"/>
  <c r="CI20" i="41"/>
  <c r="CG20" i="41"/>
  <c r="CE20" i="41"/>
  <c r="CC20" i="41"/>
  <c r="CA20" i="41"/>
  <c r="BY20" i="41"/>
  <c r="BW20" i="41"/>
  <c r="BU20" i="41"/>
  <c r="BS20" i="41"/>
  <c r="BQ20" i="41"/>
  <c r="BO20" i="41"/>
  <c r="BM20" i="41"/>
  <c r="BK20" i="41"/>
  <c r="BI20" i="41"/>
  <c r="BG20" i="41"/>
  <c r="BE20" i="41"/>
  <c r="CS19" i="41"/>
  <c r="CQ19" i="41"/>
  <c r="CO19" i="41"/>
  <c r="CM19" i="41"/>
  <c r="CK19" i="41"/>
  <c r="CI19" i="41"/>
  <c r="CG19" i="41"/>
  <c r="CE19" i="41"/>
  <c r="CC19" i="41"/>
  <c r="CA19" i="41"/>
  <c r="BY19" i="41"/>
  <c r="BW19" i="41"/>
  <c r="BU19" i="41"/>
  <c r="BS19" i="41"/>
  <c r="BQ19" i="41"/>
  <c r="BO19" i="41"/>
  <c r="BM19" i="41"/>
  <c r="BK19" i="41"/>
  <c r="BI19" i="41"/>
  <c r="BG19" i="41"/>
  <c r="BE19" i="41"/>
  <c r="CS18" i="41"/>
  <c r="CQ18" i="41"/>
  <c r="CO18" i="41"/>
  <c r="CM18" i="41"/>
  <c r="CK18" i="41"/>
  <c r="CI18" i="41"/>
  <c r="CG18" i="41"/>
  <c r="CE18" i="41"/>
  <c r="CC18" i="41"/>
  <c r="CA18" i="41"/>
  <c r="BY18" i="41"/>
  <c r="BW18" i="41"/>
  <c r="BU18" i="41"/>
  <c r="BS18" i="41"/>
  <c r="BQ18" i="41"/>
  <c r="BO18" i="41"/>
  <c r="BM18" i="41"/>
  <c r="BK18" i="41"/>
  <c r="BI18" i="41"/>
  <c r="BG18" i="41"/>
  <c r="BE18" i="41"/>
  <c r="CS16" i="41"/>
  <c r="CQ16" i="41"/>
  <c r="CO16" i="41"/>
  <c r="CM16" i="41"/>
  <c r="CK16" i="41"/>
  <c r="CI16" i="41"/>
  <c r="CG16" i="41"/>
  <c r="CE16" i="41"/>
  <c r="CC16" i="41"/>
  <c r="CA16" i="41"/>
  <c r="BY16" i="41"/>
  <c r="BW16" i="41"/>
  <c r="BU16" i="41"/>
  <c r="BS16" i="41"/>
  <c r="BQ16" i="41"/>
  <c r="BO16" i="41"/>
  <c r="BM16" i="41"/>
  <c r="BK16" i="41"/>
  <c r="BI16" i="41"/>
  <c r="BG16" i="41"/>
  <c r="BE16" i="41"/>
  <c r="CS15" i="41"/>
  <c r="CQ15" i="41"/>
  <c r="CO15" i="41"/>
  <c r="CM15" i="41"/>
  <c r="CK15" i="41"/>
  <c r="CI15" i="41"/>
  <c r="CG15" i="41"/>
  <c r="CE15" i="41"/>
  <c r="CC15" i="41"/>
  <c r="CA15" i="41"/>
  <c r="BY15" i="41"/>
  <c r="BW15" i="41"/>
  <c r="BU15" i="41"/>
  <c r="BS15" i="41"/>
  <c r="BQ15" i="41"/>
  <c r="BO15" i="41"/>
  <c r="BM15" i="41"/>
  <c r="BK15" i="41"/>
  <c r="BI15" i="41"/>
  <c r="BG15" i="41"/>
  <c r="BE15" i="41"/>
  <c r="CS14" i="41"/>
  <c r="CQ14" i="41"/>
  <c r="CO14" i="41"/>
  <c r="CM14" i="41"/>
  <c r="CK14" i="41"/>
  <c r="CI14" i="41"/>
  <c r="CG14" i="41"/>
  <c r="CE14" i="41"/>
  <c r="CC14" i="41"/>
  <c r="CA14" i="41"/>
  <c r="BY14" i="41"/>
  <c r="BW14" i="41"/>
  <c r="BU14" i="41"/>
  <c r="BS14" i="41"/>
  <c r="BQ14" i="41"/>
  <c r="BO14" i="41"/>
  <c r="BM14" i="41"/>
  <c r="BK14" i="41"/>
  <c r="BI14" i="41"/>
  <c r="BG14" i="41"/>
  <c r="BE14" i="41"/>
  <c r="CS13" i="41"/>
  <c r="CQ13" i="41"/>
  <c r="CO13" i="41"/>
  <c r="CM13" i="41"/>
  <c r="CK13" i="41"/>
  <c r="CI13" i="41"/>
  <c r="CG13" i="41"/>
  <c r="CE13" i="41"/>
  <c r="CC13" i="41"/>
  <c r="CA13" i="41"/>
  <c r="BY13" i="41"/>
  <c r="BW13" i="41"/>
  <c r="BU13" i="41"/>
  <c r="BS13" i="41"/>
  <c r="BQ13" i="41"/>
  <c r="BO13" i="41"/>
  <c r="BM13" i="41"/>
  <c r="BK13" i="41"/>
  <c r="BI13" i="41"/>
  <c r="BG13" i="41"/>
  <c r="BE13" i="41"/>
  <c r="CS12" i="41"/>
  <c r="CQ12" i="41"/>
  <c r="CO12" i="41"/>
  <c r="CM12" i="41"/>
  <c r="CK12" i="41"/>
  <c r="CI12" i="41"/>
  <c r="CG12" i="41"/>
  <c r="CE12" i="41"/>
  <c r="CC12" i="41"/>
  <c r="CA12" i="41"/>
  <c r="BY12" i="41"/>
  <c r="BW12" i="41"/>
  <c r="BU12" i="41"/>
  <c r="BS12" i="41"/>
  <c r="BQ12" i="41"/>
  <c r="BO12" i="41"/>
  <c r="BM12" i="41"/>
  <c r="BK12" i="41"/>
  <c r="BI12" i="41"/>
  <c r="BG12" i="41"/>
  <c r="BE12" i="41"/>
  <c r="CS10" i="41"/>
  <c r="CQ10" i="41"/>
  <c r="CO10" i="41"/>
  <c r="CM10" i="41"/>
  <c r="CK10" i="41"/>
  <c r="CI10" i="41"/>
  <c r="CG10" i="41"/>
  <c r="CE10" i="41"/>
  <c r="CC10" i="41"/>
  <c r="CA10" i="41"/>
  <c r="BY10" i="41"/>
  <c r="BW10" i="41"/>
  <c r="BU10" i="41"/>
  <c r="BS10" i="41"/>
  <c r="BQ10" i="41"/>
  <c r="BO10" i="41"/>
  <c r="BM10" i="41"/>
  <c r="BK10" i="41"/>
  <c r="BI10" i="41"/>
  <c r="BG10" i="41"/>
  <c r="BE10" i="41"/>
  <c r="CS9" i="41"/>
  <c r="CQ9" i="41"/>
  <c r="CO9" i="41"/>
  <c r="CM9" i="41"/>
  <c r="CK9" i="41"/>
  <c r="CI9" i="41"/>
  <c r="CG9" i="41"/>
  <c r="CE9" i="41"/>
  <c r="CC9" i="41"/>
  <c r="CA9" i="41"/>
  <c r="BY9" i="41"/>
  <c r="BW9" i="41"/>
  <c r="BU9" i="41"/>
  <c r="BS9" i="41"/>
  <c r="BQ9" i="41"/>
  <c r="BO9" i="41"/>
  <c r="BM9" i="41"/>
  <c r="BK9" i="41"/>
  <c r="BI9" i="41"/>
  <c r="BG9" i="41"/>
  <c r="BE9" i="41"/>
  <c r="CS8" i="41"/>
  <c r="CQ8" i="41"/>
  <c r="CO8" i="41"/>
  <c r="CM8" i="41"/>
  <c r="CK8" i="41"/>
  <c r="CI8" i="41"/>
  <c r="CG8" i="41"/>
  <c r="CE8" i="41"/>
  <c r="CC8" i="41"/>
  <c r="CA8" i="41"/>
  <c r="BY8" i="41"/>
  <c r="BW8" i="41"/>
  <c r="BU8" i="41"/>
  <c r="BS8" i="41"/>
  <c r="BQ8" i="41"/>
  <c r="BO8" i="41"/>
  <c r="BM8" i="41"/>
  <c r="BK8" i="41"/>
  <c r="BI8" i="41"/>
  <c r="BG8" i="41"/>
  <c r="BE8" i="41"/>
  <c r="CE46" i="47"/>
  <c r="CC46" i="47"/>
  <c r="CA46" i="47"/>
  <c r="BY46" i="47"/>
  <c r="BW46" i="47"/>
  <c r="BU46" i="47"/>
  <c r="BS46" i="47"/>
  <c r="BQ46" i="47"/>
  <c r="BO46" i="47"/>
  <c r="BM46" i="47"/>
  <c r="BK46" i="47"/>
  <c r="BI46" i="47"/>
  <c r="BG46" i="47"/>
  <c r="BE46" i="47"/>
  <c r="BC46" i="47"/>
  <c r="CS45" i="47"/>
  <c r="CQ45" i="47"/>
  <c r="CO45" i="47"/>
  <c r="CM45" i="47"/>
  <c r="CK45" i="47"/>
  <c r="CI45" i="47"/>
  <c r="CG45" i="47"/>
  <c r="CE45" i="47"/>
  <c r="CC45" i="47"/>
  <c r="CA45" i="47"/>
  <c r="BY45" i="47"/>
  <c r="BW45" i="47"/>
  <c r="BU45" i="47"/>
  <c r="BS45" i="47"/>
  <c r="BQ45" i="47"/>
  <c r="BO45" i="47"/>
  <c r="BM45" i="47"/>
  <c r="BK45" i="47"/>
  <c r="BI45" i="47"/>
  <c r="BG45" i="47"/>
  <c r="BE45" i="47"/>
  <c r="BC45" i="47"/>
  <c r="CS44" i="47"/>
  <c r="CQ44" i="47"/>
  <c r="CO44" i="47"/>
  <c r="CO46" i="47" s="1"/>
  <c r="CM44" i="47"/>
  <c r="CM46" i="47" s="1"/>
  <c r="CK44" i="47"/>
  <c r="CI44" i="47"/>
  <c r="CG44" i="47"/>
  <c r="CG46" i="47" s="1"/>
  <c r="CE44" i="47"/>
  <c r="CC44" i="47"/>
  <c r="CA44" i="47"/>
  <c r="BY44" i="47"/>
  <c r="BW44" i="47"/>
  <c r="BU44" i="47"/>
  <c r="BS44" i="47"/>
  <c r="BQ44" i="47"/>
  <c r="BO44" i="47"/>
  <c r="BM44" i="47"/>
  <c r="BK44" i="47"/>
  <c r="BI44" i="47"/>
  <c r="BG44" i="47"/>
  <c r="BE44" i="47"/>
  <c r="BC44" i="47"/>
  <c r="CS43" i="47"/>
  <c r="CQ43" i="47"/>
  <c r="CO43" i="47"/>
  <c r="CM43" i="47"/>
  <c r="CK43" i="47"/>
  <c r="CI43" i="47"/>
  <c r="CG43" i="47"/>
  <c r="CE43" i="47"/>
  <c r="CC43" i="47"/>
  <c r="CA43" i="47"/>
  <c r="BY43" i="47"/>
  <c r="BW43" i="47"/>
  <c r="BU43" i="47"/>
  <c r="BS43" i="47"/>
  <c r="BQ43" i="47"/>
  <c r="BO43" i="47"/>
  <c r="BM43" i="47"/>
  <c r="BK43" i="47"/>
  <c r="BI43" i="47"/>
  <c r="BG43" i="47"/>
  <c r="BE43" i="47"/>
  <c r="BC43" i="47"/>
  <c r="CS42" i="47"/>
  <c r="CQ42" i="47"/>
  <c r="CO42" i="47"/>
  <c r="CM42" i="47"/>
  <c r="CK42" i="47"/>
  <c r="CI42" i="47"/>
  <c r="CG42" i="47"/>
  <c r="CE42" i="47"/>
  <c r="CC42" i="47"/>
  <c r="CA42" i="47"/>
  <c r="BY42" i="47"/>
  <c r="BW42" i="47"/>
  <c r="BU42" i="47"/>
  <c r="BS42" i="47"/>
  <c r="BQ42" i="47"/>
  <c r="BO42" i="47"/>
  <c r="BM42" i="47"/>
  <c r="BK42" i="47"/>
  <c r="BI42" i="47"/>
  <c r="BG42" i="47"/>
  <c r="BE42" i="47"/>
  <c r="BC42" i="47"/>
  <c r="CS41" i="47"/>
  <c r="CQ41" i="47"/>
  <c r="CO41" i="47"/>
  <c r="CM41" i="47"/>
  <c r="CK41" i="47"/>
  <c r="CI41" i="47"/>
  <c r="CG41" i="47"/>
  <c r="CE41" i="47"/>
  <c r="CC41" i="47"/>
  <c r="CA41" i="47"/>
  <c r="BY41" i="47"/>
  <c r="BW41" i="47"/>
  <c r="BU41" i="47"/>
  <c r="BS41" i="47"/>
  <c r="BQ41" i="47"/>
  <c r="BO41" i="47"/>
  <c r="BM41" i="47"/>
  <c r="BK41" i="47"/>
  <c r="BI41" i="47"/>
  <c r="BG41" i="47"/>
  <c r="BE41" i="47"/>
  <c r="BC41" i="47"/>
  <c r="CQ40" i="47"/>
  <c r="CO40" i="47"/>
  <c r="CM40" i="47"/>
  <c r="CK40" i="47"/>
  <c r="CI40" i="47"/>
  <c r="CG40" i="47"/>
  <c r="CE40" i="47"/>
  <c r="CC40" i="47"/>
  <c r="CA40" i="47"/>
  <c r="BY40" i="47"/>
  <c r="BW40" i="47"/>
  <c r="BU40" i="47"/>
  <c r="BS40" i="47"/>
  <c r="BQ40" i="47"/>
  <c r="BO40" i="47"/>
  <c r="BM40" i="47"/>
  <c r="BK40" i="47"/>
  <c r="BI40" i="47"/>
  <c r="BG40" i="47"/>
  <c r="BE40" i="47"/>
  <c r="BC40" i="47"/>
  <c r="CS39" i="47"/>
  <c r="CQ39" i="47"/>
  <c r="CO39" i="47"/>
  <c r="CM39" i="47"/>
  <c r="CK39" i="47"/>
  <c r="CI39" i="47"/>
  <c r="CG39" i="47"/>
  <c r="CE39" i="47"/>
  <c r="CC39" i="47"/>
  <c r="CA39" i="47"/>
  <c r="BY39" i="47"/>
  <c r="BW39" i="47"/>
  <c r="BU39" i="47"/>
  <c r="BS39" i="47"/>
  <c r="BQ39" i="47"/>
  <c r="BO39" i="47"/>
  <c r="BM39" i="47"/>
  <c r="BK39" i="47"/>
  <c r="BI39" i="47"/>
  <c r="BG39" i="47"/>
  <c r="BE39" i="47"/>
  <c r="BC39" i="47"/>
  <c r="CS38" i="47"/>
  <c r="CS40" i="47" s="1"/>
  <c r="CQ38" i="47"/>
  <c r="CO38" i="47"/>
  <c r="CM38" i="47"/>
  <c r="CK38" i="47"/>
  <c r="CI38" i="47"/>
  <c r="CG38" i="47"/>
  <c r="CE38" i="47"/>
  <c r="CC38" i="47"/>
  <c r="CA38" i="47"/>
  <c r="BY38" i="47"/>
  <c r="BW38" i="47"/>
  <c r="BU38" i="47"/>
  <c r="BS38" i="47"/>
  <c r="BQ38" i="47"/>
  <c r="BO38" i="47"/>
  <c r="BM38" i="47"/>
  <c r="BK38" i="47"/>
  <c r="BI38" i="47"/>
  <c r="BG38" i="47"/>
  <c r="BE38" i="47"/>
  <c r="BC38" i="47"/>
  <c r="BU37" i="47"/>
  <c r="BS37" i="47"/>
  <c r="BQ37" i="47"/>
  <c r="BO37" i="47"/>
  <c r="BM37" i="47"/>
  <c r="BK37" i="47"/>
  <c r="BI37" i="47"/>
  <c r="BG37" i="47"/>
  <c r="BE37" i="47"/>
  <c r="BC37" i="47"/>
  <c r="CS36" i="47"/>
  <c r="CQ36" i="47"/>
  <c r="CO36" i="47"/>
  <c r="CM36" i="47"/>
  <c r="CK36" i="47"/>
  <c r="CI36" i="47"/>
  <c r="CG36" i="47"/>
  <c r="CE36" i="47"/>
  <c r="CC36" i="47"/>
  <c r="CA36" i="47"/>
  <c r="BY36" i="47"/>
  <c r="BW36" i="47"/>
  <c r="BU36" i="47"/>
  <c r="BS36" i="47"/>
  <c r="BQ36" i="47"/>
  <c r="BO36" i="47"/>
  <c r="BM36" i="47"/>
  <c r="BK36" i="47"/>
  <c r="BI36" i="47"/>
  <c r="BG36" i="47"/>
  <c r="BE36" i="47"/>
  <c r="BC36" i="47"/>
  <c r="CS35" i="47"/>
  <c r="CQ35" i="47"/>
  <c r="CQ37" i="47" s="1"/>
  <c r="CO35" i="47"/>
  <c r="CO37" i="47" s="1"/>
  <c r="CM35" i="47"/>
  <c r="CK35" i="47"/>
  <c r="CI35" i="47"/>
  <c r="CI37" i="47" s="1"/>
  <c r="CG35" i="47"/>
  <c r="CG37" i="47" s="1"/>
  <c r="CE35" i="47"/>
  <c r="CC35" i="47"/>
  <c r="CA35" i="47"/>
  <c r="CA37" i="47" s="1"/>
  <c r="BY35" i="47"/>
  <c r="BY37" i="47" s="1"/>
  <c r="BW35" i="47"/>
  <c r="BU35" i="47"/>
  <c r="BS35" i="47"/>
  <c r="BQ35" i="47"/>
  <c r="BO35" i="47"/>
  <c r="BM35" i="47"/>
  <c r="BK35" i="47"/>
  <c r="BI35" i="47"/>
  <c r="BG35" i="47"/>
  <c r="BE35" i="47"/>
  <c r="BC35" i="47"/>
  <c r="CS31" i="47"/>
  <c r="CQ31" i="47"/>
  <c r="CO31" i="47"/>
  <c r="CM31" i="47"/>
  <c r="CK31" i="47"/>
  <c r="CI31" i="47"/>
  <c r="CG31" i="47"/>
  <c r="CE31" i="47"/>
  <c r="CC31" i="47"/>
  <c r="CA31" i="47"/>
  <c r="BY31" i="47"/>
  <c r="BW31" i="47"/>
  <c r="BU31" i="47"/>
  <c r="BS31" i="47"/>
  <c r="BQ31" i="47"/>
  <c r="BO31" i="47"/>
  <c r="BM31" i="47"/>
  <c r="BK31" i="47"/>
  <c r="BI31" i="47"/>
  <c r="BG31" i="47"/>
  <c r="BE31" i="47"/>
  <c r="CS30" i="47"/>
  <c r="CQ30" i="47"/>
  <c r="CO30" i="47"/>
  <c r="CM30" i="47"/>
  <c r="CK30" i="47"/>
  <c r="CI30" i="47"/>
  <c r="CG30" i="47"/>
  <c r="CE30" i="47"/>
  <c r="CC30" i="47"/>
  <c r="CA30" i="47"/>
  <c r="BY30" i="47"/>
  <c r="BW30" i="47"/>
  <c r="BU30" i="47"/>
  <c r="BS30" i="47"/>
  <c r="BQ30" i="47"/>
  <c r="BO30" i="47"/>
  <c r="BM30" i="47"/>
  <c r="BK30" i="47"/>
  <c r="BI30" i="47"/>
  <c r="BG30" i="47"/>
  <c r="BE30" i="47"/>
  <c r="CS29" i="47"/>
  <c r="CQ29" i="47"/>
  <c r="CO29" i="47"/>
  <c r="CM29" i="47"/>
  <c r="CK29" i="47"/>
  <c r="CI29" i="47"/>
  <c r="CG29" i="47"/>
  <c r="CE29" i="47"/>
  <c r="CC29" i="47"/>
  <c r="CA29" i="47"/>
  <c r="BY29" i="47"/>
  <c r="BW29" i="47"/>
  <c r="BU29" i="47"/>
  <c r="BS29" i="47"/>
  <c r="BQ29" i="47"/>
  <c r="BO29" i="47"/>
  <c r="BM29" i="47"/>
  <c r="BK29" i="47"/>
  <c r="BI29" i="47"/>
  <c r="BG29" i="47"/>
  <c r="BE29" i="47"/>
  <c r="CS28" i="47"/>
  <c r="CQ28" i="47"/>
  <c r="CO28" i="47"/>
  <c r="CM28" i="47"/>
  <c r="CK28" i="47"/>
  <c r="CI28" i="47"/>
  <c r="CG28" i="47"/>
  <c r="CE28" i="47"/>
  <c r="CC28" i="47"/>
  <c r="CA28" i="47"/>
  <c r="BY28" i="47"/>
  <c r="BW28" i="47"/>
  <c r="BU28" i="47"/>
  <c r="BS28" i="47"/>
  <c r="BQ28" i="47"/>
  <c r="BO28" i="47"/>
  <c r="BM28" i="47"/>
  <c r="BK28" i="47"/>
  <c r="BI28" i="47"/>
  <c r="BG28" i="47"/>
  <c r="BE28" i="47"/>
  <c r="CS27" i="47"/>
  <c r="CQ27" i="47"/>
  <c r="CO27" i="47"/>
  <c r="CM27" i="47"/>
  <c r="CK27" i="47"/>
  <c r="CI27" i="47"/>
  <c r="CG27" i="47"/>
  <c r="CE27" i="47"/>
  <c r="CC27" i="47"/>
  <c r="CA27" i="47"/>
  <c r="BY27" i="47"/>
  <c r="BW27" i="47"/>
  <c r="BU27" i="47"/>
  <c r="BS27" i="47"/>
  <c r="BQ27" i="47"/>
  <c r="BO27" i="47"/>
  <c r="BM27" i="47"/>
  <c r="BK27" i="47"/>
  <c r="BI27" i="47"/>
  <c r="BG27" i="47"/>
  <c r="BE27" i="47"/>
  <c r="CS26" i="47"/>
  <c r="CQ26" i="47"/>
  <c r="CO26" i="47"/>
  <c r="CM26" i="47"/>
  <c r="CK26" i="47"/>
  <c r="CI26" i="47"/>
  <c r="CG26" i="47"/>
  <c r="CE26" i="47"/>
  <c r="CC26" i="47"/>
  <c r="CA26" i="47"/>
  <c r="BY26" i="47"/>
  <c r="BW26" i="47"/>
  <c r="BS26" i="47"/>
  <c r="BQ26" i="47"/>
  <c r="BO26" i="47"/>
  <c r="BM26" i="47"/>
  <c r="BK26" i="47"/>
  <c r="BI26" i="47"/>
  <c r="BG26" i="47"/>
  <c r="BE26" i="47"/>
  <c r="CS24" i="47"/>
  <c r="CQ24" i="47"/>
  <c r="CO24" i="47"/>
  <c r="CM24" i="47"/>
  <c r="CK24" i="47"/>
  <c r="CI24" i="47"/>
  <c r="CG24" i="47"/>
  <c r="CE24" i="47"/>
  <c r="CC24" i="47"/>
  <c r="CA24" i="47"/>
  <c r="BY24" i="47"/>
  <c r="BW24" i="47"/>
  <c r="BU24" i="47"/>
  <c r="BS24" i="47"/>
  <c r="BQ24" i="47"/>
  <c r="BO24" i="47"/>
  <c r="BM24" i="47"/>
  <c r="BK24" i="47"/>
  <c r="BI24" i="47"/>
  <c r="BG24" i="47"/>
  <c r="BE24" i="47"/>
  <c r="CS23" i="47"/>
  <c r="CQ23" i="47"/>
  <c r="CO23" i="47"/>
  <c r="CM23" i="47"/>
  <c r="CK23" i="47"/>
  <c r="CI23" i="47"/>
  <c r="CG23" i="47"/>
  <c r="CE23" i="47"/>
  <c r="CC23" i="47"/>
  <c r="CA23" i="47"/>
  <c r="BY23" i="47"/>
  <c r="BW23" i="47"/>
  <c r="BU23" i="47"/>
  <c r="BS23" i="47"/>
  <c r="BQ23" i="47"/>
  <c r="BO23" i="47"/>
  <c r="BM23" i="47"/>
  <c r="BK23" i="47"/>
  <c r="BI23" i="47"/>
  <c r="BG23" i="47"/>
  <c r="BE23" i="47"/>
  <c r="CS22" i="47"/>
  <c r="CQ22" i="47"/>
  <c r="CO22" i="47"/>
  <c r="CM22" i="47"/>
  <c r="CK22" i="47"/>
  <c r="CI22" i="47"/>
  <c r="CG22" i="47"/>
  <c r="CE22" i="47"/>
  <c r="CC22" i="47"/>
  <c r="CA22" i="47"/>
  <c r="BY22" i="47"/>
  <c r="BW22" i="47"/>
  <c r="BU22" i="47"/>
  <c r="BS22" i="47"/>
  <c r="BQ22" i="47"/>
  <c r="BO22" i="47"/>
  <c r="BM22" i="47"/>
  <c r="BK22" i="47"/>
  <c r="BI22" i="47"/>
  <c r="BG22" i="47"/>
  <c r="BE22" i="47"/>
  <c r="CS21" i="47"/>
  <c r="CQ21" i="47"/>
  <c r="CO21" i="47"/>
  <c r="CM21" i="47"/>
  <c r="CK21" i="47"/>
  <c r="CI21" i="47"/>
  <c r="CG21" i="47"/>
  <c r="CE21" i="47"/>
  <c r="CC21" i="47"/>
  <c r="CA21" i="47"/>
  <c r="BY21" i="47"/>
  <c r="BW21" i="47"/>
  <c r="BU21" i="47"/>
  <c r="BS21" i="47"/>
  <c r="BQ21" i="47"/>
  <c r="BO21" i="47"/>
  <c r="BM21" i="47"/>
  <c r="BK21" i="47"/>
  <c r="BI21" i="47"/>
  <c r="BG21" i="47"/>
  <c r="BE21" i="47"/>
  <c r="CS20" i="47"/>
  <c r="CQ20" i="47"/>
  <c r="CO20" i="47"/>
  <c r="CM20" i="47"/>
  <c r="CK20" i="47"/>
  <c r="CI20" i="47"/>
  <c r="CG20" i="47"/>
  <c r="CE20" i="47"/>
  <c r="CC20" i="47"/>
  <c r="CA20" i="47"/>
  <c r="BY20" i="47"/>
  <c r="BW20" i="47"/>
  <c r="BU20" i="47"/>
  <c r="BS20" i="47"/>
  <c r="BQ20" i="47"/>
  <c r="BO20" i="47"/>
  <c r="BM20" i="47"/>
  <c r="BK20" i="47"/>
  <c r="BI20" i="47"/>
  <c r="BG20" i="47"/>
  <c r="BE20" i="47"/>
  <c r="CS19" i="47"/>
  <c r="CQ19" i="47"/>
  <c r="CO19" i="47"/>
  <c r="CM19" i="47"/>
  <c r="CK19" i="47"/>
  <c r="CI19" i="47"/>
  <c r="CG19" i="47"/>
  <c r="CE19" i="47"/>
  <c r="CC19" i="47"/>
  <c r="CA19" i="47"/>
  <c r="BY19" i="47"/>
  <c r="BW19" i="47"/>
  <c r="BU19" i="47"/>
  <c r="BS19" i="47"/>
  <c r="BQ19" i="47"/>
  <c r="BO19" i="47"/>
  <c r="BM19" i="47"/>
  <c r="BK19" i="47"/>
  <c r="BI19" i="47"/>
  <c r="BG19" i="47"/>
  <c r="BE19" i="47"/>
  <c r="CS18" i="47"/>
  <c r="CQ18" i="47"/>
  <c r="CO18" i="47"/>
  <c r="CM18" i="47"/>
  <c r="CK18" i="47"/>
  <c r="CI18" i="47"/>
  <c r="CG18" i="47"/>
  <c r="CE18" i="47"/>
  <c r="CC18" i="47"/>
  <c r="CA18" i="47"/>
  <c r="BY18" i="47"/>
  <c r="BW18" i="47"/>
  <c r="BU18" i="47"/>
  <c r="BS18" i="47"/>
  <c r="BQ18" i="47"/>
  <c r="BO18" i="47"/>
  <c r="BM18" i="47"/>
  <c r="BK18" i="47"/>
  <c r="BI18" i="47"/>
  <c r="BG18" i="47"/>
  <c r="BE18" i="47"/>
  <c r="CS17" i="47"/>
  <c r="CQ17" i="47"/>
  <c r="CO17" i="47"/>
  <c r="CM17" i="47"/>
  <c r="CK17" i="47"/>
  <c r="CI17" i="47"/>
  <c r="CG17" i="47"/>
  <c r="CE17" i="47"/>
  <c r="CC17" i="47"/>
  <c r="CA17" i="47"/>
  <c r="BY17" i="47"/>
  <c r="BW17" i="47"/>
  <c r="BU17" i="47"/>
  <c r="BS17" i="47"/>
  <c r="BQ17" i="47"/>
  <c r="BO17" i="47"/>
  <c r="BM17" i="47"/>
  <c r="BK17" i="47"/>
  <c r="BI17" i="47"/>
  <c r="BG17" i="47"/>
  <c r="BE17" i="47"/>
  <c r="CS16" i="47"/>
  <c r="CQ16" i="47"/>
  <c r="CO16" i="47"/>
  <c r="CM16" i="47"/>
  <c r="CK16" i="47"/>
  <c r="CI16" i="47"/>
  <c r="CG16" i="47"/>
  <c r="CE16" i="47"/>
  <c r="CC16" i="47"/>
  <c r="CA16" i="47"/>
  <c r="BY16" i="47"/>
  <c r="BW16" i="47"/>
  <c r="BU16" i="47"/>
  <c r="BS16" i="47"/>
  <c r="BQ16" i="47"/>
  <c r="BO16" i="47"/>
  <c r="BM16" i="47"/>
  <c r="BK16" i="47"/>
  <c r="BI16" i="47"/>
  <c r="BG16" i="47"/>
  <c r="BE16" i="47"/>
  <c r="CS15" i="47"/>
  <c r="CQ15" i="47"/>
  <c r="CO15" i="47"/>
  <c r="CM15" i="47"/>
  <c r="CK15" i="47"/>
  <c r="CI15" i="47"/>
  <c r="CG15" i="47"/>
  <c r="CE15" i="47"/>
  <c r="CC15" i="47"/>
  <c r="CA15" i="47"/>
  <c r="BY15" i="47"/>
  <c r="BW15" i="47"/>
  <c r="BU15" i="47"/>
  <c r="BS15" i="47"/>
  <c r="BQ15" i="47"/>
  <c r="BO15" i="47"/>
  <c r="BM15" i="47"/>
  <c r="BK15" i="47"/>
  <c r="BI15" i="47"/>
  <c r="BG15" i="47"/>
  <c r="BE15" i="47"/>
  <c r="CS14" i="47"/>
  <c r="CQ14" i="47"/>
  <c r="CO14" i="47"/>
  <c r="CM14" i="47"/>
  <c r="CK14" i="47"/>
  <c r="CI14" i="47"/>
  <c r="CG14" i="47"/>
  <c r="CE14" i="47"/>
  <c r="CC14" i="47"/>
  <c r="CA14" i="47"/>
  <c r="BY14" i="47"/>
  <c r="BW14" i="47"/>
  <c r="BU14" i="47"/>
  <c r="BS14" i="47"/>
  <c r="BQ14" i="47"/>
  <c r="BO14" i="47"/>
  <c r="BM14" i="47"/>
  <c r="BK14" i="47"/>
  <c r="BI14" i="47"/>
  <c r="BG14" i="47"/>
  <c r="BE14" i="47"/>
  <c r="CS13" i="47"/>
  <c r="CQ13" i="47"/>
  <c r="CO13" i="47"/>
  <c r="CM13" i="47"/>
  <c r="CK13" i="47"/>
  <c r="CI13" i="47"/>
  <c r="CG13" i="47"/>
  <c r="CE13" i="47"/>
  <c r="CC13" i="47"/>
  <c r="CA13" i="47"/>
  <c r="BY13" i="47"/>
  <c r="BW13" i="47"/>
  <c r="BU13" i="47"/>
  <c r="BS13" i="47"/>
  <c r="BQ13" i="47"/>
  <c r="BO13" i="47"/>
  <c r="BM13" i="47"/>
  <c r="BK13" i="47"/>
  <c r="BI13" i="47"/>
  <c r="BG13" i="47"/>
  <c r="BE13" i="47"/>
  <c r="CS12" i="47"/>
  <c r="CQ12" i="47"/>
  <c r="CO12" i="47"/>
  <c r="CM12" i="47"/>
  <c r="CK12" i="47"/>
  <c r="CI12" i="47"/>
  <c r="CG12" i="47"/>
  <c r="CE12" i="47"/>
  <c r="CC12" i="47"/>
  <c r="CA12" i="47"/>
  <c r="BY12" i="47"/>
  <c r="BW12" i="47"/>
  <c r="BU12" i="47"/>
  <c r="BS12" i="47"/>
  <c r="BQ12" i="47"/>
  <c r="BO12" i="47"/>
  <c r="BM12" i="47"/>
  <c r="BK12" i="47"/>
  <c r="BI12" i="47"/>
  <c r="BG12" i="47"/>
  <c r="BE12" i="47"/>
  <c r="CS10" i="47"/>
  <c r="CQ10" i="47"/>
  <c r="CO10" i="47"/>
  <c r="CM10" i="47"/>
  <c r="CK10" i="47"/>
  <c r="CI10" i="47"/>
  <c r="CG10" i="47"/>
  <c r="CE10" i="47"/>
  <c r="CC10" i="47"/>
  <c r="CA10" i="47"/>
  <c r="BY10" i="47"/>
  <c r="BW10" i="47"/>
  <c r="BU10" i="47"/>
  <c r="BS10" i="47"/>
  <c r="BQ10" i="47"/>
  <c r="BO10" i="47"/>
  <c r="BM10" i="47"/>
  <c r="BK10" i="47"/>
  <c r="BI10" i="47"/>
  <c r="BG10" i="47"/>
  <c r="BE10" i="47"/>
  <c r="CS9" i="47"/>
  <c r="CQ9" i="47"/>
  <c r="CO9" i="47"/>
  <c r="CM9" i="47"/>
  <c r="CK9" i="47"/>
  <c r="CI9" i="47"/>
  <c r="CG9" i="47"/>
  <c r="CE9" i="47"/>
  <c r="CC9" i="47"/>
  <c r="CA9" i="47"/>
  <c r="BY9" i="47"/>
  <c r="BW9" i="47"/>
  <c r="BU9" i="47"/>
  <c r="BS9" i="47"/>
  <c r="BQ9" i="47"/>
  <c r="BO9" i="47"/>
  <c r="BM9" i="47"/>
  <c r="BK9" i="47"/>
  <c r="BI9" i="47"/>
  <c r="BG9" i="47"/>
  <c r="BE9" i="47"/>
  <c r="CS8" i="47"/>
  <c r="CQ8" i="47"/>
  <c r="CO8" i="47"/>
  <c r="CM8" i="47"/>
  <c r="CK8" i="47"/>
  <c r="CI8" i="47"/>
  <c r="CG8" i="47"/>
  <c r="CE8" i="47"/>
  <c r="CC8" i="47"/>
  <c r="CA8" i="47"/>
  <c r="BY8" i="47"/>
  <c r="BW8" i="47"/>
  <c r="BU8" i="47"/>
  <c r="BS8" i="47"/>
  <c r="BQ8" i="47"/>
  <c r="BO8" i="47"/>
  <c r="BM8" i="47"/>
  <c r="BK8" i="47"/>
  <c r="BI8" i="47"/>
  <c r="BG8" i="47"/>
  <c r="BE8" i="47"/>
  <c r="BK44" i="40"/>
  <c r="BI44" i="40"/>
  <c r="BG44" i="40"/>
  <c r="BK43" i="40"/>
  <c r="BI43" i="40"/>
  <c r="BG43" i="40"/>
  <c r="BK41" i="40"/>
  <c r="BI41" i="40"/>
  <c r="BG41" i="40"/>
  <c r="BK39" i="40"/>
  <c r="BI39" i="40"/>
  <c r="BG39" i="40"/>
  <c r="BK37" i="40"/>
  <c r="BI37" i="40"/>
  <c r="BG37" i="40"/>
  <c r="BK35" i="40"/>
  <c r="BI35" i="40"/>
  <c r="BG35" i="40"/>
  <c r="BK33" i="40"/>
  <c r="BI33" i="40"/>
  <c r="BG33" i="40"/>
  <c r="BI25" i="46"/>
  <c r="BI24" i="46"/>
  <c r="BM22" i="46"/>
  <c r="BK22" i="46"/>
  <c r="BI22" i="46"/>
  <c r="BG22" i="46"/>
  <c r="BM21" i="46"/>
  <c r="BK21" i="46"/>
  <c r="BI21" i="46"/>
  <c r="BI23" i="46"/>
  <c r="BG21" i="46"/>
  <c r="BI9" i="46"/>
  <c r="BK9" i="46"/>
  <c r="BM9" i="46"/>
  <c r="BO9" i="46"/>
  <c r="BQ9" i="46"/>
  <c r="BS9" i="46"/>
  <c r="BU9" i="46"/>
  <c r="BW9" i="46"/>
  <c r="BY9" i="46"/>
  <c r="CA9" i="46"/>
  <c r="CC9" i="46"/>
  <c r="CE9" i="46"/>
  <c r="CG9" i="46"/>
  <c r="CI9" i="46"/>
  <c r="CK9" i="46"/>
  <c r="CM9" i="46"/>
  <c r="CO9" i="46"/>
  <c r="CQ9" i="46"/>
  <c r="CS9" i="46"/>
  <c r="CU9" i="46"/>
  <c r="BI10" i="46"/>
  <c r="BK10" i="46"/>
  <c r="BM10" i="46"/>
  <c r="BO10" i="46"/>
  <c r="BQ10" i="46"/>
  <c r="BS10" i="46"/>
  <c r="BU10" i="46"/>
  <c r="BW10" i="46"/>
  <c r="BY10" i="46"/>
  <c r="CA10" i="46"/>
  <c r="CC10" i="46"/>
  <c r="CE10" i="46"/>
  <c r="CG10" i="46"/>
  <c r="CI10" i="46"/>
  <c r="CK10" i="46"/>
  <c r="CM10" i="46"/>
  <c r="CO10" i="46"/>
  <c r="CQ10" i="46"/>
  <c r="CS10" i="46"/>
  <c r="CU10" i="46"/>
  <c r="BI11" i="46"/>
  <c r="BK11" i="46"/>
  <c r="BM11" i="46"/>
  <c r="BO11" i="46"/>
  <c r="BQ11" i="46"/>
  <c r="BS11" i="46"/>
  <c r="BU11" i="46"/>
  <c r="BW11" i="46"/>
  <c r="BY11" i="46"/>
  <c r="CA11" i="46"/>
  <c r="CC11" i="46"/>
  <c r="CE11" i="46"/>
  <c r="CG11" i="46"/>
  <c r="CI11" i="46"/>
  <c r="CK11" i="46"/>
  <c r="CM11" i="46"/>
  <c r="CO11" i="46"/>
  <c r="CQ11" i="46"/>
  <c r="CS11" i="46"/>
  <c r="CU11" i="46"/>
  <c r="BI12" i="46"/>
  <c r="BK12" i="46"/>
  <c r="BM12" i="46"/>
  <c r="BO12" i="46"/>
  <c r="BQ12" i="46"/>
  <c r="BS12" i="46"/>
  <c r="BU12" i="46"/>
  <c r="BW12" i="46"/>
  <c r="BY12" i="46"/>
  <c r="CA12" i="46"/>
  <c r="CC12" i="46"/>
  <c r="CE12" i="46"/>
  <c r="CG12" i="46"/>
  <c r="CI12" i="46"/>
  <c r="CK12" i="46"/>
  <c r="CM12" i="46"/>
  <c r="CO12" i="46"/>
  <c r="CQ12" i="46"/>
  <c r="CS12" i="46"/>
  <c r="CU12" i="46"/>
  <c r="BI13" i="46"/>
  <c r="BK13" i="46"/>
  <c r="BM13" i="46"/>
  <c r="BO13" i="46"/>
  <c r="BQ13" i="46"/>
  <c r="BS13" i="46"/>
  <c r="BU13" i="46"/>
  <c r="BW13" i="46"/>
  <c r="BY13" i="46"/>
  <c r="CA13" i="46"/>
  <c r="CC13" i="46"/>
  <c r="CE13" i="46"/>
  <c r="CG13" i="46"/>
  <c r="CI13" i="46"/>
  <c r="CK13" i="46"/>
  <c r="CM13" i="46"/>
  <c r="CO13" i="46"/>
  <c r="CQ13" i="46"/>
  <c r="CS13" i="46"/>
  <c r="CU13" i="46"/>
  <c r="BI14" i="46"/>
  <c r="BK14" i="46"/>
  <c r="BM14" i="46"/>
  <c r="BO14" i="46"/>
  <c r="BQ14" i="46"/>
  <c r="BS14" i="46"/>
  <c r="BU14" i="46"/>
  <c r="BW14" i="46"/>
  <c r="BY14" i="46"/>
  <c r="CA14" i="46"/>
  <c r="CC14" i="46"/>
  <c r="CE14" i="46"/>
  <c r="CG14" i="46"/>
  <c r="CI14" i="46"/>
  <c r="CK14" i="46"/>
  <c r="CM14" i="46"/>
  <c r="CO14" i="46"/>
  <c r="CQ14" i="46"/>
  <c r="CS14" i="46"/>
  <c r="CU14" i="46"/>
  <c r="BI15" i="46"/>
  <c r="BK15" i="46"/>
  <c r="BM15" i="46"/>
  <c r="BO15" i="46"/>
  <c r="BQ15" i="46"/>
  <c r="BS15" i="46"/>
  <c r="BU15" i="46"/>
  <c r="BW15" i="46"/>
  <c r="BY15" i="46"/>
  <c r="CA15" i="46"/>
  <c r="CC15" i="46"/>
  <c r="CE15" i="46"/>
  <c r="CG15" i="46"/>
  <c r="CI15" i="46"/>
  <c r="CK15" i="46"/>
  <c r="CM15" i="46"/>
  <c r="CO15" i="46"/>
  <c r="CQ15" i="46"/>
  <c r="CS15" i="46"/>
  <c r="CU15" i="46"/>
  <c r="BI16" i="46"/>
  <c r="BK16" i="46"/>
  <c r="BM16" i="46"/>
  <c r="BO16" i="46"/>
  <c r="BQ16" i="46"/>
  <c r="BS16" i="46"/>
  <c r="BU16" i="46"/>
  <c r="BW16" i="46"/>
  <c r="BY16" i="46"/>
  <c r="CA16" i="46"/>
  <c r="CC16" i="46"/>
  <c r="CE16" i="46"/>
  <c r="CG16" i="46"/>
  <c r="CI16" i="46"/>
  <c r="CK16" i="46"/>
  <c r="CM16" i="46"/>
  <c r="CO16" i="46"/>
  <c r="CQ16" i="46"/>
  <c r="CS16" i="46"/>
  <c r="CU16" i="46"/>
  <c r="BK8" i="46"/>
  <c r="BM8" i="46"/>
  <c r="BO8" i="46"/>
  <c r="BQ8" i="46"/>
  <c r="BS8" i="46"/>
  <c r="BU8" i="46"/>
  <c r="BW8" i="46"/>
  <c r="BY8" i="46"/>
  <c r="CA8" i="46"/>
  <c r="CC8" i="46"/>
  <c r="CE8" i="46"/>
  <c r="CG8" i="46"/>
  <c r="CI8" i="46"/>
  <c r="CK8" i="46"/>
  <c r="CM8" i="46"/>
  <c r="CO8" i="46"/>
  <c r="CQ8" i="46"/>
  <c r="CS8" i="46"/>
  <c r="CU8" i="46"/>
  <c r="BI8" i="46"/>
  <c r="BG9" i="46"/>
  <c r="BG10" i="46"/>
  <c r="BG11" i="46"/>
  <c r="BG12" i="46"/>
  <c r="BG13" i="46"/>
  <c r="BG14" i="46"/>
  <c r="BG15" i="46"/>
  <c r="BG16" i="46"/>
  <c r="BG8" i="46"/>
  <c r="BM26" i="46"/>
  <c r="BK26" i="46"/>
  <c r="BM25" i="46"/>
  <c r="BK25" i="46"/>
  <c r="BM24" i="46"/>
  <c r="BK24" i="46"/>
  <c r="BM23" i="46"/>
  <c r="BK23" i="46"/>
  <c r="BO21" i="46"/>
  <c r="BQ21" i="46"/>
  <c r="BQ23" i="46"/>
  <c r="BS21" i="46"/>
  <c r="BO22" i="46"/>
  <c r="BO23" i="46"/>
  <c r="BQ22" i="46"/>
  <c r="BS22" i="46"/>
  <c r="BS23" i="46"/>
  <c r="BO24" i="46"/>
  <c r="BQ24" i="46"/>
  <c r="BS24" i="46"/>
  <c r="BS26" i="46"/>
  <c r="BO25" i="46"/>
  <c r="BO26" i="46"/>
  <c r="BQ25" i="46"/>
  <c r="BS25" i="46"/>
  <c r="BQ26" i="46"/>
  <c r="BE37" i="46"/>
  <c r="BE36" i="46"/>
  <c r="BE34" i="46"/>
  <c r="BE31" i="46"/>
  <c r="BE28" i="46"/>
  <c r="BE27" i="46"/>
  <c r="AM37" i="40"/>
  <c r="AM35" i="40"/>
  <c r="AM33" i="40"/>
  <c r="AM31" i="40"/>
  <c r="Z33" i="40"/>
  <c r="D39" i="40"/>
  <c r="D37" i="40"/>
  <c r="D35" i="40"/>
  <c r="D33" i="40"/>
  <c r="D31" i="40"/>
  <c r="Z46" i="47"/>
  <c r="Z35" i="41"/>
  <c r="AQ48" i="47"/>
  <c r="AQ46" i="47"/>
  <c r="AQ44" i="47"/>
  <c r="AQ41" i="47"/>
  <c r="AQ39" i="47"/>
  <c r="AK40" i="47"/>
  <c r="AH48" i="47"/>
  <c r="AE40" i="47"/>
  <c r="Z44" i="47"/>
  <c r="Z40" i="47"/>
  <c r="E38" i="47"/>
  <c r="D50" i="47"/>
  <c r="D48" i="47"/>
  <c r="D46" i="47"/>
  <c r="D44" i="47"/>
  <c r="D42" i="47"/>
  <c r="D40" i="47"/>
  <c r="D39" i="47"/>
  <c r="CS43" i="40"/>
  <c r="CQ43" i="40"/>
  <c r="CQ44" i="40"/>
  <c r="CO43" i="40"/>
  <c r="CM43" i="40"/>
  <c r="CM44" i="40"/>
  <c r="CK43" i="40"/>
  <c r="CI43" i="40"/>
  <c r="CI44" i="40"/>
  <c r="CG43" i="40"/>
  <c r="CE43" i="40"/>
  <c r="CE44" i="40"/>
  <c r="CC43" i="40"/>
  <c r="CA43" i="40"/>
  <c r="CA44" i="40"/>
  <c r="BY43" i="40"/>
  <c r="BW43" i="40"/>
  <c r="BW44" i="40"/>
  <c r="BU43" i="40"/>
  <c r="BS43" i="40"/>
  <c r="BS44" i="40"/>
  <c r="BQ43" i="40"/>
  <c r="BO43" i="40"/>
  <c r="BO44" i="40"/>
  <c r="BM43" i="40"/>
  <c r="BE43" i="40"/>
  <c r="BE44" i="40"/>
  <c r="BC43" i="40"/>
  <c r="CS41" i="40"/>
  <c r="CQ41" i="40"/>
  <c r="CO41" i="40"/>
  <c r="CO44" i="40"/>
  <c r="CM41" i="40"/>
  <c r="CK41" i="40"/>
  <c r="CI41" i="40"/>
  <c r="CG41" i="40"/>
  <c r="CG44" i="40"/>
  <c r="CE41" i="40"/>
  <c r="CC41" i="40"/>
  <c r="CA41" i="40"/>
  <c r="BY41" i="40"/>
  <c r="BY44" i="40"/>
  <c r="BW41" i="40"/>
  <c r="BU41" i="40"/>
  <c r="BS41" i="40"/>
  <c r="BQ41" i="40"/>
  <c r="BQ44" i="40"/>
  <c r="BO41" i="40"/>
  <c r="BM41" i="40"/>
  <c r="BE41" i="40"/>
  <c r="BC41" i="40"/>
  <c r="BC44" i="40"/>
  <c r="CS37" i="40"/>
  <c r="CS39" i="40"/>
  <c r="CQ37" i="40"/>
  <c r="CQ39" i="40"/>
  <c r="CO37" i="40"/>
  <c r="CO39" i="40"/>
  <c r="CM37" i="40"/>
  <c r="CM39" i="40"/>
  <c r="CK37" i="40"/>
  <c r="CK39" i="40"/>
  <c r="CI37" i="40"/>
  <c r="CI39" i="40"/>
  <c r="CG37" i="40"/>
  <c r="CG39" i="40"/>
  <c r="CE37" i="40"/>
  <c r="CE39" i="40"/>
  <c r="CC37" i="40"/>
  <c r="CC39" i="40"/>
  <c r="CA37" i="40"/>
  <c r="CA39" i="40"/>
  <c r="BY37" i="40"/>
  <c r="BY39" i="40"/>
  <c r="BW37" i="40"/>
  <c r="BW39" i="40"/>
  <c r="BU37" i="40"/>
  <c r="BU39" i="40"/>
  <c r="BS37" i="40"/>
  <c r="BS39" i="40"/>
  <c r="BQ37" i="40"/>
  <c r="BQ39" i="40"/>
  <c r="BO37" i="40"/>
  <c r="BO39" i="40"/>
  <c r="BM37" i="40"/>
  <c r="BM39" i="40"/>
  <c r="BE37" i="40"/>
  <c r="BE39" i="40"/>
  <c r="BC37" i="40"/>
  <c r="BC39" i="40"/>
  <c r="CS35" i="40"/>
  <c r="CQ35" i="40"/>
  <c r="CO35" i="40"/>
  <c r="CM35" i="40"/>
  <c r="CK35" i="40"/>
  <c r="CI35" i="40"/>
  <c r="CG35" i="40"/>
  <c r="CE35" i="40"/>
  <c r="CC35" i="40"/>
  <c r="CA35" i="40"/>
  <c r="BY35" i="40"/>
  <c r="BW35" i="40"/>
  <c r="BU35" i="40"/>
  <c r="BS35" i="40"/>
  <c r="BQ35" i="40"/>
  <c r="BO35" i="40"/>
  <c r="BM35" i="40"/>
  <c r="BE35" i="40"/>
  <c r="BC35" i="40"/>
  <c r="CO33" i="40"/>
  <c r="CM33" i="40"/>
  <c r="BY33" i="40"/>
  <c r="BQ33" i="40"/>
  <c r="BO33" i="40"/>
  <c r="BC33" i="40"/>
  <c r="CS33" i="40"/>
  <c r="CQ33" i="40"/>
  <c r="CK33" i="40"/>
  <c r="CI33" i="40"/>
  <c r="CG33" i="40"/>
  <c r="CE33" i="40"/>
  <c r="CC33" i="40"/>
  <c r="CA33" i="40"/>
  <c r="BW33" i="40"/>
  <c r="BU33" i="40"/>
  <c r="BS33" i="40"/>
  <c r="BM33" i="40"/>
  <c r="BE33" i="40"/>
  <c r="BE33" i="46"/>
  <c r="BE35" i="46" s="1"/>
  <c r="BE30" i="46"/>
  <c r="CU25" i="46"/>
  <c r="CS25" i="46"/>
  <c r="CQ25" i="46"/>
  <c r="CO25" i="46"/>
  <c r="CM25" i="46"/>
  <c r="CK25" i="46"/>
  <c r="CI25" i="46"/>
  <c r="CI26" i="46" s="1"/>
  <c r="CG25" i="46"/>
  <c r="CE25" i="46"/>
  <c r="CC25" i="46"/>
  <c r="CA25" i="46"/>
  <c r="CA26" i="46" s="1"/>
  <c r="BY25" i="46"/>
  <c r="BW25" i="46"/>
  <c r="BU25" i="46"/>
  <c r="BG25" i="46"/>
  <c r="BG26" i="46"/>
  <c r="BF25" i="46"/>
  <c r="BE25" i="46"/>
  <c r="CU24" i="46"/>
  <c r="CU26" i="46" s="1"/>
  <c r="CS24" i="46"/>
  <c r="CQ24" i="46"/>
  <c r="CO24" i="46"/>
  <c r="CO26" i="46" s="1"/>
  <c r="CM24" i="46"/>
  <c r="CM26" i="46" s="1"/>
  <c r="CK24" i="46"/>
  <c r="CI24" i="46"/>
  <c r="CG24" i="46"/>
  <c r="CG26" i="46" s="1"/>
  <c r="CE24" i="46"/>
  <c r="CE26" i="46"/>
  <c r="CC24" i="46"/>
  <c r="CC26" i="46" s="1"/>
  <c r="CA24" i="46"/>
  <c r="BY24" i="46"/>
  <c r="BY26" i="46" s="1"/>
  <c r="BW24" i="46"/>
  <c r="BW26" i="46"/>
  <c r="BU24" i="46"/>
  <c r="BU26" i="46"/>
  <c r="BG24" i="46"/>
  <c r="BF24" i="46"/>
  <c r="BE24" i="46"/>
  <c r="BE26" i="46" s="1"/>
  <c r="CU22" i="46"/>
  <c r="CS22" i="46"/>
  <c r="CQ22" i="46"/>
  <c r="CO22" i="46"/>
  <c r="CO23" i="46" s="1"/>
  <c r="CM22" i="46"/>
  <c r="CK22" i="46"/>
  <c r="CI22" i="46"/>
  <c r="CG22" i="46"/>
  <c r="CE22" i="46"/>
  <c r="CC22" i="46"/>
  <c r="CA22" i="46"/>
  <c r="BY22" i="46"/>
  <c r="BW22" i="46"/>
  <c r="BU22" i="46"/>
  <c r="BF22" i="46"/>
  <c r="BE22" i="46"/>
  <c r="CU21" i="46"/>
  <c r="CU23" i="46" s="1"/>
  <c r="CS21" i="46"/>
  <c r="CS23" i="46"/>
  <c r="CQ21" i="46"/>
  <c r="CQ23" i="46" s="1"/>
  <c r="CO21" i="46"/>
  <c r="CM21" i="46"/>
  <c r="CM23" i="46" s="1"/>
  <c r="CK21" i="46"/>
  <c r="CK23" i="46"/>
  <c r="CI21" i="46"/>
  <c r="CG21" i="46"/>
  <c r="CE21" i="46"/>
  <c r="CC21" i="46"/>
  <c r="CC23" i="46" s="1"/>
  <c r="CA21" i="46"/>
  <c r="BY21" i="46"/>
  <c r="BW21" i="46"/>
  <c r="BW23" i="46"/>
  <c r="BU21" i="46"/>
  <c r="BU23" i="46"/>
  <c r="BG23" i="46"/>
  <c r="BF21" i="46"/>
  <c r="BF23" i="46" s="1"/>
  <c r="BE21" i="46"/>
  <c r="BE23" i="46" s="1"/>
  <c r="BE16" i="46"/>
  <c r="BE15" i="46"/>
  <c r="BE14" i="46"/>
  <c r="BE13" i="46"/>
  <c r="BE12" i="46"/>
  <c r="BE11" i="46"/>
  <c r="BE10" i="46"/>
  <c r="BE9" i="46"/>
  <c r="BE8" i="46"/>
  <c r="AK30" i="46"/>
  <c r="AL28" i="41"/>
  <c r="S23" i="48"/>
  <c r="O22" i="48"/>
  <c r="N26" i="48"/>
  <c r="M22" i="48"/>
  <c r="AD28" i="46"/>
  <c r="H25" i="48"/>
  <c r="F10" i="48"/>
  <c r="F12" i="48"/>
  <c r="H23" i="48"/>
  <c r="D19" i="48"/>
  <c r="G17" i="48"/>
  <c r="I17" i="48"/>
  <c r="H21" i="48"/>
  <c r="D15" i="48"/>
  <c r="D12" i="48"/>
  <c r="I13" i="48"/>
  <c r="I11" i="48"/>
  <c r="G7" i="48"/>
  <c r="F7" i="48"/>
  <c r="AL30" i="41"/>
  <c r="AL34" i="41"/>
  <c r="AB30" i="46"/>
  <c r="AJ26" i="46"/>
  <c r="AB26" i="46"/>
  <c r="S21" i="48"/>
  <c r="S25" i="48"/>
  <c r="S29" i="48"/>
  <c r="S27" i="48"/>
  <c r="D17" i="48"/>
  <c r="E17" i="48"/>
  <c r="F17" i="48"/>
  <c r="H17" i="48"/>
  <c r="AT31" i="46"/>
  <c r="AT29" i="46"/>
  <c r="P23" i="48"/>
  <c r="AL36" i="41"/>
  <c r="AL32" i="41"/>
  <c r="AD30" i="41"/>
  <c r="AH30" i="41"/>
  <c r="E30" i="41"/>
  <c r="BM44" i="40"/>
  <c r="BU44" i="40"/>
  <c r="CC44" i="40"/>
  <c r="CK44" i="40"/>
  <c r="CS44" i="40"/>
  <c r="BI26" i="46"/>
  <c r="CK25" i="41" l="1"/>
  <c r="CC37" i="47"/>
  <c r="CK37" i="47"/>
  <c r="CS37" i="47"/>
  <c r="CI46" i="47"/>
  <c r="CQ46" i="47"/>
  <c r="CM27" i="41"/>
  <c r="CQ26" i="46"/>
  <c r="BY23" i="46"/>
  <c r="CG23" i="46"/>
  <c r="CK26" i="46"/>
  <c r="CS26" i="46"/>
  <c r="BE32" i="46"/>
  <c r="BW37" i="47"/>
  <c r="CE37" i="47"/>
  <c r="CM37" i="47"/>
  <c r="CK46" i="47"/>
  <c r="CS46" i="47"/>
  <c r="CG25" i="41"/>
  <c r="CO25" i="41"/>
  <c r="CI25" i="41"/>
  <c r="CR21" i="28"/>
  <c r="CA23" i="46"/>
  <c r="CE23" i="46"/>
  <c r="CS27" i="41"/>
  <c r="CO27" i="41"/>
  <c r="CQ25" i="41"/>
  <c r="CG27" i="41"/>
  <c r="CI23" i="46"/>
  <c r="BE29" i="46"/>
  <c r="BE38" i="46"/>
  <c r="BF26" i="46"/>
</calcChain>
</file>

<file path=xl/sharedStrings.xml><?xml version="1.0" encoding="utf-8"?>
<sst xmlns="http://schemas.openxmlformats.org/spreadsheetml/2006/main" count="1631" uniqueCount="628">
  <si>
    <t xml:space="preserve"> UNSD</t>
  </si>
  <si>
    <t>United Nations Statistics Division (UNSD) and United Nations Environment Programme (UNEP)</t>
  </si>
  <si>
    <t>QUESTIONNAIRE 2016 ON ENVIRONMENT STATISTICS</t>
  </si>
  <si>
    <t>Section:  WATER</t>
  </si>
  <si>
    <t>TABLE OF CONTENTS</t>
  </si>
  <si>
    <t>Guidance</t>
  </si>
  <si>
    <t xml:space="preserve">Introduction, Steps to Follow, Description of Tables and Conversion Table </t>
  </si>
  <si>
    <t>Definitions</t>
  </si>
  <si>
    <t>List of Definitions</t>
  </si>
  <si>
    <t>Table W1</t>
  </si>
  <si>
    <t xml:space="preserve">Renewable Freshwater Resources </t>
  </si>
  <si>
    <t>W1</t>
  </si>
  <si>
    <t>Table W2</t>
  </si>
  <si>
    <t>Freshwater Abstraction and Use</t>
  </si>
  <si>
    <t>W3</t>
  </si>
  <si>
    <t>Table W3</t>
  </si>
  <si>
    <t>Water Supply Industry (ISIC 36)</t>
  </si>
  <si>
    <t>W2</t>
  </si>
  <si>
    <t>Table W4</t>
  </si>
  <si>
    <t>Wastewater Generation and Treatment</t>
  </si>
  <si>
    <t>W5</t>
  </si>
  <si>
    <t>Table W5</t>
  </si>
  <si>
    <t>Population Connected to Wastewater Treatment</t>
  </si>
  <si>
    <t>W4</t>
  </si>
  <si>
    <t>Table W6</t>
  </si>
  <si>
    <t>Supplementary Information Sheet</t>
  </si>
  <si>
    <t>Section: WATER</t>
  </si>
  <si>
    <t>GUIDANCE</t>
  </si>
  <si>
    <t>INTRODUCTION</t>
  </si>
  <si>
    <t xml:space="preserve">The biennial data collection which is a joint activity of the United Nations Statistics Division (UNSD) and the United Nations Environment Programme (UNEP) contributes to the development of the UNSD International Environment Statistics Database.  The data will be analyzed and consolidated by UNSD for use in international work and will be made available to users at UNSD's website. </t>
  </si>
  <si>
    <t>The data requested in this questionnaire may be initially collected or compiled by different institutions in a country.  The national statistical offices or ministries of environment are asked to bring together the data from these different sources.</t>
  </si>
  <si>
    <t xml:space="preserve">Where a country has provided data to previous UNSD/UNEP Questionnaires on Environment Statistics, the 2016 Questionnaire has been pre-filled with these data. Countries are requested to add data for later years and to check the time series for consistency. </t>
  </si>
  <si>
    <t>The definitions are listed in order of appearance of the variables.  Where variables are repeated, the definition can be found where the variable first appeared.</t>
  </si>
  <si>
    <t>Copies of the questionnaire are available online at http://unstats.un.org/unsd/environment/questionnaire.htm.  Data from previous data collections are available at http://unstats.un.org/unsd/environment/qindicators.htm.</t>
  </si>
  <si>
    <t xml:space="preserve">The water questionnaire asks for key information concerning water resources management in a country.  The tables cover renewable freshwater resources, freshwater abstraction and use, the water supply industry (ISIC 36), wastewater generation and treatment, and population connected to wastewater treatment. </t>
  </si>
  <si>
    <t>Because of the complex nature of water-related environmental issues, countries are asked to provide additional information that assists the analysis and interpretation of the data in the Supplementary Information Sheet (W6).</t>
  </si>
  <si>
    <t>A useful reference against which water resources data can be compared is the FAO Aquastat database: http://www.fao.org/nr/water/aquastat/main/index.stm.</t>
  </si>
  <si>
    <t>A data validation section is added next to each table.  It includes two validation table types: time series validation and coherence validation.  It will help both the country and UNSD to validate the data provided.</t>
  </si>
  <si>
    <t xml:space="preserve">Diagrams have been developed by UNSD to demonstrate the relationships between variables in Tables W1, W2 and W3.  A new diagram has also been developed for Table W4.  Respondents are encouraged to use the diagrams for clarifications on the concepts underlying the data requested in this questionnaire. </t>
  </si>
  <si>
    <t>STEPS TO FOLLOW</t>
  </si>
  <si>
    <t></t>
  </si>
  <si>
    <t>Fill in the contact institution information at the top of each table.</t>
  </si>
  <si>
    <t>Tables are pre-filled with data received from previous UNSD/UNEP Questionnaires.  Check the pre-filled data and, if possible, kindly update in the table.  Check the pre-filled footnotes and correct them if necessary.</t>
  </si>
  <si>
    <t xml:space="preserve">If necessary, include footnotes to give additional information on data. Assign codes in alphabetical order (e.g., A, B, C...) in the first column to the right of the data and in the 'Footnotes' section below each table. Write your explanatory text in the footnote text column next to the associated code. If there are big data fluctuations in the time series, add footnotes to explain the large changes.  Provide as much information as possible in the footnotes on the source and data collection method for each value. </t>
  </si>
  <si>
    <t>Based on the definitions provided, fill in the tables as much as possible (see the Definitions Sheet). If a different definition or methodology has been used, explain the differences in a footnote or provide the definition and/or methodology applied in the Supplementary Information Sheet (W6).</t>
  </si>
  <si>
    <t xml:space="preserve">Note that years 1990, 1995-2000 can also be viewed/edited: Select the columns indicated below each table, right-click, and select "Unhide". </t>
  </si>
  <si>
    <t xml:space="preserve">If the requested data are not available, leave the cell blank. If the requested variable is not applicable (the phenomenon is not relevant) to the country, or the value is less than half the unit of measurement, the cell should be filled with "0". </t>
  </si>
  <si>
    <t>Report data in the requested unit.  A conversion matrix is provided below the description of tables.</t>
  </si>
  <si>
    <t>Attach any documents or reference which could help UNSD to understand your data.</t>
  </si>
  <si>
    <t>After you have filled in the data for each table, check the flagged cases (in red) for data coherence in the data validation section next to each table.</t>
  </si>
  <si>
    <r>
      <t xml:space="preserve">Contact us: </t>
    </r>
    <r>
      <rPr>
        <sz val="10"/>
        <rFont val="Arial"/>
        <family val="2"/>
      </rPr>
      <t>If you have any questions, contact the United Nations Statistics Division</t>
    </r>
  </si>
  <si>
    <t xml:space="preserve"> –</t>
  </si>
  <si>
    <t xml:space="preserve">by mail: UN Statistics Division, Environment Statistics Section, DC2-1416, 2 United Nations Plaza,  New York, New York, 10017, USA </t>
  </si>
  <si>
    <t xml:space="preserve">by e-mail: envstats@un.org </t>
  </si>
  <si>
    <t xml:space="preserve">by fax: +1 (212) 963-0623 </t>
  </si>
  <si>
    <t xml:space="preserve">by phone: Reena Shah at +1 (212) 963-4586, or Marcus Newbury +1 (212) 963-0092, or David Rausis at +1 (917) 367-5892, or Robin Carrington at +1 (212) 963-6234. </t>
  </si>
  <si>
    <t>DESCRIPTION OF TABLES</t>
  </si>
  <si>
    <t>Table W1: Renewable Freshwater Resources</t>
  </si>
  <si>
    <t>Table W1 covers the main components to assess the renewable freshwater resources and their availability in a country.  Renewable freshwater (surface and groundwater) resources are replenished by precipitation (less evapotranspiration) falling over the territory of the country that ends up as runoff to rivers and recharge to aquifers (internal flow), and by surface waters and groundwater flowing in from neighbouring countries (inflow).  The table also includes the outflow of surface and groundwaters to neighbouring countries and to the sea (which is not included in the equation to determine the amount of renewable freshwater resources).  The outflow to neighbouring countries is divided into that which is secured by treaties and that which is not secured by treaties. The data requested in the table are usually based on hydrological/meteorological monitoring and modelling.</t>
  </si>
  <si>
    <t>Table W2: Freshwater Abstraction and Use</t>
  </si>
  <si>
    <r>
      <t>Freshwater can be abstracted from surface waters (rivers, lakes etc.) and from groundwaters (through wells or springs). Water is abstracted by the public or private bodies whose main function is to provide water to the general public (the water supply industry). It can also be directly abstracted</t>
    </r>
    <r>
      <rPr>
        <sz val="10"/>
        <rFont val="Arial"/>
        <family val="2"/>
      </rPr>
      <t xml:space="preserve"> by industries, farmers, households and others. The table asks for data on abstraction of freshwater, broken down according to the main activity of the water abstractor, as defined by the International Standard Industrial Classification of All Economic Activities (ISIC Rev. 4).  The table covers the amount of water made available for use by abstraction, desalination, reuse and net imports. Total freshwater use equals total water available for use minus losses during transport.  The table also covers the overall amount of water used by the main ISIC groupings. </t>
    </r>
  </si>
  <si>
    <t>Table W3: Water Supply Industry (ISIC 36)</t>
  </si>
  <si>
    <t>Table W3 focuses on the water supply industry, i.e., the public or private bodies whose main function is to provide water to the general public.  It asks for the quantities of water supplied by the water supply industry to its customers (water users), broken down by the main ISIC groupings. It also asks for water losses and for the population served by the water supply industry. The term water supply industry is identical to 'public water supply' and it refers to economic units belonging to ISIC 36 (water collection, treatment and supply).</t>
  </si>
  <si>
    <t>Table W4: Wastewater Generation and Treatment</t>
  </si>
  <si>
    <t>Wastewater can be generated from various economic activities and households.  Wastewater can be discharged directly into water bodies, or may be treated to remove some of the pollutants before being discharged. Table W4 asks for data on the amount of wastewater generated as well as the amount of wastewater treated in the sewerage industry, in other treatment plants, and in independent treatment facilities. The table distinguishes primary, secondary and tertiary treatment according to the level of wastewater treatment (see definitions).</t>
  </si>
  <si>
    <t>Table W5: Population Connected to Wastewater Treatment</t>
  </si>
  <si>
    <t xml:space="preserve">The share of the resident population connected to public wastewater collecting system, to public wastewater treatment and to independent treatment facilities indicate the coverage and level of sanitation.   </t>
  </si>
  <si>
    <t xml:space="preserve">Table W6: Supplementary Information Sheet </t>
  </si>
  <si>
    <t>Table W6 is where any relevant additional information can be added. For example, UNSD has provided a generic definition of freshwater in the Definitions sheet for this questionnaire. However, a more specific national definition (e.g., indicating a degree of salinity) would be useful for international comparisons. 
In addition, countries are encouraged to provide or attach any complementary source of information such as website addresses, publications, results of surveys, etc., related to the water topic, particularly if countries encountered difficulties filling in the questionnaire.</t>
  </si>
  <si>
    <t>CONVERSION TABLE</t>
  </si>
  <si>
    <t>To Convert</t>
  </si>
  <si>
    <t xml:space="preserve">To </t>
  </si>
  <si>
    <t>Multiply by</t>
  </si>
  <si>
    <t>gallons (UK)</t>
  </si>
  <si>
    <t>l</t>
  </si>
  <si>
    <t>gallons (US)</t>
  </si>
  <si>
    <r>
      <t>m</t>
    </r>
    <r>
      <rPr>
        <vertAlign val="superscript"/>
        <sz val="10"/>
        <rFont val="Arial"/>
        <family val="2"/>
      </rPr>
      <t>3</t>
    </r>
  </si>
  <si>
    <t>litre (l)</t>
  </si>
  <si>
    <t>ml</t>
  </si>
  <si>
    <t>Industry Classification</t>
  </si>
  <si>
    <t>This questionnaire uses the International Standard Industrial Classification of All Economic Activities (ISIC Rev. 4) to attribute water abstraction and use to economic activities. The codes used in this questionnaire are listed below. For the full classification, see http://unstats.un.org/unsd/cr/registry/regcst.asp?Cl=27.</t>
  </si>
  <si>
    <t>ISIC Code(s)</t>
  </si>
  <si>
    <t>Questionnaire abbreviation</t>
  </si>
  <si>
    <t xml:space="preserve">ISIC Rev. 4 </t>
  </si>
  <si>
    <r>
      <t>E</t>
    </r>
    <r>
      <rPr>
        <b/>
        <sz val="10"/>
        <rFont val="Arial"/>
        <family val="2"/>
      </rPr>
      <t xml:space="preserve"> 36</t>
    </r>
  </si>
  <si>
    <t>Water supply industry</t>
  </si>
  <si>
    <r>
      <t>Water collection, treatment and supply</t>
    </r>
    <r>
      <rPr>
        <sz val="10"/>
        <rFont val="Arial"/>
        <family val="2"/>
      </rPr>
      <t xml:space="preserve"> includes water collection, treatment and distribution activities for domestic and industrial needs.  Collection of water from various sources, as well as distribution by various means is included.</t>
    </r>
  </si>
  <si>
    <t>E 37</t>
  </si>
  <si>
    <t>Wastewater treatment (sewerage)</t>
  </si>
  <si>
    <r>
      <t>Sewerage</t>
    </r>
    <r>
      <rPr>
        <sz val="10"/>
        <rFont val="Arial"/>
        <family val="2"/>
      </rPr>
      <t xml:space="preserve"> includes:
- operation of sewer systems or sewer treatment facilities
- collecting and transporting of human or industrial wastewater from one or several users, as well as rain water by means of sewerage networks, collectors, tanks and other means of transport (sewage vehicles etc.)
- emptying and cleaning of cesspools and septic tanks, sinks and pits from sewage; servicing of chemical toilets
- treatment of wastewater (including human and industrial wastewater, water from swimming pools etc.) by means of physical, chemical and biological processes like dilution, screening, filtering, sedimentation etc.
- maintenance and cleaning of sewers and drains, including sewer rodding</t>
    </r>
  </si>
  <si>
    <r>
      <t>A</t>
    </r>
    <r>
      <rPr>
        <b/>
        <sz val="10"/>
        <rFont val="Arial"/>
        <family val="2"/>
      </rPr>
      <t xml:space="preserve">  01-03</t>
    </r>
  </si>
  <si>
    <t xml:space="preserve">Agriculture, forestry and fishing </t>
  </si>
  <si>
    <r>
      <t xml:space="preserve">Agriculture, forestry and fishing </t>
    </r>
    <r>
      <rPr>
        <sz val="10"/>
        <rFont val="Arial"/>
        <family val="2"/>
      </rPr>
      <t>cover: crop and animal production, hunting and related service activities; forestry and logging; and fishing and aquaculture. This section includes the exploitation of vegetal and animal natural resources, comprising the activities of growing of crops, raising and breeding of animals, harvesting of timber and other plants, animals or animal products from a farm or their natural habitats.</t>
    </r>
  </si>
  <si>
    <r>
      <t>C</t>
    </r>
    <r>
      <rPr>
        <b/>
        <sz val="10"/>
        <rFont val="Arial"/>
        <family val="2"/>
      </rPr>
      <t xml:space="preserve">  10-33</t>
    </r>
  </si>
  <si>
    <t>Manufacturing</t>
  </si>
  <si>
    <r>
      <t>Manufacturing</t>
    </r>
    <r>
      <rPr>
        <sz val="10"/>
        <rFont val="Arial"/>
        <family val="2"/>
      </rPr>
      <t xml:space="preserve"> includes the physical or chemical transformation of materials, substances, or components into new products. The materials, substances, or components transformed are raw materials that are products of agriculture, forestry, fishing, mining or quarrying as well as products of other manufacturing activities. Substantial alteration, renovation or reconstruction of goods is generally considered to be manufacturing.</t>
    </r>
  </si>
  <si>
    <r>
      <t>D</t>
    </r>
    <r>
      <rPr>
        <b/>
        <sz val="10"/>
        <rFont val="Arial"/>
        <family val="2"/>
      </rPr>
      <t xml:space="preserve">  351</t>
    </r>
  </si>
  <si>
    <t>Electricity industry</t>
  </si>
  <si>
    <t xml:space="preserve">Generation, transmission and distribution of electricity. 
</t>
  </si>
  <si>
    <t>Table</t>
  </si>
  <si>
    <t>Term</t>
  </si>
  <si>
    <t>Order</t>
  </si>
  <si>
    <t>Deleted</t>
  </si>
  <si>
    <t>W1, 1</t>
  </si>
  <si>
    <t>Precipitation</t>
  </si>
  <si>
    <r>
      <t>Total volume of atmospheric wet precipitation (rain, snow, hail, dew, etc.) falling on the territory of the country over one year, in millions of cubic metres.</t>
    </r>
    <r>
      <rPr>
        <strike/>
        <sz val="10"/>
        <rFont val="Arial"/>
        <family val="2"/>
      </rPr>
      <t/>
    </r>
  </si>
  <si>
    <t>W1, 2</t>
  </si>
  <si>
    <t>Actual evapotranspiration</t>
  </si>
  <si>
    <t xml:space="preserve">Total actual volume of evaporation from the ground, wetlands and natural water bodies and transpiration of plants. According to the definition of this concept in Hydrology, the evapotranspiration generated by all human interventions is excluded, except unirrigated agriculture and forestry.  The 'actual evapotranspiration' is calculated using different types of mathematical models, ranging from very simple algorithms (Budyko, Turn Pyke, etc.) to schemes that represent the hydrological cycle in detail.                                                                                                                                                                      </t>
  </si>
  <si>
    <t>W1, 3</t>
  </si>
  <si>
    <t>Internal flow</t>
  </si>
  <si>
    <t>Total volume of river run-off and groundwater generated over the period of a year, in natural conditions, exclusively by precipitation into a country.  The internal flow is equal to precipitation less actual evapotranspiration and can be calculated or measured.  If the river run-off and groundwater generation are measured separately, transfers between surface and groundwater should be netted out to avoid double counting.</t>
  </si>
  <si>
    <t>W1, 4</t>
  </si>
  <si>
    <t xml:space="preserve">Inflow of surface and groundwaters from neighbouring countries </t>
  </si>
  <si>
    <t xml:space="preserve">Total volume of actual external inflow of rivers and groundwater, coming from neighbouring countries.  Boundary waters should be divided 50/50 between the two riparian countries, unless other water sharing agreements exist. </t>
  </si>
  <si>
    <t>W1, 5</t>
  </si>
  <si>
    <t xml:space="preserve">Renewable freshwater resources </t>
  </si>
  <si>
    <t xml:space="preserve"> = Internal flow + Inflow of surface and groundwaters from neighbouring countries.</t>
  </si>
  <si>
    <t>W1, 6</t>
  </si>
  <si>
    <t>Outflow of surface and groundwaters to neighbouring countries</t>
  </si>
  <si>
    <t>Actual outflow of rivers and groundwater into neighbouring countries.</t>
  </si>
  <si>
    <t>W1, 7</t>
  </si>
  <si>
    <t>Secured by treaties</t>
  </si>
  <si>
    <t>The volume of surface water and groundwater that moves out of the country of reference that is guaranteed by formal agreements to adjacent countries per year.</t>
  </si>
  <si>
    <t>W1, 8</t>
  </si>
  <si>
    <t>Not secured by treaties</t>
  </si>
  <si>
    <t>The volume of surface water and groundwater that moves out of the country of reference that is not guaranteed by formal agreements to adjacent countries per year.</t>
  </si>
  <si>
    <t>W1, 9</t>
  </si>
  <si>
    <t>Outflow of surface and groundwaters to the sea</t>
  </si>
  <si>
    <t>Actual outflow of rivers and groundwater into the sea.</t>
  </si>
  <si>
    <t>Long-term annual average</t>
  </si>
  <si>
    <t>Arithmetic average over at least 30 consecutive years.  Please provide average over available period and indicate the length of the time period in the footnotes.</t>
  </si>
  <si>
    <t>Fresh surface water</t>
  </si>
  <si>
    <r>
      <t xml:space="preserve">Water which flows over, or rests on, the surface of a land mass; natural watercourses such as rivers, streams, brooks, lakes, etc., as well as artificial watercourses such as irrigation, industrial and navigation canals, drainage systems and artificial reservoirs. For purposes of this questionnaire, water obtained through bank filtration is included under (fresh) surface water.  Sea-water, and transitional waters, such as brackish swamps, lagoons and estuarine areas are not considered fresh surface water.
</t>
    </r>
    <r>
      <rPr>
        <b/>
        <sz val="10"/>
        <rFont val="Arial"/>
        <family val="2"/>
      </rPr>
      <t>Bank filtration</t>
    </r>
    <r>
      <rPr>
        <sz val="10"/>
        <rFont val="Arial"/>
        <family val="2"/>
      </rPr>
      <t xml:space="preserve"> is the use of existing geologic formations adjacent to surface water bodies to filter drinking water. Wells are dug in fine, sandy sediments next to water bodies and water is extracted from these wells. Water in the water bodies filters through the sediments, removing contaminants. </t>
    </r>
  </si>
  <si>
    <t>W3 bank filtration</t>
  </si>
  <si>
    <t>Fresh groundwater</t>
  </si>
  <si>
    <t>Water which is being held in, and can usually be recovered from, or via, an underground formation. All permanent and temporary deposits of water, both artificially charged and naturally, in the subsoil, of sufficient quality for at least seasonal use. This category includes phreatic water-bearing strata, as well as deep strata under pressure or not, contained in porous or fracture soils. For purposes of this questionnaire, groundwater includes springs, both concentrated and diffused, which may be subaqueous.</t>
  </si>
  <si>
    <t xml:space="preserve">W2, 1 </t>
  </si>
  <si>
    <t>Fresh surface water abstracted</t>
  </si>
  <si>
    <t xml:space="preserve">Water removed from any surface water sources, such as rivers, lakes, reservoirs or rainwater, either permanently or temporarily. </t>
  </si>
  <si>
    <t>W2, 2</t>
  </si>
  <si>
    <t>Fresh groundwater abstracted</t>
  </si>
  <si>
    <t xml:space="preserve">Water removed from any groundwater sources either permanently or temporarily. </t>
  </si>
  <si>
    <t>W2, 3</t>
  </si>
  <si>
    <t>Freshwater abstracted</t>
  </si>
  <si>
    <t xml:space="preserve">Water removed from any water source (surface water sources, such as rivers, lakes, reservoirs or rainwater; and groundwater sources) either permanently or temporarily.  Includes abstraction by the water supply industry for distribution and direct abstraction by other activities for own use. The volume of water abstracted is broken down by main groups of economic activity of the abstractors (according to ISIC Rev.4) and households. 
</t>
  </si>
  <si>
    <t>W2, 4</t>
  </si>
  <si>
    <r>
      <t>(Freshwater abstracted by)</t>
    </r>
    <r>
      <rPr>
        <b/>
        <sz val="10"/>
        <rFont val="Arial"/>
        <family val="2"/>
      </rPr>
      <t xml:space="preserve"> Water supply industry (ISIC 36)</t>
    </r>
  </si>
  <si>
    <r>
      <t>The volume of water abstracted from surface water sources (rivers, lakes, reservoirs etc., including the volume of rainwater collected) and groundwater sources, by economic units whose main activities are the collection and treatment of water and its distribution to households and other users (ISIC 36: Water collection, treatment and supply). The volume of water abstracted by the water supply industry for the operation of irrigation canals is excluded here and should be reported under Freshwater abstracted by agriculture, forestry and fishing.</t>
    </r>
    <r>
      <rPr>
        <strike/>
        <sz val="10"/>
        <rFont val="Arial"/>
        <family val="2"/>
      </rPr>
      <t xml:space="preserve">
</t>
    </r>
  </si>
  <si>
    <t>W2, 5</t>
  </si>
  <si>
    <r>
      <t>(Freshwater abstracted by)</t>
    </r>
    <r>
      <rPr>
        <b/>
        <sz val="10"/>
        <rFont val="Arial"/>
        <family val="2"/>
      </rPr>
      <t xml:space="preserve"> Households</t>
    </r>
  </si>
  <si>
    <t>The volume of water directly abstracted from surface water sources (rivers, lakes, reservoirs etc., including the volume of rainwater collected) and groundwater sources by households for own use.</t>
  </si>
  <si>
    <t>W2, 6</t>
  </si>
  <si>
    <r>
      <t>(Freshwater abstracted by)</t>
    </r>
    <r>
      <rPr>
        <b/>
        <sz val="10"/>
        <rFont val="Arial"/>
        <family val="2"/>
      </rPr>
      <t xml:space="preserve"> Agriculture, forestry and fishing (ISIC 01-03)</t>
    </r>
  </si>
  <si>
    <t>The volume of water directly abstracted from surface water sources (rivers, lakes, reservoirs etc., including the volume of rainwater collected) and groundwater sources by economic units belonging to ISIC 01-03 for own use. Includes water abstracted by the water supply industry (ISIC 36) for the operation of irrigation canals.</t>
  </si>
  <si>
    <t>W2, 7</t>
  </si>
  <si>
    <r>
      <t>(Freshwater abstracted by)</t>
    </r>
    <r>
      <rPr>
        <b/>
        <sz val="10"/>
        <rFont val="Arial"/>
        <family val="2"/>
      </rPr>
      <t xml:space="preserve"> Manufacturing (ISIC 10-33)</t>
    </r>
  </si>
  <si>
    <t>The volume of water directly abstracted from surface water sources (rivers, lakes, reservoirs etc., including the volume of rainwater collected) and groundwater sources by economic units belonging to ISIC 10-33 for own use.</t>
  </si>
  <si>
    <t>W2, 8</t>
  </si>
  <si>
    <r>
      <t>(Freshwater abstracted by)</t>
    </r>
    <r>
      <rPr>
        <b/>
        <sz val="10"/>
        <rFont val="Arial"/>
        <family val="2"/>
      </rPr>
      <t xml:space="preserve"> Electricity industry (ISIC 351)</t>
    </r>
  </si>
  <si>
    <t>The volume of water directly abstracted from surface water sources (rivers, lakes, reservoirs etc., including the volume of rainwater collected) and groundwater sources by economic units belonging to ISIC 351 for own use. Water for hydroelectricity generation (e.g., water behind dams) is excluded.</t>
  </si>
  <si>
    <t>W2, 9</t>
  </si>
  <si>
    <r>
      <t>(Freshwater abstracted by)</t>
    </r>
    <r>
      <rPr>
        <b/>
        <sz val="10"/>
        <rFont val="Arial"/>
        <family val="2"/>
      </rPr>
      <t xml:space="preserve"> Other economic activities</t>
    </r>
  </si>
  <si>
    <t>The volume of water directly abstracted from surface water sources (rivers, lakes, reservoirs etc., including the volume of rainwater collected) and groundwater sources by economic units belonging to all other ISIC categories not specified above for own use.</t>
  </si>
  <si>
    <t>W2, 10</t>
  </si>
  <si>
    <t>Desalinated water</t>
  </si>
  <si>
    <t>Total volume of water obtained from desalination of (i.e., removal of salt from) seawater and brackish water.</t>
  </si>
  <si>
    <t xml:space="preserve">W2, 11
</t>
  </si>
  <si>
    <t>Reused water</t>
  </si>
  <si>
    <t>Used water directly received from another user with or without treatment for further use.  It also includes treated wastewater received for further use from treatment plants. Excludes water discharged into a watercourse and used again downstream. Excludes recycling of water within industrial sites.</t>
  </si>
  <si>
    <t>W2, 12</t>
  </si>
  <si>
    <t>Imports of water</t>
  </si>
  <si>
    <t>Total volume of bulk water that is imported from other countries as a commodity through pipelines or on ships or trucks.  Excludes bottled water.</t>
  </si>
  <si>
    <t xml:space="preserve">W2, 13
</t>
  </si>
  <si>
    <t xml:space="preserve">Exports of water </t>
  </si>
  <si>
    <t>Total volume of bulk water that is exported to other countries as a commodity through pipelines or on ships or trucks.  Excludes bottled water.</t>
  </si>
  <si>
    <t xml:space="preserve">W2, 14
</t>
  </si>
  <si>
    <t>Total freshwater available for use</t>
  </si>
  <si>
    <r>
      <t xml:space="preserve"> </t>
    </r>
    <r>
      <rPr>
        <sz val="10"/>
        <rFont val="Arial"/>
        <family val="2"/>
      </rPr>
      <t>= Freshwater abstracted + Desalinated water + Reused water + Imports of water - Exports of water.</t>
    </r>
  </si>
  <si>
    <t xml:space="preserve">W2, 15 &amp; W3, 2
</t>
  </si>
  <si>
    <t xml:space="preserve">Losses during transport </t>
  </si>
  <si>
    <t xml:space="preserve">The volume of water lost during transport between a point of abstraction and a point of use, and between points of use and reuse.  Includes leakages and evaporation. </t>
  </si>
  <si>
    <t xml:space="preserve">W2, 16
</t>
  </si>
  <si>
    <t>Total freshwater use</t>
  </si>
  <si>
    <t xml:space="preserve">Water use is the total volume of water, either self abstracted or received from a water supplier, which is used by final users, such as households or economic activities for their production or consumption processes.  The volume of water used is broken down by main groups of economic activity of the final users (according to ISIC Rev. 4) and households. </t>
  </si>
  <si>
    <t xml:space="preserve">W2, 17
</t>
  </si>
  <si>
    <r>
      <t xml:space="preserve">(Freshwater used by) </t>
    </r>
    <r>
      <rPr>
        <b/>
        <sz val="10"/>
        <rFont val="Arial"/>
        <family val="2"/>
      </rPr>
      <t>Households</t>
    </r>
  </si>
  <si>
    <t>The volume of water used by households either supplied by the water supply industry or directly abstracted by households for own use. Water used in the normal functioning of households (e.g., drinking or washing). It includes watering of household gardens but should not include water used for commercial agriculture.</t>
  </si>
  <si>
    <t>W2, 18</t>
  </si>
  <si>
    <r>
      <t xml:space="preserve">(Freshwater used by) </t>
    </r>
    <r>
      <rPr>
        <b/>
        <sz val="10"/>
        <rFont val="Arial"/>
        <family val="2"/>
      </rPr>
      <t>Agriculture, forestry and fishing (ISIC 01-03)</t>
    </r>
  </si>
  <si>
    <r>
      <t>The volume of water used for economic activities belonging to agriculture, forestry and fishing</t>
    </r>
    <r>
      <rPr>
        <b/>
        <sz val="10"/>
        <rFont val="Arial"/>
        <family val="2"/>
      </rPr>
      <t xml:space="preserve"> </t>
    </r>
    <r>
      <rPr>
        <sz val="10"/>
        <rFont val="Arial"/>
        <family val="2"/>
      </rPr>
      <t>(ISIC 01-03), either directly abstracted from water sources for own use or supplied by the water supply industry.</t>
    </r>
  </si>
  <si>
    <t>W2, 19</t>
  </si>
  <si>
    <t>Irrigation in agriculture</t>
  </si>
  <si>
    <t>Artificial application of water on land to assist in the growing of crops and pastures.</t>
  </si>
  <si>
    <t>W2, 20</t>
  </si>
  <si>
    <r>
      <t xml:space="preserve">(Freshwater used by) </t>
    </r>
    <r>
      <rPr>
        <b/>
        <sz val="10"/>
        <rFont val="Arial"/>
        <family val="2"/>
      </rPr>
      <t>Manufacturing (ISIC 10-33)</t>
    </r>
  </si>
  <si>
    <t>The volume of water used for economic activities belonging to manufacturing (ISIC 10-33), either directly abstracted from water sources for own use or supplied by the water supply industry.</t>
  </si>
  <si>
    <t>W2, 21</t>
  </si>
  <si>
    <r>
      <t xml:space="preserve">(Freshwater used by) </t>
    </r>
    <r>
      <rPr>
        <b/>
        <sz val="10"/>
        <rFont val="Arial"/>
        <family val="2"/>
      </rPr>
      <t>Electricity industry (ISIC 351)</t>
    </r>
  </si>
  <si>
    <t>The volume of water used for economic activities belonging to the generation, transmission and distribution of electricity (ISIC 351), either directly abstracted from water sources for own use or supplied by the water supply industry. Water for hydroelectricity generation (e.g., water behind dams) is excluded.</t>
  </si>
  <si>
    <t>W2, 22</t>
  </si>
  <si>
    <r>
      <t>(Freshwater used by)</t>
    </r>
    <r>
      <rPr>
        <b/>
        <sz val="10"/>
        <rFont val="Arial"/>
        <family val="2"/>
      </rPr>
      <t xml:space="preserve"> Other economic activities</t>
    </r>
  </si>
  <si>
    <t>The volume of water used for all other economic activities not specified above, either directly abstracted from water sources for own use or supplied by the water supply industry.</t>
  </si>
  <si>
    <t>W3, 1</t>
  </si>
  <si>
    <t>Gross freshwater supplied by water supply industry (ISIC 36)</t>
  </si>
  <si>
    <t>Water supplied by water supply industry to the user. Includes losses during transport. The water supplied by water supply industry for the operation of irrigation canals is excluded.</t>
  </si>
  <si>
    <t xml:space="preserve">W3, 3
</t>
  </si>
  <si>
    <t>Net freshwater supplied by water supply industry (ISIC 36)</t>
  </si>
  <si>
    <t>Gross freshwater supplied by water supply industry minus freshwater losses during transport.  The net volume of freshwater supplied by the water supply industry to final users is broken down by households and by main groups of the economic activity of the final users (according to ISIC Rev. 4).</t>
  </si>
  <si>
    <t xml:space="preserve">W3, 9
</t>
  </si>
  <si>
    <t>Total population supplied by water supply industry (ISIC 36)</t>
  </si>
  <si>
    <t xml:space="preserve">Percentage of the total resident population using water supplied by the water supply industry (ISIC 36). </t>
  </si>
  <si>
    <t>W3, 10</t>
  </si>
  <si>
    <t>Urban population supplied by water supply industry (ISIC 36)</t>
  </si>
  <si>
    <t>Percentage of the urban resident population using water supplied by the water supply industry (ISIC 36).</t>
  </si>
  <si>
    <t>W3, 11</t>
  </si>
  <si>
    <t>Rural population supplied by water supply industry (ISIC 36)</t>
  </si>
  <si>
    <t>Percentage of the rural resident population using water supplied by the water supply industry (ISIC 36).</t>
  </si>
  <si>
    <t xml:space="preserve">W4, 1
</t>
  </si>
  <si>
    <t>Total wastewater generated</t>
  </si>
  <si>
    <t>Wastewater is water which is of no further value to the purpose for which it was used because of its quality, quantity or time of occurrence.  Total wastewater generated is the total volume of wastewater generated by economic activities (agriculture, forestry and fishing; manufacturing; electricity industry; and other economic activities) and households.  Cooling water is excluded.</t>
  </si>
  <si>
    <t>W4, 5</t>
  </si>
  <si>
    <r>
      <t xml:space="preserve">(Wastewater generated by) </t>
    </r>
    <r>
      <rPr>
        <b/>
        <sz val="10"/>
        <rFont val="Arial"/>
        <family val="2"/>
      </rPr>
      <t>Other economic activities</t>
    </r>
  </si>
  <si>
    <t>Excluding wastewater generated by ISIC 37 (Sewerage).</t>
  </si>
  <si>
    <t>W4, 7</t>
  </si>
  <si>
    <t>Urban wastewater treatment</t>
  </si>
  <si>
    <t>Urban wastewater treatment is all treatment of wastewater in urban wastewater treatment plants (UWWTP’s). UWWTP’s are usually operated by public authorities or by private companies working by order of public authorities. Includes wastewater delivered to treatment plants by trucks.  UWWTP's are classified under ISIC 37 (Sewerage).</t>
  </si>
  <si>
    <t>W4, 11</t>
  </si>
  <si>
    <t>Other wastewater treatment</t>
  </si>
  <si>
    <t>Treatment of wastewater in any non-public treatment plant, i.e., industrial wastewater treatment plants (IWWTP). Excluded from "other wastewater treatment" is the treatment in septic tanks.  IWWTPs may also be classified under ISIC 37 (Sewerage) or under the main activity class of the industrial establishment they belong to.</t>
  </si>
  <si>
    <t>W4, 8 &amp; W4, 12</t>
  </si>
  <si>
    <t>Primary wastewater treatment</t>
  </si>
  <si>
    <r>
      <t>Treatment of wastewater by a physical and/or chemical process involving settlement of suspended solids, or other process in which the Biochemical Oxygen Demand (BOD</t>
    </r>
    <r>
      <rPr>
        <vertAlign val="subscript"/>
        <sz val="10"/>
        <rFont val="Arial"/>
        <family val="2"/>
      </rPr>
      <t>5</t>
    </r>
    <r>
      <rPr>
        <sz val="10"/>
        <rFont val="Arial"/>
        <family val="2"/>
      </rPr>
      <t>) of the incoming wastewater is reduced by at least 20% before discharge and the total suspended solids of the incoming wastewater are reduced by at least 50%. To avoid double counting, water subjected to more than one type of treatment should be reported under the highest level of treatment only.</t>
    </r>
  </si>
  <si>
    <t>W4, 9 &amp; W4, 13</t>
  </si>
  <si>
    <t>Secondary wastewater treatment</t>
  </si>
  <si>
    <r>
      <t>Post-primary treatment of wastewater by a process generally involving biological or other treatment with a secondary settlement or other process, resulting in a Biochemical Oxygen Demand (BOD</t>
    </r>
    <r>
      <rPr>
        <vertAlign val="subscript"/>
        <sz val="10"/>
        <rFont val="Arial"/>
        <family val="2"/>
      </rPr>
      <t>5</t>
    </r>
    <r>
      <rPr>
        <sz val="10"/>
        <rFont val="Arial"/>
        <family val="2"/>
      </rPr>
      <t xml:space="preserve">) removal of at least 70% and a Chemical Oxygen Demand (COD) removal of at least 75%. To avoid double counting, water subjected to more than one type of treatment should be reported under the highest level of treatment only. </t>
    </r>
  </si>
  <si>
    <t>W4, 10 &amp; W4, 14</t>
  </si>
  <si>
    <t>Tertiary wastewater treatment</t>
  </si>
  <si>
    <r>
      <t>Treatment (additional to secondary treatment) of nitrogen and/or phosphorous and/or any other pollutant affecting the quality or a specific use of water: microbiological pollution, colour etc. The different possible treatment efficiencies ('organic pollution removal' of at least 95% for BOD</t>
    </r>
    <r>
      <rPr>
        <vertAlign val="subscript"/>
        <sz val="10"/>
        <rFont val="Arial"/>
        <family val="2"/>
      </rPr>
      <t>5</t>
    </r>
    <r>
      <rPr>
        <sz val="10"/>
        <rFont val="Arial"/>
        <family val="2"/>
      </rPr>
      <t xml:space="preserve">, 85% for COD, 'nitrogen removal' of at least 70%, 'phosphorous removal' of at least 80% and 'microbiological removal') cannot be added and are exclusive.  To avoid double counting, water subjected to more than one type of treatment should be reported under the highest level of treatment only. </t>
    </r>
  </si>
  <si>
    <t>W4, 15</t>
  </si>
  <si>
    <t>Independent wastewater treatment</t>
  </si>
  <si>
    <t xml:space="preserve">Collection, preliminary treatment, treatment, infiltration or discharge of domestic wastewater from dwellings generally between 1 and 50 population equivalents, not connected to a wastewater collection system. An example is septic tanks. Excluded from here are systems with storage tanks from which the wastewater is transported periodically by trucks to a wastewater treatment plant which are part of urban wastewater treatment.  </t>
  </si>
  <si>
    <t>W4, 17</t>
  </si>
  <si>
    <t>Sewage sludge production (dry matter)</t>
  </si>
  <si>
    <t>The accumulated settled solids, either moist or mixed, with a liquid component as a result of natural or artificial processes, that have been separated from various types of wastewater during treatment.  Data on dry weight should be provided. If data are only available for wet weight, please fill in the data for wet weight and specify in a footnote.</t>
  </si>
  <si>
    <t>W5, 1</t>
  </si>
  <si>
    <t>Population connected to wastewater collecting system</t>
  </si>
  <si>
    <t>Percentage of the resident population connected to the wastewater collecting systems (sewerage).  Wastewater collecting systems may deliver wastewater to treatment plants or may discharge it without treatment to the environment.</t>
  </si>
  <si>
    <t>W5, 2</t>
  </si>
  <si>
    <t>Population connected to wastewater treatment</t>
  </si>
  <si>
    <t>Percentage of the resident population whose wastewater is treated at wastewater treatment plants.</t>
  </si>
  <si>
    <t>W5, 4</t>
  </si>
  <si>
    <t>Population with independent wastewater treatment (e.g., septic tanks)</t>
  </si>
  <si>
    <t xml:space="preserve">Percentage of the resident population whose wastewater is treated in individual, often private facilities such as septic tanks. </t>
  </si>
  <si>
    <t>W5, 5</t>
  </si>
  <si>
    <t>Population not connected to wastewater treatment</t>
  </si>
  <si>
    <t>Percentage of the resident population whose wastewater is neither treated in treatment plants nor in independent treatment facilities.</t>
  </si>
  <si>
    <t>Freshwater</t>
  </si>
  <si>
    <t>Freshwater is water that contains only minimal quantities of dissolved salts, especially sodium chloride, thus distinguishing it from sea water or brackish water.</t>
  </si>
  <si>
    <t>Brackish water</t>
  </si>
  <si>
    <t>Water that is saltier than freshwater and less salty than sea water.  Technically, brackish water contains between 500 and 30,000 milligrams of salt per litre, but most brackish water has a concentration of total dissolved salts is in the range of 1,000-10,000 milligrams per litre (mg/l).</t>
  </si>
  <si>
    <t>Sea water</t>
  </si>
  <si>
    <t xml:space="preserve">Sea water is water from a sea or ocean. On average, sea water in the world's oceans has a salinity of 35,000 milligrams per litre. </t>
  </si>
  <si>
    <t>This diagram has been developed by UNSD to demonstrate the relationships between the variables in Tables W1 and W2.  Respondents are encouraged to use this diagram for clarifications on the concepts underlying the data requested in this questionnaire.</t>
  </si>
  <si>
    <t>Diagram: Summary of freshwater resources, freshwater abstraction, distribution and use.</t>
  </si>
  <si>
    <t>DATA VALIDATION</t>
  </si>
  <si>
    <t xml:space="preserve">Country: </t>
  </si>
  <si>
    <t>Bangladesh</t>
  </si>
  <si>
    <t>Contact institution:</t>
  </si>
  <si>
    <t>Values not validated against checks like those below cannot be included in the UNSD Envstats Database and dissemination products unless sufficient explanation is provided in footnotes.</t>
  </si>
  <si>
    <t xml:space="preserve">Table W1: Renewable Freshwater Resources </t>
  </si>
  <si>
    <t>If footnotes explanations are already provided, the relevant validation alerts can be ignored.</t>
  </si>
  <si>
    <t>• Unhide to view/edit previous years</t>
  </si>
  <si>
    <t>• If the value turns red, please check if it is correct.</t>
  </si>
  <si>
    <r>
      <t>Time series validation</t>
    </r>
    <r>
      <rPr>
        <sz val="10"/>
        <color indexed="18"/>
        <rFont val="Arial"/>
        <family val="2"/>
      </rPr>
      <t>: an automatic check on the percentage change from the previous year (where available). Cases are flagged if changes are not within expected ranges.</t>
    </r>
  </si>
  <si>
    <t>countryID</t>
  </si>
  <si>
    <t>Country</t>
  </si>
  <si>
    <t>precipitation</t>
  </si>
  <si>
    <t>Inflow of water</t>
  </si>
  <si>
    <t>freshwater resources</t>
  </si>
  <si>
    <t>Line</t>
  </si>
  <si>
    <t>Category</t>
  </si>
  <si>
    <t>Unit</t>
  </si>
  <si>
    <t>Long term annual average</t>
  </si>
  <si>
    <t>Afghanistan</t>
  </si>
  <si>
    <r>
      <t>Precipitation</t>
    </r>
    <r>
      <rPr>
        <sz val="8"/>
        <rFont val="Arial"/>
        <family val="2"/>
      </rPr>
      <t xml:space="preserve">                              </t>
    </r>
  </si>
  <si>
    <r>
      <t>mio m</t>
    </r>
    <r>
      <rPr>
        <vertAlign val="superscript"/>
        <sz val="8"/>
        <rFont val="Arial"/>
        <family val="2"/>
      </rPr>
      <t>3</t>
    </r>
    <r>
      <rPr>
        <sz val="8"/>
        <rFont val="Arial"/>
        <family val="2"/>
      </rPr>
      <t>/y</t>
    </r>
  </si>
  <si>
    <t xml:space="preserve">Precipitation                              </t>
  </si>
  <si>
    <t>mio m3/y</t>
  </si>
  <si>
    <t>-</t>
  </si>
  <si>
    <t>Albania</t>
  </si>
  <si>
    <t>Algeria</t>
  </si>
  <si>
    <t>c</t>
  </si>
  <si>
    <t>Internal flow (=1-2)</t>
  </si>
  <si>
    <t>Andorra</t>
  </si>
  <si>
    <t>Inflow of surface and groundwaters from neighbouring countries</t>
  </si>
  <si>
    <t>Angola</t>
  </si>
  <si>
    <t>Renewable freshwater resources (=3+4)</t>
  </si>
  <si>
    <t>Antigua and Barbuda</t>
  </si>
  <si>
    <t>Outflow of surface and groundwaters to neighbouring countries (=7+8)</t>
  </si>
  <si>
    <t>Argentina</t>
  </si>
  <si>
    <r>
      <t>Of which:</t>
    </r>
    <r>
      <rPr>
        <sz val="8"/>
        <rFont val="Arial"/>
        <family val="2"/>
      </rPr>
      <t xml:space="preserve">
     Secured by treaties</t>
    </r>
  </si>
  <si>
    <r>
      <t>Of which</t>
    </r>
    <r>
      <rPr>
        <sz val="8"/>
        <rFont val="Arial"/>
        <family val="2"/>
      </rPr>
      <t>:
       Secured by treaties</t>
    </r>
  </si>
  <si>
    <t>Armenia</t>
  </si>
  <si>
    <t xml:space="preserve">     Not secured by treaties</t>
  </si>
  <si>
    <t xml:space="preserve">    Not secured by treaties</t>
  </si>
  <si>
    <t>Azerbaijan</t>
  </si>
  <si>
    <t>Bahamas</t>
  </si>
  <si>
    <t>Bahrain</t>
  </si>
  <si>
    <t xml:space="preserve">Notes : </t>
  </si>
  <si>
    <r>
      <t>Coherence validation:</t>
    </r>
    <r>
      <rPr>
        <sz val="10"/>
        <color indexed="18"/>
        <rFont val="Arial"/>
        <family val="2"/>
      </rPr>
      <t xml:space="preserve"> check of coherence between variables within the questionnaire or compared to data from outside sources. Cases are flagged if values are not within expected ranges.</t>
    </r>
  </si>
  <si>
    <t>Barbados</t>
  </si>
  <si>
    <t>•</t>
  </si>
  <si>
    <t>Precipitation figures should be based on representative precipitation measurements from across the country and the country's climatic zones.</t>
  </si>
  <si>
    <t>Belarus</t>
  </si>
  <si>
    <t>Long term annual average is the arithmetic average over at least 30 consecutive years.  Please provide average over the available period and indicate the length of the time period in the footnotes.</t>
  </si>
  <si>
    <t>Belize</t>
  </si>
  <si>
    <t xml:space="preserve">If the requested data are not available, please leave the cell blank. If the requested variable is not applicable (the phenomenon is not relevant) to the country or the value is less than half the unit of measurement, the cell should be filled with "0". </t>
  </si>
  <si>
    <t>Line 1-2</t>
  </si>
  <si>
    <t>Benin</t>
  </si>
  <si>
    <t>Please provide in the Footnotes Section below information on the source and data collection methodology for the values provided, such as estimation methods (if any), and the titles of the original sources (e.g., surveys or administrative records).</t>
  </si>
  <si>
    <t>√</t>
  </si>
  <si>
    <t>Line 10=3</t>
  </si>
  <si>
    <t>Bermuda</t>
  </si>
  <si>
    <t>Data can also be viewed/edited for years 1995-2003. Select column I to column AB, right-click, and select "Unhide".</t>
  </si>
  <si>
    <t>Bhutan</t>
  </si>
  <si>
    <t>Line 3+4</t>
  </si>
  <si>
    <t>Bolivia (Plurinational State of)</t>
  </si>
  <si>
    <t>Line 11=5</t>
  </si>
  <si>
    <t>Bosnia and Herzegovina</t>
  </si>
  <si>
    <t>Botswana</t>
  </si>
  <si>
    <t xml:space="preserve"> FAO Precipitation</t>
  </si>
  <si>
    <t>Brazil</t>
  </si>
  <si>
    <t>Line 1-12</t>
  </si>
  <si>
    <t>Brunei Darussalam</t>
  </si>
  <si>
    <t>Bulgaria</t>
  </si>
  <si>
    <t xml:space="preserve"> FAO Internal flow</t>
  </si>
  <si>
    <t>Burkina Faso</t>
  </si>
  <si>
    <t>Line 3-13</t>
  </si>
  <si>
    <t>Burundi</t>
  </si>
  <si>
    <t>Footnotes</t>
  </si>
  <si>
    <t>Inflow of surface and groundwaters</t>
  </si>
  <si>
    <t>Cabo Verde</t>
  </si>
  <si>
    <t xml:space="preserve"> FAO Inflow of surface and groundwaters</t>
  </si>
  <si>
    <t>Cambodia</t>
  </si>
  <si>
    <t>Code</t>
  </si>
  <si>
    <t>Footnote text</t>
  </si>
  <si>
    <t>Line 4-14</t>
  </si>
  <si>
    <t>Cameroon</t>
  </si>
  <si>
    <t>Central African Republic</t>
  </si>
  <si>
    <t xml:space="preserve"> FAO Renewable freshwater resources</t>
  </si>
  <si>
    <t>Chad</t>
  </si>
  <si>
    <t>Line 5-15</t>
  </si>
  <si>
    <t>China</t>
  </si>
  <si>
    <t>N/A</t>
  </si>
  <si>
    <t>Calculation not applicable/missing value</t>
  </si>
  <si>
    <t>China, Hong Kong SAR</t>
  </si>
  <si>
    <t>ok</t>
  </si>
  <si>
    <t>Validation check passed</t>
  </si>
  <si>
    <t>China, Macao SAR</t>
  </si>
  <si>
    <t>&gt; 25%</t>
  </si>
  <si>
    <t>Greater than 25% change from previous year</t>
  </si>
  <si>
    <t>Colombia</t>
  </si>
  <si>
    <t>&lt;&gt;</t>
  </si>
  <si>
    <t>Validation failed or values not within expected range</t>
  </si>
  <si>
    <t>Comoros</t>
  </si>
  <si>
    <t>##</t>
  </si>
  <si>
    <t>Difference from value reported by FAO</t>
  </si>
  <si>
    <t>Congo</t>
  </si>
  <si>
    <t>Costa Rica</t>
  </si>
  <si>
    <t>Côte d'Ivoire</t>
  </si>
  <si>
    <t>Croatia</t>
  </si>
  <si>
    <t>Cuba</t>
  </si>
  <si>
    <t>Cyprus</t>
  </si>
  <si>
    <t>Democratic People's Republic of Korea</t>
  </si>
  <si>
    <t>Democratic Republic of the Congo</t>
  </si>
  <si>
    <t>Djibouti</t>
  </si>
  <si>
    <t>Dominica</t>
  </si>
  <si>
    <t>Dominican Republic</t>
  </si>
  <si>
    <t>Ecuador</t>
  </si>
  <si>
    <t>Egypt</t>
  </si>
  <si>
    <t>El Salvador</t>
  </si>
  <si>
    <t>Equatorial Guinea</t>
  </si>
  <si>
    <t>Eritrea</t>
  </si>
  <si>
    <t>Ethiopia</t>
  </si>
  <si>
    <t>Faroe Islands</t>
  </si>
  <si>
    <t>Fiji</t>
  </si>
  <si>
    <t>French Guiana</t>
  </si>
  <si>
    <t>Gabon</t>
  </si>
  <si>
    <t>Gambia</t>
  </si>
  <si>
    <t>Georgia</t>
  </si>
  <si>
    <t>Ghana</t>
  </si>
  <si>
    <t>Greenland</t>
  </si>
  <si>
    <t>Grenada</t>
  </si>
  <si>
    <t>Guadeloupe</t>
  </si>
  <si>
    <t>Guatemala</t>
  </si>
  <si>
    <t>Guinea</t>
  </si>
  <si>
    <t>Guinea-Bissau</t>
  </si>
  <si>
    <t>Guyana</t>
  </si>
  <si>
    <t>Haiti</t>
  </si>
  <si>
    <t>Holy See</t>
  </si>
  <si>
    <t>Honduras</t>
  </si>
  <si>
    <t>India</t>
  </si>
  <si>
    <t>Indonesia</t>
  </si>
  <si>
    <t>Iran (Islamic Republic of)</t>
  </si>
  <si>
    <t>Iraq</t>
  </si>
  <si>
    <t>Israel</t>
  </si>
  <si>
    <t>Jamaica</t>
  </si>
  <si>
    <t>Jordan</t>
  </si>
  <si>
    <t>Kazakhstan</t>
  </si>
  <si>
    <t>Kenya</t>
  </si>
  <si>
    <t>Kiribati</t>
  </si>
  <si>
    <t>Kuwait</t>
  </si>
  <si>
    <t>Kyrgyzstan</t>
  </si>
  <si>
    <t>Lao People's Democratic Republic</t>
  </si>
  <si>
    <t>Latvia</t>
  </si>
  <si>
    <t>Lebanon</t>
  </si>
  <si>
    <t>Lesotho</t>
  </si>
  <si>
    <t>Liberia</t>
  </si>
  <si>
    <t>Libya</t>
  </si>
  <si>
    <t>Liechtenstein</t>
  </si>
  <si>
    <t>Lithuania</t>
  </si>
  <si>
    <t>Madagascar</t>
  </si>
  <si>
    <t>Malawi</t>
  </si>
  <si>
    <t>Malaysia</t>
  </si>
  <si>
    <t>Maldives</t>
  </si>
  <si>
    <t>Mali</t>
  </si>
  <si>
    <t>Malta</t>
  </si>
  <si>
    <t>Marshall Islands</t>
  </si>
  <si>
    <t>Martinique</t>
  </si>
  <si>
    <t>Mauritania</t>
  </si>
  <si>
    <t>Mauritius</t>
  </si>
  <si>
    <t>Micronesia (Federated States of)</t>
  </si>
  <si>
    <t>Monaco</t>
  </si>
  <si>
    <t>Mongolia</t>
  </si>
  <si>
    <t>Montenegro</t>
  </si>
  <si>
    <t>Morocco</t>
  </si>
  <si>
    <t>Mozambique</t>
  </si>
  <si>
    <t>Myanmar</t>
  </si>
  <si>
    <t>Namibia</t>
  </si>
  <si>
    <t>Nauru</t>
  </si>
  <si>
    <t>Nepal</t>
  </si>
  <si>
    <t>New Caledonia</t>
  </si>
  <si>
    <t>Nicaragua</t>
  </si>
  <si>
    <t>Niger</t>
  </si>
  <si>
    <t>Nigeria</t>
  </si>
  <si>
    <t>Niue</t>
  </si>
  <si>
    <t>State of Palestine</t>
  </si>
  <si>
    <t>Oman</t>
  </si>
  <si>
    <t>Pakistan</t>
  </si>
  <si>
    <t>Palau</t>
  </si>
  <si>
    <t>Panama</t>
  </si>
  <si>
    <t>Papua New Guinea</t>
  </si>
  <si>
    <t>Paraguay</t>
  </si>
  <si>
    <t>Peru</t>
  </si>
  <si>
    <t>Philippines</t>
  </si>
  <si>
    <t>Puerto Rico</t>
  </si>
  <si>
    <t>Qatar</t>
  </si>
  <si>
    <t>Republic of Moldova</t>
  </si>
  <si>
    <t>Réunion</t>
  </si>
  <si>
    <t>Romania</t>
  </si>
  <si>
    <t>Russian Federation</t>
  </si>
  <si>
    <t>Rwanda</t>
  </si>
  <si>
    <t>Saint Helena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</si>
  <si>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</si>
  <si>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</si>
  <si>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</si>
  <si>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</si>
  <si>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</si>
  <si>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</si>
  <si>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</si>
  <si>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</si>
  <si>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</si>
  <si>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</si>
  <si>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</si>
  <si>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</si>
  <si>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</si>
  <si>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Solomon Islands</t>
  </si>
  <si>
    <t>Somalia</t>
  </si>
  <si>
    <t>South Africa</t>
  </si>
  <si>
    <t>South Sudan</t>
  </si>
  <si>
    <t>Sri Lanka</t>
  </si>
  <si>
    <t>Sudan</t>
  </si>
  <si>
    <t>Suriname</t>
  </si>
  <si>
    <t>Swaziland</t>
  </si>
  <si>
    <t>Syrian Arab Republic</t>
  </si>
  <si>
    <t>Tajikistan</t>
  </si>
  <si>
    <t>Thailand</t>
  </si>
  <si>
    <t>The former Yugoslav Republic of Macedonia</t>
  </si>
  <si>
    <t>Timor-Leste</t>
  </si>
  <si>
    <t>Togo</t>
  </si>
  <si>
    <t>Tokelau</t>
  </si>
  <si>
    <t>..</t>
  </si>
  <si>
    <t>Tonga</t>
  </si>
  <si>
    <t>Trinidad and Tobago</t>
  </si>
  <si>
    <t>Tunisia</t>
  </si>
  <si>
    <t>Turkmenistan</t>
  </si>
  <si>
    <t>Tuvalu</t>
  </si>
  <si>
    <t>Uganda</t>
  </si>
  <si>
    <t>Ukraine</t>
  </si>
  <si>
    <t>United Arab Emirates</t>
  </si>
  <si>
    <t>United Republic of Tanzania</t>
  </si>
  <si>
    <t>Uruguay</t>
  </si>
  <si>
    <t>Uzbekistan</t>
  </si>
  <si>
    <t>Vanuatu</t>
  </si>
  <si>
    <t>Venezuela (Bolivarian Republic of)</t>
  </si>
  <si>
    <t>Viet Nam</t>
  </si>
  <si>
    <t>Yemen</t>
  </si>
  <si>
    <t>Zambia</t>
  </si>
  <si>
    <t>Zimbabwe</t>
  </si>
  <si>
    <t>Time series validation: an automatic check on the percentage change from the previous year (where available). Cases are flagged if changes are not within expected ranges.</t>
  </si>
  <si>
    <t xml:space="preserve">Fresh surface water abstracted </t>
  </si>
  <si>
    <t xml:space="preserve">Fresh groundwater abstracted </t>
  </si>
  <si>
    <t>Freshwater abstracted (=1+2)</t>
  </si>
  <si>
    <t>of which abstracted by:</t>
  </si>
  <si>
    <t>Water supply industry (ISIC 36)</t>
  </si>
  <si>
    <t xml:space="preserve">Households </t>
  </si>
  <si>
    <t>Agriculture, forestry and fishing (ISIC 01-03)</t>
  </si>
  <si>
    <t>Manufacturing (ISIC 10-33)</t>
  </si>
  <si>
    <t>Electricity industry (ISIC 351)</t>
  </si>
  <si>
    <t>Other economic activities</t>
  </si>
  <si>
    <t>Exports of water</t>
  </si>
  <si>
    <t>Total freshwater available for use (=3+10+11+12-13)</t>
  </si>
  <si>
    <t>Losses during transport</t>
  </si>
  <si>
    <t>Total freshwater use (=14-15)</t>
  </si>
  <si>
    <t>of which used by:</t>
  </si>
  <si>
    <t xml:space="preserve">    Households </t>
  </si>
  <si>
    <t xml:space="preserve">    Agriculture, forestry and fishing (ISIC 01-03)</t>
  </si>
  <si>
    <r>
      <t xml:space="preserve">       </t>
    </r>
    <r>
      <rPr>
        <i/>
        <sz val="8"/>
        <rFont val="Arial"/>
        <family val="2"/>
      </rPr>
      <t xml:space="preserve"> of which for:</t>
    </r>
    <r>
      <rPr>
        <sz val="8"/>
        <rFont val="Arial"/>
        <family val="2"/>
      </rPr>
      <t xml:space="preserve"> 
             Irrigation in agriculture</t>
    </r>
  </si>
  <si>
    <t xml:space="preserve">        of which for irrigation in agriculture</t>
  </si>
  <si>
    <t xml:space="preserve">    Manufacturing (ISIC 10-33)</t>
  </si>
  <si>
    <t xml:space="preserve">    Electricity industry (ISIC 351)</t>
  </si>
  <si>
    <t xml:space="preserve">    Other economic activities</t>
  </si>
  <si>
    <t>Coherence validation: check of coherence between variables within the questionnaire or compared to data from outside sources. Cases are flagged if values are not within expected ranges.</t>
  </si>
  <si>
    <t>This table covers the volume of water abstracted from water bodies (rivers, lakes, groundwater etc.) by different abstractors; the volume of water available from other sources; and the volume of water used by different final users.</t>
  </si>
  <si>
    <r>
      <t xml:space="preserve">Water for hydroelectricity generation purposes should be </t>
    </r>
    <r>
      <rPr>
        <b/>
        <sz val="8"/>
        <rFont val="Arial"/>
        <family val="2"/>
      </rPr>
      <t xml:space="preserve">excluded </t>
    </r>
    <r>
      <rPr>
        <sz val="8"/>
        <rFont val="Arial"/>
        <family val="2"/>
      </rPr>
      <t>from electricity industry.</t>
    </r>
  </si>
  <si>
    <t xml:space="preserve">Water abstracted </t>
  </si>
  <si>
    <t>Line 1+2</t>
  </si>
  <si>
    <t>Data can also be viewed/edited for years 1995-2003. Select column G to column Z, right-click, and select "Unhide".</t>
  </si>
  <si>
    <t>Line 3=23</t>
  </si>
  <si>
    <t>Line 3+10+11+12-13</t>
  </si>
  <si>
    <t>Line 14=24</t>
  </si>
  <si>
    <t>Freshwater abstracted 
(=4+5+6+7+8+9)</t>
  </si>
  <si>
    <t>of which
used by</t>
  </si>
  <si>
    <t>Line 4+5+6+7+8+9</t>
  </si>
  <si>
    <t>Line 11=30</t>
  </si>
  <si>
    <t>Line 14-15</t>
  </si>
  <si>
    <t>Line 21=31</t>
  </si>
  <si>
    <r>
      <t>Time series validation</t>
    </r>
    <r>
      <rPr>
        <sz val="10"/>
        <color indexed="62"/>
        <rFont val="Arial"/>
        <family val="2"/>
      </rPr>
      <t>: an automatic check on the percentage change from the previous year (where available). Cases are flagged if changes are not within expected ranges.</t>
    </r>
  </si>
  <si>
    <r>
      <t>mio m</t>
    </r>
    <r>
      <rPr>
        <b/>
        <vertAlign val="superscript"/>
        <sz val="8"/>
        <rFont val="Arial"/>
        <family val="2"/>
      </rPr>
      <t>3</t>
    </r>
    <r>
      <rPr>
        <b/>
        <sz val="8"/>
        <rFont val="Arial"/>
        <family val="2"/>
      </rPr>
      <t>/y</t>
    </r>
  </si>
  <si>
    <t>Losses during transport by ISIC 36</t>
  </si>
  <si>
    <t>cc</t>
  </si>
  <si>
    <r>
      <t xml:space="preserve">Net freshwater supplied by water supply industry (ISIC 36) </t>
    </r>
    <r>
      <rPr>
        <sz val="8"/>
        <rFont val="Arial"/>
        <family val="2"/>
      </rPr>
      <t xml:space="preserve"> </t>
    </r>
    <r>
      <rPr>
        <b/>
        <sz val="8"/>
        <rFont val="Arial"/>
        <family val="2"/>
      </rPr>
      <t>(=1-2) (=4+5+6+7+8)</t>
    </r>
  </si>
  <si>
    <r>
      <t xml:space="preserve">Net freshwater supplied by water supply industry (ISIC 36) </t>
    </r>
    <r>
      <rPr>
        <sz val="8"/>
        <rFont val="Arial"/>
        <family val="2"/>
      </rPr>
      <t xml:space="preserve"> </t>
    </r>
    <r>
      <rPr>
        <b/>
        <sz val="8"/>
        <rFont val="Arial"/>
        <family val="2"/>
      </rPr>
      <t>(=1-2) (=6+7+8+9+10)</t>
    </r>
  </si>
  <si>
    <t>of which supplied to:</t>
  </si>
  <si>
    <t>Households</t>
  </si>
  <si>
    <t>Agriculture, forestry and fishing  (ISIC 01-03)</t>
  </si>
  <si>
    <t>Population supplied by water supply industry (ISIC 36)</t>
  </si>
  <si>
    <t>%</t>
  </si>
  <si>
    <r>
      <t>Coherence validation:</t>
    </r>
    <r>
      <rPr>
        <sz val="10"/>
        <color indexed="62"/>
        <rFont val="Arial"/>
        <family val="2"/>
      </rPr>
      <t xml:space="preserve"> check of coherence between variables within the questionnaire or compared to data from outside sources. Cases are flagged if values are not within expected ranges.</t>
    </r>
  </si>
  <si>
    <t xml:space="preserve">Notes: </t>
  </si>
  <si>
    <t>This table covers water supplied by water supply industries, whether under public or under private control. It corresponds to the term public water supply.</t>
  </si>
  <si>
    <t>Net freshwater supplied by water supply industry (ISIC 36)  (=1-2) (=6+7+8+9+10)</t>
  </si>
  <si>
    <r>
      <t xml:space="preserve">Water for hydroelectricity generation purposes should be </t>
    </r>
    <r>
      <rPr>
        <b/>
        <sz val="8"/>
        <rFont val="Arial"/>
        <family val="2"/>
      </rPr>
      <t>excluded</t>
    </r>
    <r>
      <rPr>
        <sz val="8"/>
        <rFont val="Arial"/>
        <family val="2"/>
      </rPr>
      <t xml:space="preserve"> from electricity industry.</t>
    </r>
  </si>
  <si>
    <t>Line 3=12</t>
  </si>
  <si>
    <t>Line 4+5+6+7+8</t>
  </si>
  <si>
    <t>Line 3=13</t>
  </si>
  <si>
    <t>Line 11 &lt; 9 &lt; 10</t>
  </si>
  <si>
    <t xml:space="preserve">Table W4: Wastewater Generation and Treatment </t>
  </si>
  <si>
    <r>
      <t>1000 m</t>
    </r>
    <r>
      <rPr>
        <vertAlign val="superscript"/>
        <sz val="8"/>
        <rFont val="Arial"/>
        <family val="2"/>
      </rPr>
      <t>3</t>
    </r>
    <r>
      <rPr>
        <sz val="8"/>
        <rFont val="Arial"/>
        <family val="2"/>
      </rPr>
      <t>/d</t>
    </r>
  </si>
  <si>
    <t>by:
       Agriculture, forestry and fishing ISIC (01-03)</t>
  </si>
  <si>
    <t>Agriculture, forestry and fishing ISIC (01-03)</t>
  </si>
  <si>
    <r>
      <t xml:space="preserve">Manufacturing </t>
    </r>
    <r>
      <rPr>
        <sz val="8"/>
        <rFont val="Arial"/>
        <family val="2"/>
      </rPr>
      <t>(ISIC 10-33)</t>
    </r>
  </si>
  <si>
    <t>Wastewater treated in urban wastewater treatment plants</t>
  </si>
  <si>
    <r>
      <t>Of which:</t>
    </r>
    <r>
      <rPr>
        <sz val="8"/>
        <rFont val="Arial"/>
        <family val="2"/>
      </rPr>
      <t xml:space="preserve">
    Primary treatment</t>
    </r>
  </si>
  <si>
    <t>Primary treatment</t>
  </si>
  <si>
    <t>Secondary treatment</t>
  </si>
  <si>
    <t>Tertiary treatment</t>
  </si>
  <si>
    <t>Wastewater treated in other treatment plants</t>
  </si>
  <si>
    <t>Wastewater treated in independent treatment facilities</t>
  </si>
  <si>
    <t>Non-treated wastewater</t>
  </si>
  <si>
    <t>1000 t</t>
  </si>
  <si>
    <t>To avoid double counting, water subjected to more than one type of treatment should be reported under the highest level of treatment only.</t>
  </si>
  <si>
    <t>Line 18=2+3+4+5+6</t>
  </si>
  <si>
    <t>Line 1=18</t>
  </si>
  <si>
    <t>Line 19=7+11+15+16</t>
  </si>
  <si>
    <t>Line 1=19</t>
  </si>
  <si>
    <t>Line 20=8+9+10</t>
  </si>
  <si>
    <t>Line 7=20</t>
  </si>
  <si>
    <t>Line 21=12+13+14</t>
  </si>
  <si>
    <t>Line 11=21</t>
  </si>
  <si>
    <r>
      <t xml:space="preserve">of which </t>
    </r>
    <r>
      <rPr>
        <sz val="8"/>
        <rFont val="Arial"/>
        <family val="2"/>
      </rPr>
      <t>at least secondary treatment</t>
    </r>
  </si>
  <si>
    <t>Population with independent wastewater treatment (e.g. septic tanks)</t>
  </si>
  <si>
    <t>Population not connected to wastewater treatment (100% - (2) - (4))</t>
  </si>
  <si>
    <t>Line 1 ≥ 2</t>
  </si>
  <si>
    <t>Line 2 ≥ 3</t>
  </si>
  <si>
    <t>Line 5 = (100-2-4)</t>
  </si>
  <si>
    <t xml:space="preserve">Contact institution:   </t>
  </si>
  <si>
    <t>Please insert the national definition for freshwater below:</t>
  </si>
  <si>
    <t>Please provide supplementary information below, such as: calculation method used for various inflows and outflows; the reference period covered in the long-term annual averages; the methodology used for estimating evapotranspiration, additional categories of national water use statistics, etc.</t>
  </si>
  <si>
    <t>Please describe the difficulties encountered in filling in the questionnaires.</t>
  </si>
  <si>
    <t>A</t>
  </si>
  <si>
    <t>B</t>
  </si>
  <si>
    <t>C</t>
  </si>
  <si>
    <t xml:space="preserve">C </t>
  </si>
  <si>
    <t>D</t>
  </si>
  <si>
    <t>E</t>
  </si>
  <si>
    <t>Country: Bangladesh</t>
  </si>
  <si>
    <t xml:space="preserve">Formula of Precipitation = Yearly Average Rainfall * Total Area of Bangladesh </t>
  </si>
  <si>
    <t>Dhaka, Chittagong, Khulna WASA ; Detail Information furnished in Footnotes</t>
  </si>
  <si>
    <t>BMD, BWDB ; Detail Informations are furnished in footnotes</t>
  </si>
  <si>
    <t>BMD, DWASA, CWASA,KWASA, RWASA, BWDB</t>
  </si>
  <si>
    <t xml:space="preserve">DWASA, KWASA, RWASA </t>
  </si>
  <si>
    <t>It is not possible to provide all the requested data mention in the questionnaire. Due to lack of data storing and by following the manual survey method,  the requsted data is not available. In previous year such as; in 1990, the survey data were not digitally maintained. So, there are  many difficulties encountered in filling in the questionnaire. It is very time consuming to fill in the questionnaire. Without proper guidelines and trainnig, it is difficult to collect the data of the whole country with a short period of time. Statistical Sampling should be implied to fill in this questionnaire.</t>
  </si>
  <si>
    <t xml:space="preserve">   Dhaka WASA </t>
  </si>
  <si>
    <r>
      <t xml:space="preserve">      </t>
    </r>
    <r>
      <rPr>
        <b/>
        <sz val="10"/>
        <rFont val="Times New Roman"/>
        <family val="1"/>
      </rPr>
      <t xml:space="preserve">Dhaka WASA </t>
    </r>
  </si>
  <si>
    <t>Bangladesh Meteorological Deapartment, Dhaka, Bangladesh.</t>
  </si>
  <si>
    <t>Formula of Precipitation= Yearly Average Rainfall * Total Area of Bangladesh.</t>
  </si>
  <si>
    <t>Due to lack of sufficient data, only evaporation is counted here.</t>
  </si>
  <si>
    <t>CD</t>
  </si>
  <si>
    <t>AB</t>
  </si>
  <si>
    <t>Refers to surface water only.</t>
  </si>
  <si>
    <t>Information provided by Bangladesh Water Development Board, Dhaka, Bangladesh.</t>
  </si>
  <si>
    <t>Summmation of data provided by Dhaka, Chittagong and Khulna Water Supply and Sewerage Authority; only three cities are considered.</t>
  </si>
  <si>
    <t>Information provided by Rajshahi Water Supply and Sewerage Authority (RWASA ); only Rajshahi City is considered.</t>
  </si>
  <si>
    <t>Summation of data provided by Chittagong and Khulna Water Supply and Sewerage Authority; only two cities are considered.</t>
  </si>
  <si>
    <t>Information provided by Khulna Water Supply and Sewerage Authority; only Khulna City is considered.</t>
  </si>
  <si>
    <t>Information provided by Dhaka Water Supply and Sewerage Authority(DWASA);  Only Dhaka City is considered.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</si>
</sst>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6" x14ac:knownFonts="1">
    <font>
      <sz val="10"/>
      <name val="Times New Roman"/>
    </font>
    <font>
      <sz val="10"/>
      <name val="Times New Roman"/>
    </font>
    <font>
      <b/>
      <u/>
      <sz val="10"/>
      <name val="Arial"/>
      <family val="2"/>
    </font>
    <font>
      <sz val="10"/>
      <name val="Arial"/>
      <family val="2"/>
    </font>
    <font>
      <b/>
      <sz val="10"/>
      <name val="Arial"/>
      <family val="2"/>
    </font>
    <font>
      <b/>
      <sz val="12"/>
      <name val="Arial"/>
      <family val="2"/>
    </font>
    <font>
      <b/>
      <sz val="8"/>
      <name val="Arial"/>
      <family val="2"/>
    </font>
    <font>
      <b/>
      <vertAlign val="superscript"/>
      <sz val="8"/>
      <name val="Arial"/>
      <family val="2"/>
    </font>
    <font>
      <b/>
      <sz val="10"/>
      <name val="Arial Narrow"/>
      <family val="2"/>
    </font>
    <font>
      <b/>
      <sz val="11"/>
      <name val="Arial Narrow"/>
      <family val="2"/>
    </font>
    <font>
      <sz val="8"/>
      <name val="Arial"/>
      <family val="2"/>
    </font>
    <font>
      <sz val="8"/>
      <name val="Times New Roman"/>
      <family val="1"/>
    </font>
    <font>
      <vertAlign val="superscript"/>
      <sz val="8"/>
      <name val="Arial"/>
      <family val="2"/>
    </font>
    <font>
      <b/>
      <sz val="14"/>
      <name val="Arial"/>
      <family val="2"/>
    </font>
    <font>
      <i/>
      <sz val="8"/>
      <name val="Arial"/>
      <family val="2"/>
    </font>
    <font>
      <b/>
      <sz val="11"/>
      <name val="Arial"/>
      <family val="2"/>
    </font>
    <font>
      <sz val="11"/>
      <name val="Arial"/>
      <family val="2"/>
    </font>
    <font>
      <sz val="11"/>
      <name val="Times New Roman"/>
      <family val="1"/>
    </font>
    <font>
      <b/>
      <u/>
      <sz val="12"/>
      <name val="Arial"/>
      <family val="2"/>
    </font>
    <font>
      <sz val="12"/>
      <name val="Arial"/>
      <family val="2"/>
    </font>
    <font>
      <sz val="11"/>
      <name val="Wingdings 2"/>
      <family val="1"/>
      <charset val="2"/>
    </font>
    <font>
      <sz val="10"/>
      <name val="Arial"/>
      <family val="2"/>
    </font>
    <font>
      <vertAlign val="superscript"/>
      <sz val="10"/>
      <name val="Arial"/>
      <family val="2"/>
    </font>
    <font>
      <b/>
      <sz val="10"/>
      <name val="Times New Roman"/>
      <family val="1"/>
    </font>
    <font>
      <sz val="10"/>
      <name val="Times New Roman"/>
      <family val="1"/>
    </font>
    <font>
      <b/>
      <sz val="12"/>
      <color indexed="9"/>
      <name val="Arial"/>
      <family val="2"/>
    </font>
    <font>
      <b/>
      <sz val="12"/>
      <color indexed="9"/>
      <name val="Arial Narrow"/>
      <family val="2"/>
    </font>
    <font>
      <sz val="8"/>
      <color indexed="9"/>
      <name val="Arial"/>
      <family val="2"/>
    </font>
    <font>
      <sz val="10"/>
      <name val="Times New Roman"/>
      <family val="1"/>
    </font>
    <font>
      <b/>
      <sz val="12"/>
      <name val="Arial Narrow"/>
      <family val="2"/>
    </font>
    <font>
      <u/>
      <sz val="8"/>
      <name val="Arial"/>
      <family val="2"/>
    </font>
    <font>
      <sz val="6"/>
      <color indexed="9"/>
      <name val="Arial"/>
      <family val="2"/>
    </font>
    <font>
      <sz val="6"/>
      <name val="Arial"/>
      <family val="2"/>
    </font>
    <font>
      <u/>
      <sz val="6"/>
      <name val="Arial"/>
      <family val="2"/>
    </font>
    <font>
      <b/>
      <sz val="6"/>
      <name val="Arial"/>
      <family val="2"/>
    </font>
    <font>
      <b/>
      <sz val="12.5"/>
      <name val="Arial"/>
      <family val="2"/>
    </font>
    <font>
      <b/>
      <sz val="16"/>
      <name val="Arial"/>
      <family val="2"/>
    </font>
    <font>
      <sz val="10"/>
      <name val="Times New Roman"/>
      <family val="1"/>
    </font>
    <font>
      <sz val="10"/>
      <color indexed="10"/>
      <name val="Arial"/>
      <family val="2"/>
    </font>
    <font>
      <b/>
      <sz val="8"/>
      <color indexed="10"/>
      <name val="Arial"/>
      <family val="2"/>
    </font>
    <font>
      <sz val="8"/>
      <color indexed="10"/>
      <name val="Arial"/>
      <family val="2"/>
    </font>
    <font>
      <b/>
      <sz val="12"/>
      <color indexed="16"/>
      <name val="Arial"/>
      <family val="2"/>
    </font>
    <font>
      <sz val="8"/>
      <color indexed="18"/>
      <name val="Arial"/>
      <family val="2"/>
    </font>
    <font>
      <sz val="10"/>
      <color indexed="18"/>
      <name val="Times New Roman"/>
      <family val="1"/>
    </font>
    <font>
      <sz val="10"/>
      <color indexed="23"/>
      <name val="Arial"/>
      <family val="2"/>
    </font>
    <font>
      <sz val="10"/>
      <color indexed="9"/>
      <name val="Times New Roman"/>
      <family val="1"/>
    </font>
    <font>
      <vertAlign val="subscript"/>
      <sz val="10"/>
      <name val="Arial"/>
      <family val="2"/>
    </font>
    <font>
      <b/>
      <u/>
      <sz val="14"/>
      <name val="Arial"/>
      <family val="2"/>
    </font>
    <font>
      <sz val="11"/>
      <color indexed="12"/>
      <name val="Arial"/>
      <family val="2"/>
    </font>
    <font>
      <b/>
      <sz val="11"/>
      <color indexed="12"/>
      <name val="Arial"/>
      <family val="2"/>
    </font>
    <font>
      <sz val="10"/>
      <color indexed="8"/>
      <name val="Arial"/>
      <family val="2"/>
    </font>
    <font>
      <b/>
      <sz val="8"/>
      <color indexed="62"/>
      <name val="Arial"/>
      <family val="2"/>
    </font>
    <font>
      <sz val="10"/>
      <color indexed="18"/>
      <name val="Arial"/>
      <family val="2"/>
    </font>
    <font>
      <b/>
      <sz val="10"/>
      <color indexed="18"/>
      <name val="Arial"/>
      <family val="2"/>
    </font>
    <font>
      <sz val="8"/>
      <color indexed="62"/>
      <name val="Arial"/>
      <family val="2"/>
    </font>
    <font>
      <sz val="10"/>
      <color indexed="62"/>
      <name val="Times New Roman"/>
      <family val="1"/>
    </font>
    <font>
      <sz val="10"/>
      <color indexed="62"/>
      <name val="Arial"/>
      <family val="2"/>
    </font>
    <font>
      <sz val="11"/>
      <color indexed="62"/>
      <name val="Arial"/>
      <family val="2"/>
    </font>
    <font>
      <b/>
      <sz val="10"/>
      <color indexed="62"/>
      <name val="Arial"/>
      <family val="2"/>
    </font>
    <font>
      <b/>
      <sz val="18"/>
      <name val="Book Antiqua"/>
      <family val="1"/>
    </font>
    <font>
      <sz val="10"/>
      <color indexed="9"/>
      <name val="Arial"/>
      <family val="2"/>
    </font>
    <font>
      <b/>
      <sz val="8"/>
      <name val="Times New Roman"/>
      <family val="1"/>
    </font>
    <font>
      <strike/>
      <sz val="10"/>
      <name val="Arial"/>
      <family val="2"/>
    </font>
    <font>
      <b/>
      <sz val="10"/>
      <color indexed="10"/>
      <name val="Times New Roman"/>
      <family val="1"/>
    </font>
    <font>
      <sz val="7"/>
      <name val="Arial"/>
      <family val="2"/>
    </font>
    <font>
      <b/>
      <sz val="8"/>
      <color indexed="8"/>
      <name val="Arial"/>
      <family val="2"/>
    </font>
    <font>
      <sz val="12"/>
      <name val="Times New Roman"/>
      <family val="1"/>
    </font>
    <font>
      <b/>
      <sz val="6"/>
      <color indexed="10"/>
      <name val="Arial"/>
      <family val="2"/>
    </font>
    <font>
      <sz val="11"/>
      <color theme="1"/>
      <name val="Calibri"/>
      <family val="2"/>
      <scheme val="minor"/>
    </font>
    <font>
      <sz val="10"/>
      <color theme="1"/>
      <name val="Calibri"/>
      <family val="2"/>
      <scheme val="minor"/>
    </font>
    <font>
      <b/>
      <sz val="8"/>
      <color rgb="FFFF0000"/>
      <name val="Arial"/>
      <family val="2"/>
    </font>
    <font>
      <b/>
      <sz val="11"/>
      <name val="Times New Roman"/>
      <family val="1"/>
    </font>
    <font>
      <b/>
      <sz val="10.5"/>
      <name val="Times New Roman"/>
      <family val="1"/>
    </font>
    <font>
      <sz val="14"/>
      <name val="Arial"/>
      <family val="2"/>
    </font>
    <font>
      <sz val="13"/>
      <name val="Arial"/>
      <family val="2"/>
    </font>
    <font>
      <sz val="13"/>
      <name val="Times New Roman"/>
      <family val="1"/>
    </font>
  </fonts>
  <fills count="15">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5"/>
        <bgColor indexed="64"/>
      </patternFill>
    </fill>
    <fill>
      <patternFill patternType="solid">
        <fgColor indexed="43"/>
        <bgColor indexed="64"/>
      </patternFill>
    </fill>
    <fill>
      <patternFill patternType="solid">
        <fgColor indexed="22"/>
        <bgColor indexed="0"/>
      </patternFill>
    </fill>
    <fill>
      <patternFill patternType="solid">
        <fgColor indexed="22"/>
        <bgColor indexed="31"/>
      </patternFill>
    </fill>
    <fill>
      <patternFill patternType="solid">
        <fgColor indexed="44"/>
        <bgColor indexed="49"/>
      </patternFill>
    </fill>
    <fill>
      <patternFill patternType="solid">
        <fgColor indexed="46"/>
        <bgColor indexed="64"/>
      </patternFill>
    </fill>
    <fill>
      <patternFill patternType="solid">
        <fgColor theme="0" tint="-0.249977111117893"/>
        <bgColor indexed="64"/>
      </patternFill>
    </fill>
    <fill>
      <patternFill patternType="solid">
        <fgColor theme="8" tint="0.39997558519241921"/>
        <bgColor indexed="64"/>
      </patternFill>
    </fill>
  </fills>
  <borders count="8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bottom/>
      <diagonal/>
    </border>
    <border>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bottom style="thin">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s>
  <cellStyleXfs count="4">
    <xf numFmtId="0" fontId="0" fillId="0" borderId="0"/>
    <xf numFmtId="0" fontId="68" fillId="0" borderId="0"/>
    <xf numFmtId="0" fontId="1" fillId="0" borderId="0"/>
    <xf numFmtId="0" fontId="50" fillId="0" borderId="0"/>
  </cellStyleXfs>
  <cellXfs count="889">
    <xf numFmtId="0" fontId="0" fillId="0" borderId="0" xfId="0"/>
    <xf numFmtId="0" fontId="2" fillId="0" borderId="0" xfId="0" applyFont="1"/>
    <xf numFmtId="0" fontId="3" fillId="0" borderId="0" xfId="0" applyFont="1"/>
    <xf numFmtId="0" fontId="8" fillId="0" borderId="0" xfId="0" applyFont="1"/>
    <xf numFmtId="0" fontId="9" fillId="0" borderId="0" xfId="0" applyFont="1"/>
    <xf numFmtId="0" fontId="3" fillId="0" borderId="0" xfId="0" applyFont="1" applyBorder="1"/>
    <xf numFmtId="0" fontId="0" fillId="0" borderId="0" xfId="0" applyBorder="1"/>
    <xf numFmtId="0" fontId="0" fillId="0" borderId="0" xfId="0" applyAlignment="1">
      <alignment vertical="center"/>
    </xf>
    <xf numFmtId="0" fontId="4" fillId="0" borderId="0" xfId="0" applyFont="1" applyBorder="1"/>
    <xf numFmtId="0" fontId="5" fillId="0" borderId="0" xfId="0" applyFont="1" applyBorder="1"/>
    <xf numFmtId="0" fontId="0" fillId="0" borderId="0" xfId="0" applyFill="1"/>
    <xf numFmtId="0" fontId="3" fillId="0" borderId="0" xfId="0" applyFont="1" applyFill="1"/>
    <xf numFmtId="0" fontId="15" fillId="0" borderId="1" xfId="0" applyFont="1" applyBorder="1"/>
    <xf numFmtId="0" fontId="15" fillId="0" borderId="0" xfId="0" applyFont="1" applyBorder="1"/>
    <xf numFmtId="0" fontId="15" fillId="0" borderId="0" xfId="0" applyFont="1"/>
    <xf numFmtId="0" fontId="18" fillId="0" borderId="0" xfId="0" applyFont="1"/>
    <xf numFmtId="0" fontId="19" fillId="0" borderId="0" xfId="0" applyFont="1" applyBorder="1" applyAlignment="1">
      <alignment wrapText="1"/>
    </xf>
    <xf numFmtId="0" fontId="16" fillId="0" borderId="0" xfId="0" applyFont="1" applyBorder="1" applyAlignment="1">
      <alignment vertical="top"/>
    </xf>
    <xf numFmtId="0" fontId="3" fillId="0" borderId="0" xfId="0" applyFont="1" applyAlignment="1">
      <alignment vertical="top" wrapText="1"/>
    </xf>
    <xf numFmtId="0" fontId="24" fillId="0" borderId="0" xfId="0" applyFont="1"/>
    <xf numFmtId="0" fontId="5" fillId="0" borderId="0" xfId="0" applyFont="1" applyBorder="1" applyAlignment="1">
      <alignment horizontal="center" vertical="center"/>
    </xf>
    <xf numFmtId="0" fontId="1" fillId="0" borderId="0" xfId="0" applyFont="1" applyFill="1"/>
    <xf numFmtId="0" fontId="3" fillId="0" borderId="0" xfId="0" applyFont="1" applyAlignment="1">
      <alignment horizontal="center" vertical="center"/>
    </xf>
    <xf numFmtId="0" fontId="4" fillId="0" borderId="0" xfId="0" applyFont="1" applyAlignment="1">
      <alignment horizontal="center" vertical="top"/>
    </xf>
    <xf numFmtId="0" fontId="0" fillId="0" borderId="0" xfId="0" applyAlignment="1">
      <alignment horizontal="left"/>
    </xf>
    <xf numFmtId="0" fontId="28" fillId="0" borderId="0" xfId="0" applyFont="1"/>
    <xf numFmtId="0" fontId="29" fillId="2" borderId="0" xfId="0" applyFont="1" applyFill="1"/>
    <xf numFmtId="0" fontId="3" fillId="2" borderId="0" xfId="0" applyFont="1" applyFill="1"/>
    <xf numFmtId="0" fontId="24" fillId="2" borderId="0" xfId="0" applyFont="1" applyFill="1"/>
    <xf numFmtId="0" fontId="3" fillId="3" borderId="0" xfId="0" applyFont="1" applyFill="1"/>
    <xf numFmtId="0" fontId="5" fillId="0" borderId="0" xfId="0" applyFont="1" applyAlignment="1">
      <alignment horizontal="left"/>
    </xf>
    <xf numFmtId="0" fontId="15" fillId="0" borderId="1" xfId="0" applyFont="1" applyBorder="1" applyProtection="1">
      <protection locked="0"/>
    </xf>
    <xf numFmtId="0" fontId="15" fillId="0" borderId="1" xfId="0" applyFont="1" applyBorder="1" applyAlignment="1" applyProtection="1">
      <alignment horizontal="center"/>
      <protection locked="0"/>
    </xf>
    <xf numFmtId="0" fontId="16" fillId="0" borderId="1" xfId="0" applyFont="1" applyBorder="1" applyProtection="1">
      <protection locked="0"/>
    </xf>
    <xf numFmtId="0" fontId="17" fillId="0" borderId="1" xfId="0" applyFont="1" applyBorder="1" applyProtection="1">
      <protection locked="0"/>
    </xf>
    <xf numFmtId="0" fontId="0" fillId="0" borderId="0" xfId="0" applyProtection="1">
      <protection locked="0"/>
    </xf>
    <xf numFmtId="0" fontId="17" fillId="0" borderId="0" xfId="0" applyFont="1" applyProtection="1">
      <protection locked="0"/>
    </xf>
    <xf numFmtId="0" fontId="16" fillId="0" borderId="0" xfId="0" applyFont="1" applyBorder="1" applyProtection="1">
      <protection locked="0"/>
    </xf>
    <xf numFmtId="0" fontId="24" fillId="0" borderId="0" xfId="0" applyFont="1" applyProtection="1">
      <protection locked="0"/>
    </xf>
    <xf numFmtId="0" fontId="5" fillId="2" borderId="0" xfId="0" applyFont="1" applyFill="1" applyProtection="1">
      <protection locked="0"/>
    </xf>
    <xf numFmtId="0" fontId="16" fillId="0" borderId="0" xfId="0" applyFont="1" applyFill="1" applyAlignment="1"/>
    <xf numFmtId="0" fontId="10" fillId="0" borderId="0" xfId="0" applyFont="1" applyFill="1" applyBorder="1" applyAlignment="1">
      <alignment horizontal="center" vertical="center" wrapText="1"/>
    </xf>
    <xf numFmtId="0" fontId="0" fillId="0" borderId="0" xfId="0" applyFont="1" applyFill="1"/>
    <xf numFmtId="0" fontId="3" fillId="0" borderId="0" xfId="0" applyFont="1" applyFill="1" applyAlignment="1"/>
    <xf numFmtId="0" fontId="0" fillId="4" borderId="0" xfId="0" applyFill="1" applyBorder="1"/>
    <xf numFmtId="0" fontId="4" fillId="0" borderId="0" xfId="2" applyFont="1" applyBorder="1" applyProtection="1">
      <protection locked="0"/>
    </xf>
    <xf numFmtId="0" fontId="0" fillId="4" borderId="0" xfId="0" applyFill="1" applyBorder="1" applyAlignment="1">
      <alignment vertical="center" wrapText="1"/>
    </xf>
    <xf numFmtId="0" fontId="5" fillId="2" borderId="0" xfId="0" applyFont="1" applyFill="1" applyAlignment="1"/>
    <xf numFmtId="0" fontId="0" fillId="4" borderId="0" xfId="0" applyFill="1"/>
    <xf numFmtId="0" fontId="43" fillId="4" borderId="0" xfId="0" applyFont="1" applyFill="1"/>
    <xf numFmtId="0" fontId="0" fillId="4" borderId="0" xfId="0" applyFill="1" applyAlignment="1">
      <alignment vertical="center" wrapText="1"/>
    </xf>
    <xf numFmtId="0" fontId="10" fillId="4" borderId="0" xfId="0" applyFont="1" applyFill="1" applyBorder="1" applyAlignment="1">
      <alignment horizontal="center" vertical="center" wrapText="1"/>
    </xf>
    <xf numFmtId="0" fontId="0" fillId="0" borderId="0" xfId="0" applyFont="1"/>
    <xf numFmtId="0" fontId="10" fillId="0" borderId="0" xfId="0" applyFont="1" applyFill="1" applyBorder="1" applyAlignment="1">
      <alignment horizontal="center"/>
    </xf>
    <xf numFmtId="0" fontId="10" fillId="0" borderId="0" xfId="0" applyFont="1" applyFill="1" applyBorder="1" applyAlignment="1" applyProtection="1">
      <alignment horizontal="center" vertical="center"/>
      <protection locked="0"/>
    </xf>
    <xf numFmtId="0" fontId="0" fillId="0" borderId="0" xfId="0" applyFill="1" applyBorder="1"/>
    <xf numFmtId="0" fontId="32" fillId="0" borderId="0" xfId="0" applyNumberFormat="1" applyFont="1" applyBorder="1" applyAlignment="1" applyProtection="1">
      <alignment horizontal="left" vertical="center"/>
      <protection locked="0"/>
    </xf>
    <xf numFmtId="0" fontId="21" fillId="0" borderId="0" xfId="0" applyFont="1" applyFill="1"/>
    <xf numFmtId="0" fontId="0" fillId="5" borderId="2" xfId="0" applyFill="1" applyBorder="1" applyAlignment="1">
      <alignment vertical="center" wrapText="1"/>
    </xf>
    <xf numFmtId="0" fontId="41" fillId="5" borderId="3" xfId="0" applyFont="1" applyFill="1" applyBorder="1"/>
    <xf numFmtId="0" fontId="0" fillId="5" borderId="3" xfId="0" applyFill="1" applyBorder="1"/>
    <xf numFmtId="0" fontId="42" fillId="5" borderId="3" xfId="0" applyFont="1" applyFill="1" applyBorder="1"/>
    <xf numFmtId="0" fontId="0" fillId="5" borderId="4" xfId="0" applyFill="1" applyBorder="1"/>
    <xf numFmtId="0" fontId="0" fillId="5" borderId="5" xfId="0" applyFill="1" applyBorder="1" applyAlignment="1">
      <alignment vertical="center" wrapText="1"/>
    </xf>
    <xf numFmtId="0" fontId="0" fillId="5" borderId="6" xfId="0" applyFill="1" applyBorder="1"/>
    <xf numFmtId="0" fontId="0" fillId="5" borderId="7" xfId="0" applyFill="1" applyBorder="1" applyAlignment="1">
      <alignment vertical="center" wrapText="1"/>
    </xf>
    <xf numFmtId="0" fontId="0" fillId="5" borderId="8" xfId="0" applyFill="1" applyBorder="1"/>
    <xf numFmtId="0" fontId="0" fillId="5" borderId="9" xfId="0" applyFill="1" applyBorder="1"/>
    <xf numFmtId="0" fontId="0" fillId="5" borderId="3" xfId="0" applyFill="1" applyBorder="1" applyAlignment="1">
      <alignment vertical="center" wrapText="1"/>
    </xf>
    <xf numFmtId="0" fontId="0" fillId="5" borderId="8" xfId="0"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 xfId="0" applyFill="1" applyBorder="1"/>
    <xf numFmtId="0" fontId="0" fillId="0" borderId="11" xfId="0" applyFill="1" applyBorder="1"/>
    <xf numFmtId="0" fontId="0" fillId="4" borderId="12" xfId="0" applyFill="1" applyBorder="1"/>
    <xf numFmtId="0" fontId="0" fillId="4" borderId="13" xfId="0" applyFill="1" applyBorder="1" applyAlignment="1">
      <alignment vertical="center" wrapText="1"/>
    </xf>
    <xf numFmtId="0" fontId="0" fillId="4" borderId="14" xfId="0" applyFill="1" applyBorder="1"/>
    <xf numFmtId="0" fontId="0" fillId="0" borderId="14" xfId="0" applyFill="1" applyBorder="1" applyAlignment="1">
      <alignment vertical="center" wrapText="1"/>
    </xf>
    <xf numFmtId="0" fontId="0" fillId="4" borderId="15" xfId="0" applyFill="1" applyBorder="1" applyAlignment="1">
      <alignment vertical="center" wrapText="1"/>
    </xf>
    <xf numFmtId="0" fontId="0" fillId="4" borderId="16" xfId="0" applyFill="1" applyBorder="1"/>
    <xf numFmtId="0" fontId="0" fillId="4" borderId="17" xfId="0" applyFill="1" applyBorder="1"/>
    <xf numFmtId="0" fontId="10" fillId="6" borderId="18" xfId="0" applyFont="1" applyFill="1" applyBorder="1" applyAlignment="1" applyProtection="1">
      <alignment horizontal="center" vertical="center" wrapText="1"/>
    </xf>
    <xf numFmtId="0" fontId="10" fillId="6" borderId="19" xfId="0" applyFont="1" applyFill="1" applyBorder="1" applyAlignment="1" applyProtection="1">
      <alignment horizontal="center" vertical="center" wrapText="1"/>
    </xf>
    <xf numFmtId="0" fontId="10" fillId="6" borderId="20" xfId="0" applyFont="1" applyFill="1" applyBorder="1" applyAlignment="1" applyProtection="1">
      <alignment horizontal="center" vertical="center"/>
    </xf>
    <xf numFmtId="0" fontId="10" fillId="6" borderId="20" xfId="0" applyFont="1" applyFill="1" applyBorder="1" applyAlignment="1" applyProtection="1">
      <alignment horizontal="center" vertical="center" wrapText="1"/>
    </xf>
    <xf numFmtId="0" fontId="10" fillId="4" borderId="0" xfId="0" applyFont="1" applyFill="1" applyBorder="1" applyAlignment="1">
      <alignment horizontal="center"/>
    </xf>
    <xf numFmtId="0" fontId="10" fillId="7" borderId="21" xfId="0" applyFont="1" applyFill="1" applyBorder="1" applyAlignment="1">
      <alignment horizontal="center" vertical="center" wrapText="1"/>
    </xf>
    <xf numFmtId="0" fontId="10" fillId="0" borderId="0" xfId="0" applyFont="1" applyBorder="1" applyAlignment="1">
      <alignment horizontal="center"/>
    </xf>
    <xf numFmtId="0" fontId="42" fillId="4" borderId="0" xfId="0" applyFont="1" applyFill="1" applyBorder="1" applyAlignment="1">
      <alignment horizontal="center"/>
    </xf>
    <xf numFmtId="0" fontId="10" fillId="8" borderId="2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5" fillId="0" borderId="0" xfId="0" applyFont="1"/>
    <xf numFmtId="0" fontId="45" fillId="0" borderId="0" xfId="0" applyFont="1" applyFill="1"/>
    <xf numFmtId="0" fontId="45" fillId="0" borderId="0" xfId="0" applyFont="1" applyAlignment="1">
      <alignment vertical="center"/>
    </xf>
    <xf numFmtId="0" fontId="5" fillId="0" borderId="0" xfId="0" applyFont="1" applyFill="1" applyAlignment="1"/>
    <xf numFmtId="0" fontId="0" fillId="0" borderId="0" xfId="0" applyFill="1" applyBorder="1" applyAlignment="1">
      <alignment vertical="center" wrapText="1"/>
    </xf>
    <xf numFmtId="0" fontId="32"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wrapText="1"/>
      <protection locked="0"/>
    </xf>
    <xf numFmtId="0" fontId="10" fillId="6" borderId="19"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10" fillId="6" borderId="18" xfId="0" applyFont="1" applyFill="1" applyBorder="1" applyAlignment="1" applyProtection="1">
      <alignment horizontal="center" vertical="center"/>
    </xf>
    <xf numFmtId="0" fontId="10" fillId="6" borderId="19" xfId="0" applyFont="1" applyFill="1" applyBorder="1" applyAlignment="1" applyProtection="1">
      <alignment horizontal="center"/>
    </xf>
    <xf numFmtId="0" fontId="59" fillId="0" borderId="0" xfId="0" applyFont="1" applyFill="1" applyAlignment="1">
      <alignment vertical="top"/>
    </xf>
    <xf numFmtId="0" fontId="4" fillId="0" borderId="0" xfId="0" applyFont="1" applyFill="1" applyAlignment="1">
      <alignment horizontal="center" vertical="top"/>
    </xf>
    <xf numFmtId="0" fontId="27" fillId="0" borderId="0" xfId="0" applyFont="1" applyFill="1" applyAlignment="1">
      <alignment horizontal="center"/>
    </xf>
    <xf numFmtId="0" fontId="60" fillId="0" borderId="0" xfId="0" applyFont="1" applyFill="1"/>
    <xf numFmtId="0" fontId="60" fillId="0" borderId="0" xfId="0" applyFont="1" applyFill="1" applyBorder="1" applyAlignment="1">
      <alignment vertical="top" wrapText="1"/>
    </xf>
    <xf numFmtId="0" fontId="60" fillId="0" borderId="0" xfId="0" applyFont="1" applyFill="1" applyAlignment="1">
      <alignment horizontal="center" vertical="center"/>
    </xf>
    <xf numFmtId="0" fontId="1" fillId="0" borderId="0" xfId="0" applyFont="1" applyFill="1" applyBorder="1" applyAlignment="1">
      <alignment vertical="center" wrapText="1"/>
    </xf>
    <xf numFmtId="0" fontId="6" fillId="6" borderId="18" xfId="0" applyFont="1" applyFill="1" applyBorder="1" applyAlignment="1" applyProtection="1">
      <alignment horizontal="center" vertical="center" wrapText="1"/>
    </xf>
    <xf numFmtId="0" fontId="62" fillId="0" borderId="0" xfId="0" applyFont="1" applyFill="1"/>
    <xf numFmtId="0" fontId="32" fillId="0" borderId="0" xfId="0" applyFont="1" applyBorder="1" applyAlignment="1" applyProtection="1">
      <alignment horizontal="left" vertical="center" wrapText="1"/>
      <protection locked="0"/>
    </xf>
    <xf numFmtId="0" fontId="1" fillId="0" borderId="0" xfId="0" applyFont="1" applyFill="1" applyBorder="1" applyProtection="1">
      <protection locked="0"/>
    </xf>
    <xf numFmtId="0" fontId="3" fillId="7" borderId="2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8" fillId="0" borderId="22" xfId="0" applyFont="1" applyFill="1" applyBorder="1" applyAlignment="1">
      <alignment vertical="top" wrapText="1"/>
    </xf>
    <xf numFmtId="0" fontId="4" fillId="0" borderId="0" xfId="0" applyFont="1" applyFill="1" applyBorder="1" applyAlignment="1">
      <alignment horizontal="center" vertical="center"/>
    </xf>
    <xf numFmtId="0" fontId="10" fillId="6" borderId="0" xfId="0" applyFont="1" applyFill="1" applyBorder="1" applyAlignment="1" applyProtection="1">
      <alignment horizontal="center" vertical="center" wrapText="1"/>
    </xf>
    <xf numFmtId="0" fontId="10" fillId="6" borderId="23" xfId="0" applyFont="1" applyFill="1" applyBorder="1" applyAlignment="1" applyProtection="1">
      <alignment horizontal="center" vertical="center"/>
    </xf>
    <xf numFmtId="0" fontId="10" fillId="6" borderId="24" xfId="0" applyFont="1" applyFill="1" applyBorder="1" applyAlignment="1" applyProtection="1">
      <alignment horizontal="center" vertical="center"/>
    </xf>
    <xf numFmtId="0" fontId="10" fillId="6" borderId="25" xfId="0" applyFont="1" applyFill="1" applyBorder="1" applyAlignment="1" applyProtection="1">
      <alignment horizontal="center" vertical="center"/>
    </xf>
    <xf numFmtId="0" fontId="13" fillId="0" borderId="0" xfId="0" applyFont="1" applyFill="1"/>
    <xf numFmtId="0" fontId="8" fillId="0" borderId="0" xfId="0" applyFont="1" applyFill="1"/>
    <xf numFmtId="0" fontId="5" fillId="0" borderId="0" xfId="0" applyFont="1" applyFill="1" applyBorder="1"/>
    <xf numFmtId="0" fontId="5" fillId="0" borderId="0" xfId="0" applyFont="1" applyFill="1" applyBorder="1" applyAlignment="1">
      <alignment wrapText="1"/>
    </xf>
    <xf numFmtId="0" fontId="15" fillId="0" borderId="26" xfId="0" applyFont="1" applyFill="1" applyBorder="1"/>
    <xf numFmtId="0" fontId="15" fillId="0" borderId="0" xfId="0" applyFont="1" applyFill="1" applyBorder="1"/>
    <xf numFmtId="0" fontId="3" fillId="0" borderId="0" xfId="0" applyNumberFormat="1" applyFont="1" applyFill="1" applyAlignment="1">
      <alignment vertical="top" wrapText="1"/>
    </xf>
    <xf numFmtId="0" fontId="20" fillId="0" borderId="0" xfId="0" applyFont="1" applyFill="1" applyAlignment="1">
      <alignment horizontal="left" vertical="top" wrapText="1" indent="4"/>
    </xf>
    <xf numFmtId="0" fontId="20" fillId="0" borderId="0" xfId="0" applyFont="1" applyFill="1" applyAlignment="1">
      <alignment horizontal="left" vertical="top" indent="4"/>
    </xf>
    <xf numFmtId="0" fontId="4" fillId="0" borderId="0" xfId="0" applyFont="1" applyFill="1" applyAlignment="1">
      <alignment horizontal="left" vertical="center"/>
    </xf>
    <xf numFmtId="0" fontId="24" fillId="0" borderId="0" xfId="0" applyFont="1" applyFill="1" applyAlignment="1">
      <alignment horizontal="left" vertical="center" wrapText="1"/>
    </xf>
    <xf numFmtId="0" fontId="3" fillId="0" borderId="0" xfId="0" applyFont="1" applyFill="1" applyAlignment="1">
      <alignment horizontal="left" vertical="top" indent="4"/>
    </xf>
    <xf numFmtId="0" fontId="3" fillId="0" borderId="0" xfId="0" applyFont="1" applyFill="1" applyAlignment="1">
      <alignment horizontal="left" vertical="center"/>
    </xf>
    <xf numFmtId="0" fontId="3" fillId="0" borderId="0" xfId="0" applyFont="1" applyFill="1" applyAlignment="1">
      <alignment vertical="center"/>
    </xf>
    <xf numFmtId="0" fontId="0" fillId="0" borderId="0" xfId="0" applyFill="1" applyAlignment="1">
      <alignment horizontal="left" vertical="center"/>
    </xf>
    <xf numFmtId="0" fontId="0" fillId="0" borderId="0" xfId="0" applyFont="1" applyFill="1" applyBorder="1" applyAlignment="1">
      <alignment horizontal="left" vertical="top" wrapText="1"/>
    </xf>
    <xf numFmtId="0" fontId="4" fillId="0" borderId="21" xfId="0" applyFont="1" applyFill="1" applyBorder="1" applyAlignment="1">
      <alignment horizontal="center" vertical="top" wrapText="1"/>
    </xf>
    <xf numFmtId="0" fontId="4" fillId="0" borderId="21" xfId="0" applyFont="1" applyFill="1" applyBorder="1" applyAlignment="1">
      <alignment horizontal="center"/>
    </xf>
    <xf numFmtId="0" fontId="3" fillId="0" borderId="21" xfId="0" applyFont="1" applyFill="1" applyBorder="1" applyAlignment="1">
      <alignment horizontal="center" vertical="top" wrapText="1"/>
    </xf>
    <xf numFmtId="0" fontId="3" fillId="0" borderId="21" xfId="0" applyFont="1" applyFill="1" applyBorder="1" applyAlignment="1">
      <alignment horizontal="center"/>
    </xf>
    <xf numFmtId="0" fontId="3" fillId="0" borderId="27" xfId="0" applyFont="1" applyFill="1" applyBorder="1" applyAlignment="1">
      <alignment horizontal="center" vertical="top" wrapText="1"/>
    </xf>
    <xf numFmtId="0" fontId="13" fillId="0" borderId="0" xfId="0" applyFont="1" applyFill="1" applyAlignment="1">
      <alignment vertical="top" wrapText="1"/>
    </xf>
    <xf numFmtId="0" fontId="5" fillId="0" borderId="0" xfId="0" applyFont="1" applyFill="1" applyAlignment="1">
      <alignment vertical="top"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2" fillId="0" borderId="31" xfId="0" applyFont="1" applyFill="1" applyBorder="1" applyAlignment="1">
      <alignment vertical="top" wrapText="1"/>
    </xf>
    <xf numFmtId="0" fontId="4" fillId="0" borderId="21" xfId="0" applyFont="1" applyFill="1" applyBorder="1" applyAlignment="1">
      <alignment vertical="top" wrapText="1"/>
    </xf>
    <xf numFmtId="0" fontId="4" fillId="0" borderId="32" xfId="0" applyFont="1" applyFill="1" applyBorder="1" applyAlignment="1">
      <alignment vertical="top" wrapText="1"/>
    </xf>
    <xf numFmtId="0" fontId="4" fillId="0" borderId="33" xfId="0" applyFont="1" applyFill="1" applyBorder="1" applyAlignment="1">
      <alignment vertical="top" wrapText="1"/>
    </xf>
    <xf numFmtId="0" fontId="2" fillId="0" borderId="34" xfId="0" applyFont="1" applyFill="1" applyBorder="1" applyAlignment="1">
      <alignment vertical="top" wrapText="1"/>
    </xf>
    <xf numFmtId="0" fontId="4" fillId="0" borderId="0" xfId="0" applyFont="1" applyFill="1" applyAlignment="1">
      <alignment vertical="top"/>
    </xf>
    <xf numFmtId="0" fontId="4" fillId="0" borderId="28" xfId="0" applyFont="1" applyFill="1" applyBorder="1" applyAlignment="1">
      <alignment vertical="center"/>
    </xf>
    <xf numFmtId="0" fontId="4" fillId="0" borderId="29" xfId="0" applyFont="1" applyFill="1" applyBorder="1" applyAlignment="1">
      <alignment vertical="center" wrapText="1"/>
    </xf>
    <xf numFmtId="0" fontId="4" fillId="0" borderId="30" xfId="0" applyFont="1" applyFill="1" applyBorder="1" applyAlignment="1">
      <alignment vertical="center" wrapText="1"/>
    </xf>
    <xf numFmtId="0" fontId="4" fillId="0" borderId="31" xfId="0" applyFont="1" applyFill="1" applyBorder="1" applyAlignment="1">
      <alignment vertical="top"/>
    </xf>
    <xf numFmtId="0" fontId="3" fillId="0" borderId="32" xfId="0" applyFont="1" applyFill="1" applyBorder="1" applyAlignment="1" applyProtection="1">
      <alignment vertical="top" wrapText="1"/>
    </xf>
    <xf numFmtId="0" fontId="3" fillId="0" borderId="32" xfId="0" applyFont="1" applyFill="1" applyBorder="1" applyAlignment="1">
      <alignment vertical="top" wrapText="1"/>
    </xf>
    <xf numFmtId="0" fontId="3" fillId="0" borderId="32" xfId="0" applyNumberFormat="1" applyFont="1" applyFill="1" applyBorder="1" applyAlignment="1">
      <alignment vertical="top" wrapText="1"/>
    </xf>
    <xf numFmtId="0" fontId="4" fillId="0" borderId="31" xfId="0" applyFont="1" applyFill="1" applyBorder="1" applyAlignment="1">
      <alignment vertical="top" wrapText="1"/>
    </xf>
    <xf numFmtId="0" fontId="3" fillId="0" borderId="21" xfId="0" applyFont="1" applyFill="1" applyBorder="1" applyAlignment="1">
      <alignment vertical="top" wrapText="1"/>
    </xf>
    <xf numFmtId="0" fontId="6" fillId="0" borderId="32" xfId="0" applyFont="1" applyFill="1" applyBorder="1" applyAlignment="1">
      <alignment vertical="top" wrapText="1"/>
    </xf>
    <xf numFmtId="0" fontId="4" fillId="0" borderId="35" xfId="0" applyFont="1" applyFill="1" applyBorder="1" applyAlignment="1">
      <alignment vertical="top" wrapText="1"/>
    </xf>
    <xf numFmtId="0" fontId="3" fillId="0" borderId="36" xfId="0" applyFont="1" applyFill="1" applyBorder="1" applyAlignment="1">
      <alignment vertical="top" wrapText="1"/>
    </xf>
    <xf numFmtId="0" fontId="3" fillId="0" borderId="37" xfId="0" applyFont="1" applyFill="1" applyBorder="1" applyAlignment="1">
      <alignment vertical="top" wrapText="1"/>
    </xf>
    <xf numFmtId="0" fontId="4" fillId="0" borderId="38" xfId="0" applyFont="1" applyFill="1" applyBorder="1" applyAlignment="1">
      <alignment vertical="top" wrapText="1"/>
    </xf>
    <xf numFmtId="0" fontId="4" fillId="0" borderId="39" xfId="0" applyFont="1" applyFill="1" applyBorder="1" applyAlignment="1">
      <alignment vertical="top" wrapText="1"/>
    </xf>
    <xf numFmtId="0" fontId="3" fillId="0" borderId="40" xfId="0" applyFont="1" applyFill="1" applyBorder="1" applyAlignment="1" applyProtection="1">
      <alignment vertical="top" wrapText="1"/>
    </xf>
    <xf numFmtId="0" fontId="3" fillId="0" borderId="39" xfId="0" applyFont="1" applyFill="1" applyBorder="1" applyAlignment="1">
      <alignment vertical="top" wrapText="1"/>
    </xf>
    <xf numFmtId="0" fontId="3" fillId="0" borderId="40" xfId="0" applyNumberFormat="1" applyFont="1" applyFill="1" applyBorder="1" applyAlignment="1">
      <alignment vertical="top" wrapText="1"/>
    </xf>
    <xf numFmtId="0" fontId="4" fillId="0" borderId="7" xfId="0" applyFont="1" applyFill="1" applyBorder="1" applyAlignment="1">
      <alignment vertical="top"/>
    </xf>
    <xf numFmtId="0" fontId="4" fillId="0" borderId="41" xfId="0" applyFont="1" applyFill="1" applyBorder="1" applyAlignment="1">
      <alignment vertical="top" wrapText="1"/>
    </xf>
    <xf numFmtId="0" fontId="3" fillId="0" borderId="42" xfId="0" applyNumberFormat="1" applyFont="1" applyFill="1" applyBorder="1" applyAlignment="1">
      <alignment vertical="top" wrapText="1"/>
    </xf>
    <xf numFmtId="0" fontId="0" fillId="0" borderId="0" xfId="0" applyFill="1" applyAlignment="1">
      <alignment horizontal="left" vertical="top" wrapText="1"/>
    </xf>
    <xf numFmtId="49" fontId="2" fillId="0" borderId="43" xfId="0" applyNumberFormat="1" applyFont="1" applyFill="1" applyBorder="1" applyAlignment="1">
      <alignment vertical="top" wrapText="1"/>
    </xf>
    <xf numFmtId="0" fontId="4" fillId="0" borderId="44" xfId="0" applyFont="1" applyFill="1" applyBorder="1" applyAlignment="1">
      <alignment vertical="top" wrapText="1"/>
    </xf>
    <xf numFmtId="0" fontId="4" fillId="0" borderId="45" xfId="0" applyFont="1" applyFill="1" applyBorder="1" applyAlignment="1">
      <alignment vertical="top" wrapText="1"/>
    </xf>
    <xf numFmtId="0" fontId="0" fillId="6" borderId="0" xfId="0" applyFill="1" applyAlignment="1" applyProtection="1">
      <alignment horizontal="center"/>
    </xf>
    <xf numFmtId="0" fontId="11" fillId="6" borderId="0" xfId="0" applyFont="1" applyFill="1" applyAlignment="1" applyProtection="1">
      <alignment horizontal="right"/>
    </xf>
    <xf numFmtId="0" fontId="5" fillId="2" borderId="0" xfId="0" applyFont="1" applyFill="1" applyProtection="1"/>
    <xf numFmtId="0" fontId="25" fillId="2" borderId="0" xfId="0" applyFont="1" applyFill="1" applyAlignment="1" applyProtection="1">
      <alignment horizontal="center"/>
    </xf>
    <xf numFmtId="0" fontId="26" fillId="2" borderId="0" xfId="0" applyFont="1" applyFill="1" applyBorder="1" applyAlignment="1" applyProtection="1">
      <alignment wrapText="1"/>
    </xf>
    <xf numFmtId="0" fontId="26" fillId="2" borderId="0" xfId="0" applyFont="1" applyFill="1" applyBorder="1" applyProtection="1"/>
    <xf numFmtId="0" fontId="27" fillId="2" borderId="0" xfId="0" applyFont="1" applyFill="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center" vertical="center" wrapText="1"/>
    </xf>
    <xf numFmtId="0" fontId="3" fillId="2" borderId="0" xfId="0" applyFont="1" applyFill="1" applyProtection="1"/>
    <xf numFmtId="0" fontId="0" fillId="2" borderId="0" xfId="0" applyFill="1" applyProtection="1"/>
    <xf numFmtId="0" fontId="0" fillId="6" borderId="0" xfId="0" applyFill="1" applyProtection="1"/>
    <xf numFmtId="0" fontId="47" fillId="6" borderId="0" xfId="0" applyFont="1" applyFill="1" applyBorder="1" applyAlignment="1" applyProtection="1">
      <alignment horizontal="left"/>
    </xf>
    <xf numFmtId="0" fontId="0" fillId="0" borderId="0" xfId="0" applyProtection="1"/>
    <xf numFmtId="0" fontId="5" fillId="0" borderId="0" xfId="0" applyFont="1" applyFill="1" applyProtection="1"/>
    <xf numFmtId="0" fontId="25" fillId="0" borderId="0" xfId="0" applyFont="1" applyFill="1" applyAlignment="1" applyProtection="1">
      <alignment horizontal="center"/>
    </xf>
    <xf numFmtId="0" fontId="26" fillId="0" borderId="0" xfId="0" applyFont="1" applyFill="1" applyBorder="1" applyAlignment="1" applyProtection="1">
      <alignment wrapText="1"/>
    </xf>
    <xf numFmtId="0" fontId="26" fillId="0" borderId="0" xfId="0" applyFont="1" applyFill="1" applyProtection="1"/>
    <xf numFmtId="0" fontId="27" fillId="0" borderId="0" xfId="0" applyFont="1" applyFill="1" applyAlignment="1" applyProtection="1">
      <alignment horizontal="center" vertical="center"/>
    </xf>
    <xf numFmtId="0" fontId="31" fillId="0" borderId="0" xfId="0" applyFont="1" applyFill="1" applyAlignment="1" applyProtection="1">
      <alignment horizontal="left" vertical="center" wrapText="1"/>
    </xf>
    <xf numFmtId="0" fontId="27" fillId="0" borderId="0" xfId="0" applyFont="1" applyFill="1" applyAlignment="1" applyProtection="1">
      <alignment horizontal="center" vertical="center" wrapText="1"/>
    </xf>
    <xf numFmtId="0" fontId="3" fillId="0" borderId="0" xfId="0" applyFont="1" applyFill="1" applyProtection="1"/>
    <xf numFmtId="0" fontId="0" fillId="0" borderId="0" xfId="0" applyFill="1" applyProtection="1"/>
    <xf numFmtId="0" fontId="15" fillId="0" borderId="1" xfId="0" applyFont="1" applyFill="1" applyBorder="1" applyProtection="1"/>
    <xf numFmtId="0" fontId="10" fillId="0" borderId="1" xfId="0" applyFont="1" applyFill="1" applyBorder="1" applyAlignment="1" applyProtection="1">
      <alignment horizontal="center" vertical="center"/>
    </xf>
    <xf numFmtId="0" fontId="32"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32"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xf>
    <xf numFmtId="0" fontId="0" fillId="0" borderId="0" xfId="0" applyFill="1" applyBorder="1" applyProtection="1"/>
    <xf numFmtId="0" fontId="52" fillId="6" borderId="0" xfId="0" applyFont="1" applyFill="1" applyProtection="1"/>
    <xf numFmtId="0" fontId="43" fillId="6" borderId="0" xfId="0" applyFont="1" applyFill="1" applyProtection="1"/>
    <xf numFmtId="0" fontId="1" fillId="6" borderId="0" xfId="0" applyFont="1" applyFill="1" applyAlignment="1" applyProtection="1">
      <alignment horizontal="center"/>
    </xf>
    <xf numFmtId="0" fontId="3" fillId="3" borderId="0" xfId="0" applyFont="1" applyFill="1" applyBorder="1" applyProtection="1"/>
    <xf numFmtId="0" fontId="1" fillId="3" borderId="0" xfId="0" applyFont="1" applyFill="1" applyBorder="1" applyProtection="1"/>
    <xf numFmtId="0" fontId="1" fillId="6" borderId="0" xfId="0" applyFont="1" applyFill="1" applyProtection="1"/>
    <xf numFmtId="0" fontId="52" fillId="6" borderId="0" xfId="0" applyFont="1" applyFill="1" applyAlignment="1" applyProtection="1">
      <alignment vertical="top"/>
    </xf>
    <xf numFmtId="0" fontId="1" fillId="0" borderId="0" xfId="0" applyFont="1" applyProtection="1"/>
    <xf numFmtId="0" fontId="0" fillId="0" borderId="0" xfId="0" applyAlignment="1" applyProtection="1">
      <alignment horizontal="center"/>
    </xf>
    <xf numFmtId="0" fontId="3" fillId="0" borderId="0" xfId="0" applyFont="1" applyAlignment="1" applyProtection="1">
      <alignment wrapText="1"/>
    </xf>
    <xf numFmtId="0" fontId="3" fillId="0" borderId="0" xfId="0" applyFont="1" applyProtection="1"/>
    <xf numFmtId="0" fontId="10" fillId="0" borderId="0" xfId="0" applyFont="1" applyAlignment="1" applyProtection="1">
      <alignment horizontal="center" vertical="center"/>
    </xf>
    <xf numFmtId="0" fontId="32" fillId="0" borderId="0" xfId="0" applyFont="1" applyAlignment="1" applyProtection="1">
      <alignment horizontal="left" vertical="center" wrapText="1"/>
    </xf>
    <xf numFmtId="0" fontId="10" fillId="0" borderId="0" xfId="0" applyFont="1" applyAlignment="1" applyProtection="1">
      <alignment horizontal="center" vertical="center" wrapText="1"/>
    </xf>
    <xf numFmtId="0" fontId="44" fillId="0" borderId="0" xfId="0" applyFont="1" applyAlignment="1" applyProtection="1">
      <alignment horizontal="left"/>
    </xf>
    <xf numFmtId="0" fontId="10" fillId="0" borderId="0" xfId="0" applyFont="1" applyFill="1" applyAlignment="1" applyProtection="1">
      <alignment horizontal="center" vertical="center"/>
    </xf>
    <xf numFmtId="0" fontId="40" fillId="0" borderId="1" xfId="0" applyFont="1" applyFill="1" applyBorder="1" applyAlignment="1" applyProtection="1"/>
    <xf numFmtId="0" fontId="38" fillId="0" borderId="1" xfId="0" applyFont="1" applyFill="1" applyBorder="1" applyAlignment="1" applyProtection="1">
      <alignment horizontal="right"/>
    </xf>
    <xf numFmtId="0" fontId="0" fillId="0" borderId="0" xfId="0" applyFill="1" applyAlignment="1" applyProtection="1"/>
    <xf numFmtId="0" fontId="53" fillId="6" borderId="0" xfId="0" applyFont="1" applyFill="1" applyProtection="1"/>
    <xf numFmtId="0" fontId="65" fillId="9" borderId="33" xfId="3" applyFont="1" applyFill="1" applyBorder="1" applyAlignment="1" applyProtection="1">
      <alignment horizontal="center" wrapText="1"/>
    </xf>
    <xf numFmtId="0" fontId="11" fillId="6" borderId="0" xfId="0" applyFont="1" applyFill="1" applyAlignment="1" applyProtection="1">
      <alignment horizontal="center" vertical="center"/>
    </xf>
    <xf numFmtId="0" fontId="11" fillId="6" borderId="0" xfId="0" applyFont="1" applyFill="1" applyAlignment="1" applyProtection="1">
      <alignment horizontal="right" vertical="center"/>
    </xf>
    <xf numFmtId="0" fontId="6" fillId="6" borderId="46" xfId="0" applyFont="1" applyFill="1" applyBorder="1" applyAlignment="1" applyProtection="1">
      <alignment horizontal="center" vertical="center" wrapText="1"/>
    </xf>
    <xf numFmtId="0" fontId="6" fillId="6" borderId="46" xfId="0" applyFont="1" applyFill="1" applyBorder="1" applyAlignment="1" applyProtection="1">
      <alignment horizontal="center" vertical="center"/>
    </xf>
    <xf numFmtId="0" fontId="34" fillId="6" borderId="46" xfId="0" applyFont="1" applyFill="1" applyBorder="1" applyAlignment="1" applyProtection="1">
      <alignment horizontal="left" vertical="center" wrapText="1"/>
    </xf>
    <xf numFmtId="0" fontId="11" fillId="0" borderId="0" xfId="0" applyFont="1" applyAlignment="1" applyProtection="1">
      <alignment horizontal="center" vertical="center"/>
    </xf>
    <xf numFmtId="0" fontId="0" fillId="6" borderId="0" xfId="0" applyFill="1" applyAlignment="1" applyProtection="1">
      <alignment horizontal="center" vertical="center"/>
    </xf>
    <xf numFmtId="0" fontId="10" fillId="6" borderId="0" xfId="0" applyFont="1" applyFill="1" applyAlignment="1" applyProtection="1">
      <alignment horizontal="right" vertical="center" wrapText="1"/>
    </xf>
    <xf numFmtId="0" fontId="10" fillId="0" borderId="18" xfId="0" applyFont="1" applyBorder="1" applyAlignment="1" applyProtection="1">
      <alignment horizontal="center" vertical="center"/>
    </xf>
    <xf numFmtId="0" fontId="10" fillId="0" borderId="18" xfId="0" applyFont="1" applyBorder="1" applyAlignment="1" applyProtection="1">
      <alignment horizontal="left" vertical="center" wrapText="1"/>
    </xf>
    <xf numFmtId="0" fontId="10" fillId="0" borderId="18" xfId="0" applyFont="1" applyFill="1" applyBorder="1" applyAlignment="1" applyProtection="1">
      <alignment horizontal="center" vertical="center"/>
    </xf>
    <xf numFmtId="0" fontId="0" fillId="0" borderId="0" xfId="0" applyAlignment="1" applyProtection="1">
      <alignment vertical="center"/>
    </xf>
    <xf numFmtId="0" fontId="0" fillId="6" borderId="0" xfId="0" applyFill="1" applyAlignment="1" applyProtection="1">
      <alignment vertical="center"/>
    </xf>
    <xf numFmtId="0" fontId="10" fillId="6" borderId="47" xfId="0" applyFont="1" applyFill="1" applyBorder="1" applyAlignment="1" applyProtection="1">
      <alignment horizontal="left" vertical="center" wrapText="1"/>
    </xf>
    <xf numFmtId="0" fontId="10" fillId="6" borderId="47" xfId="0" applyFont="1" applyFill="1" applyBorder="1" applyAlignment="1" applyProtection="1">
      <alignment horizontal="center" vertical="center" wrapText="1"/>
    </xf>
    <xf numFmtId="0" fontId="10" fillId="6" borderId="47" xfId="0" applyFont="1" applyFill="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0" xfId="0" applyFont="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1" fillId="6" borderId="0" xfId="0" applyFont="1" applyFill="1" applyAlignment="1" applyProtection="1">
      <alignment horizontal="center" vertical="center"/>
    </xf>
    <xf numFmtId="0" fontId="1" fillId="0" borderId="0" xfId="0" applyFont="1" applyAlignment="1" applyProtection="1">
      <alignment vertical="center"/>
    </xf>
    <xf numFmtId="0" fontId="1" fillId="6" borderId="0" xfId="0" applyFont="1" applyFill="1" applyAlignment="1" applyProtection="1">
      <alignment vertical="center"/>
    </xf>
    <xf numFmtId="0" fontId="10" fillId="0" borderId="20" xfId="0" applyFont="1" applyFill="1" applyBorder="1" applyAlignment="1" applyProtection="1">
      <alignment horizontal="left" vertical="center" wrapText="1"/>
    </xf>
    <xf numFmtId="0" fontId="6" fillId="0" borderId="18" xfId="0" applyFont="1" applyBorder="1" applyAlignment="1" applyProtection="1">
      <alignment horizontal="center" vertical="center"/>
    </xf>
    <xf numFmtId="0" fontId="6" fillId="0" borderId="20" xfId="0" applyFont="1" applyFill="1" applyBorder="1" applyAlignment="1" applyProtection="1">
      <alignment horizontal="left" vertical="center" wrapText="1"/>
    </xf>
    <xf numFmtId="0" fontId="10" fillId="0" borderId="20" xfId="0" applyFont="1" applyFill="1" applyBorder="1" applyAlignment="1" applyProtection="1">
      <alignment horizontal="center" vertical="center"/>
    </xf>
    <xf numFmtId="0" fontId="1" fillId="0" borderId="0" xfId="0" applyFont="1" applyFill="1" applyAlignment="1" applyProtection="1">
      <alignment vertical="center"/>
    </xf>
    <xf numFmtId="0" fontId="6" fillId="6" borderId="20" xfId="0" applyFont="1" applyFill="1" applyBorder="1" applyAlignment="1" applyProtection="1">
      <alignment horizontal="left" vertical="center" wrapText="1"/>
    </xf>
    <xf numFmtId="0" fontId="10" fillId="0" borderId="48" xfId="0" applyFont="1" applyBorder="1" applyAlignment="1" applyProtection="1">
      <alignment horizontal="center" vertical="center"/>
    </xf>
    <xf numFmtId="0" fontId="10" fillId="6" borderId="48" xfId="0" applyFont="1" applyFill="1" applyBorder="1" applyAlignment="1" applyProtection="1">
      <alignment horizontal="center" vertical="center"/>
    </xf>
    <xf numFmtId="0" fontId="14" fillId="0" borderId="49" xfId="0" applyFont="1" applyFill="1" applyBorder="1" applyAlignment="1" applyProtection="1">
      <alignment vertical="center" wrapText="1"/>
    </xf>
    <xf numFmtId="0" fontId="14" fillId="6" borderId="49" xfId="0" applyFont="1" applyFill="1" applyBorder="1" applyAlignment="1" applyProtection="1">
      <alignment vertical="center" wrapText="1"/>
    </xf>
    <xf numFmtId="0" fontId="10" fillId="0" borderId="20" xfId="0" applyFont="1" applyFill="1" applyBorder="1" applyAlignment="1" applyProtection="1">
      <alignment vertical="center" wrapText="1"/>
    </xf>
    <xf numFmtId="0" fontId="10" fillId="6" borderId="20" xfId="0" applyFont="1" applyFill="1" applyBorder="1" applyAlignment="1" applyProtection="1">
      <alignment vertical="center" wrapText="1"/>
    </xf>
    <xf numFmtId="0" fontId="10" fillId="0" borderId="19" xfId="0" applyFont="1" applyBorder="1" applyAlignment="1" applyProtection="1">
      <alignment horizontal="center" vertical="center"/>
    </xf>
    <xf numFmtId="0" fontId="10" fillId="0" borderId="19" xfId="0" applyFont="1" applyFill="1" applyBorder="1" applyAlignment="1" applyProtection="1">
      <alignment vertical="center" wrapText="1"/>
    </xf>
    <xf numFmtId="0" fontId="10" fillId="0" borderId="19" xfId="0" applyFont="1" applyFill="1" applyBorder="1" applyAlignment="1" applyProtection="1">
      <alignment horizontal="left" vertical="center" wrapText="1"/>
    </xf>
    <xf numFmtId="0" fontId="10" fillId="6" borderId="49" xfId="0" applyFont="1" applyFill="1" applyBorder="1" applyAlignment="1" applyProtection="1">
      <alignment horizontal="center" vertical="center"/>
    </xf>
    <xf numFmtId="0" fontId="0" fillId="0" borderId="0" xfId="0" applyBorder="1" applyAlignment="1" applyProtection="1">
      <alignment vertical="center"/>
    </xf>
    <xf numFmtId="0" fontId="63" fillId="0" borderId="0" xfId="0" applyFont="1" applyAlignment="1" applyProtection="1">
      <alignment vertical="center"/>
    </xf>
    <xf numFmtId="0" fontId="10" fillId="6" borderId="50" xfId="0" applyFont="1" applyFill="1" applyBorder="1" applyAlignment="1" applyProtection="1">
      <alignment horizontal="left" vertical="center" wrapText="1"/>
    </xf>
    <xf numFmtId="0" fontId="0" fillId="0" borderId="0" xfId="0" applyAlignment="1" applyProtection="1">
      <alignment wrapText="1"/>
    </xf>
    <xf numFmtId="0" fontId="4" fillId="0" borderId="0" xfId="0" applyFont="1" applyFill="1" applyProtection="1"/>
    <xf numFmtId="0" fontId="5" fillId="0" borderId="0" xfId="0" applyFont="1" applyFill="1" applyAlignment="1" applyProtection="1">
      <alignment horizontal="center"/>
    </xf>
    <xf numFmtId="0" fontId="4" fillId="0" borderId="0" xfId="0" applyFont="1" applyFill="1" applyAlignment="1" applyProtection="1">
      <alignment wrapText="1"/>
    </xf>
    <xf numFmtId="0" fontId="32" fillId="0" borderId="0" xfId="0" applyFont="1" applyFill="1" applyAlignment="1" applyProtection="1">
      <alignment horizontal="left" vertical="center" wrapText="1"/>
    </xf>
    <xf numFmtId="0" fontId="10" fillId="0" borderId="0" xfId="0" applyFont="1" applyFill="1" applyAlignment="1" applyProtection="1">
      <alignment horizontal="center" vertical="center" wrapText="1"/>
    </xf>
    <xf numFmtId="0" fontId="6" fillId="0" borderId="0" xfId="0" applyFont="1" applyFill="1" applyBorder="1" applyAlignment="1" applyProtection="1">
      <alignment horizontal="right" vertical="top"/>
    </xf>
    <xf numFmtId="0" fontId="10" fillId="6" borderId="0" xfId="0" applyFont="1" applyFill="1" applyProtection="1"/>
    <xf numFmtId="0" fontId="0" fillId="6" borderId="0" xfId="0" applyFont="1" applyFill="1" applyProtection="1"/>
    <xf numFmtId="0" fontId="51" fillId="6" borderId="18" xfId="0" applyFont="1" applyFill="1" applyBorder="1" applyAlignment="1" applyProtection="1">
      <alignment horizontal="center" vertical="center"/>
    </xf>
    <xf numFmtId="0" fontId="51" fillId="6" borderId="20" xfId="0" applyFont="1" applyFill="1" applyBorder="1" applyAlignment="1" applyProtection="1">
      <alignment horizontal="right" vertical="center" wrapText="1"/>
    </xf>
    <xf numFmtId="0" fontId="0" fillId="0" borderId="0" xfId="0" applyBorder="1" applyProtection="1"/>
    <xf numFmtId="0" fontId="0" fillId="6" borderId="0" xfId="0" applyFont="1" applyFill="1" applyBorder="1" applyAlignment="1" applyProtection="1">
      <alignment horizontal="center" vertical="center"/>
    </xf>
    <xf numFmtId="0" fontId="40" fillId="6" borderId="20" xfId="0" applyFont="1" applyFill="1" applyBorder="1" applyAlignment="1" applyProtection="1">
      <alignment horizontal="center"/>
    </xf>
    <xf numFmtId="0" fontId="40" fillId="0" borderId="0" xfId="0" applyFont="1" applyFill="1" applyAlignment="1" applyProtection="1">
      <alignment horizontal="left" vertical="top" wrapText="1"/>
    </xf>
    <xf numFmtId="0" fontId="10" fillId="4" borderId="0" xfId="0" applyFont="1" applyFill="1" applyBorder="1" applyAlignment="1" applyProtection="1">
      <alignment horizontal="center" vertical="center" wrapText="1"/>
    </xf>
    <xf numFmtId="0" fontId="40" fillId="4" borderId="0" xfId="0" applyFont="1" applyFill="1" applyBorder="1" applyAlignment="1" applyProtection="1">
      <alignment horizontal="left" vertical="top" wrapText="1"/>
    </xf>
    <xf numFmtId="0" fontId="40" fillId="0" borderId="0" xfId="0" applyFont="1" applyFill="1" applyBorder="1" applyAlignment="1" applyProtection="1">
      <alignment horizontal="left" vertical="top" wrapText="1"/>
    </xf>
    <xf numFmtId="0" fontId="10" fillId="6" borderId="18" xfId="0" applyFont="1" applyFill="1" applyBorder="1" applyAlignment="1" applyProtection="1">
      <alignment horizontal="left" vertical="center" wrapText="1"/>
    </xf>
    <xf numFmtId="0" fontId="10" fillId="0" borderId="0" xfId="0" applyFont="1" applyFill="1" applyBorder="1" applyAlignment="1" applyProtection="1">
      <alignment vertical="center" wrapText="1"/>
    </xf>
    <xf numFmtId="49" fontId="51" fillId="6" borderId="20" xfId="0" applyNumberFormat="1" applyFont="1" applyFill="1" applyBorder="1" applyAlignment="1" applyProtection="1">
      <alignment horizontal="right" vertical="center" wrapText="1"/>
    </xf>
    <xf numFmtId="0" fontId="0" fillId="0" borderId="0" xfId="0" applyFill="1" applyBorder="1" applyAlignment="1" applyProtection="1">
      <alignment wrapText="1"/>
    </xf>
    <xf numFmtId="0" fontId="10" fillId="4" borderId="0" xfId="0" applyFont="1" applyFill="1" applyBorder="1" applyAlignment="1" applyProtection="1">
      <alignment vertical="top" wrapText="1"/>
    </xf>
    <xf numFmtId="0" fontId="0" fillId="4" borderId="0" xfId="0" applyFill="1" applyBorder="1" applyAlignment="1" applyProtection="1"/>
    <xf numFmtId="0" fontId="10" fillId="4" borderId="0" xfId="0" applyFont="1" applyFill="1" applyBorder="1" applyAlignment="1" applyProtection="1">
      <alignment vertical="center" wrapText="1"/>
    </xf>
    <xf numFmtId="0" fontId="10" fillId="0" borderId="0" xfId="0" applyFont="1" applyFill="1" applyAlignment="1" applyProtection="1">
      <alignment vertical="top" wrapText="1"/>
    </xf>
    <xf numFmtId="0" fontId="51" fillId="6" borderId="20" xfId="0" applyFont="1" applyFill="1" applyBorder="1" applyAlignment="1" applyProtection="1">
      <alignment horizontal="center" vertical="center"/>
    </xf>
    <xf numFmtId="0" fontId="0" fillId="0" borderId="0" xfId="0" applyFill="1" applyBorder="1" applyAlignment="1" applyProtection="1">
      <alignment horizontal="center" vertical="center" wrapText="1"/>
    </xf>
    <xf numFmtId="0" fontId="5" fillId="3" borderId="0" xfId="0" applyFont="1" applyFill="1" applyBorder="1" applyProtection="1"/>
    <xf numFmtId="0" fontId="4" fillId="3" borderId="0" xfId="0" applyFont="1" applyFill="1" applyBorder="1" applyAlignment="1" applyProtection="1">
      <alignment horizontal="center"/>
    </xf>
    <xf numFmtId="0" fontId="1" fillId="3" borderId="0" xfId="0" applyFont="1" applyFill="1" applyProtection="1"/>
    <xf numFmtId="0" fontId="10" fillId="3" borderId="0" xfId="0" applyFont="1" applyFill="1" applyBorder="1" applyAlignment="1" applyProtection="1">
      <alignment horizontal="center" vertical="center"/>
    </xf>
    <xf numFmtId="0" fontId="32" fillId="3" borderId="0" xfId="0" applyFont="1" applyFill="1" applyBorder="1" applyAlignment="1" applyProtection="1">
      <alignment horizontal="left" vertical="center" wrapText="1"/>
    </xf>
    <xf numFmtId="0" fontId="10" fillId="3" borderId="0" xfId="0" applyFont="1" applyFill="1" applyBorder="1" applyAlignment="1" applyProtection="1">
      <alignment horizontal="center" vertical="center" wrapText="1"/>
    </xf>
    <xf numFmtId="0" fontId="3" fillId="3" borderId="0" xfId="0" applyFont="1" applyFill="1" applyProtection="1"/>
    <xf numFmtId="0" fontId="1" fillId="0" borderId="0" xfId="0" applyFont="1" applyBorder="1" applyProtection="1"/>
    <xf numFmtId="0" fontId="4" fillId="0" borderId="1" xfId="0" applyFont="1" applyFill="1" applyBorder="1" applyProtection="1"/>
    <xf numFmtId="0" fontId="4" fillId="0" borderId="0" xfId="0" applyFont="1" applyFill="1" applyBorder="1" applyAlignment="1" applyProtection="1">
      <alignment horizontal="center"/>
    </xf>
    <xf numFmtId="0" fontId="5" fillId="0" borderId="0" xfId="0" applyFont="1" applyFill="1" applyBorder="1" applyProtection="1"/>
    <xf numFmtId="0" fontId="4" fillId="6" borderId="21" xfId="0" applyFont="1" applyFill="1" applyBorder="1" applyProtection="1"/>
    <xf numFmtId="0" fontId="40" fillId="6" borderId="19" xfId="0" applyFont="1" applyFill="1" applyBorder="1" applyAlignment="1" applyProtection="1">
      <alignment horizontal="center"/>
    </xf>
    <xf numFmtId="0" fontId="51" fillId="6" borderId="19" xfId="0" applyFont="1" applyFill="1" applyBorder="1" applyAlignment="1" applyProtection="1">
      <alignment horizontal="right" vertical="center" wrapText="1"/>
    </xf>
    <xf numFmtId="0" fontId="10" fillId="6" borderId="0" xfId="0" applyFont="1" applyFill="1" applyAlignment="1" applyProtection="1">
      <alignment horizontal="center"/>
    </xf>
    <xf numFmtId="0" fontId="54" fillId="6" borderId="0" xfId="0" applyFont="1" applyFill="1" applyProtection="1"/>
    <xf numFmtId="0" fontId="40" fillId="6" borderId="0" xfId="0" applyFont="1" applyFill="1" applyAlignment="1" applyProtection="1">
      <alignment horizontal="center"/>
    </xf>
    <xf numFmtId="0" fontId="55" fillId="6" borderId="0" xfId="0" applyFont="1" applyFill="1" applyProtection="1"/>
    <xf numFmtId="0" fontId="32"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0" fontId="10" fillId="0" borderId="1" xfId="0" applyFont="1" applyFill="1" applyBorder="1" applyAlignment="1" applyProtection="1">
      <alignment horizontal="center" vertical="center" wrapText="1"/>
      <protection locked="0"/>
    </xf>
    <xf numFmtId="0" fontId="29" fillId="2" borderId="0" xfId="0" applyFont="1" applyFill="1" applyProtection="1"/>
    <xf numFmtId="0" fontId="10" fillId="2" borderId="0" xfId="0" applyFont="1" applyFill="1" applyAlignment="1" applyProtection="1">
      <alignment horizontal="center" vertical="center"/>
    </xf>
    <xf numFmtId="0" fontId="32" fillId="2" borderId="0" xfId="0" applyFont="1" applyFill="1" applyAlignment="1" applyProtection="1">
      <alignment horizontal="left" vertical="center" wrapText="1"/>
    </xf>
    <xf numFmtId="0" fontId="10" fillId="2" borderId="0" xfId="0" applyFont="1" applyFill="1" applyAlignment="1" applyProtection="1">
      <alignment horizontal="center" vertical="center" wrapText="1"/>
    </xf>
    <xf numFmtId="0" fontId="1" fillId="2" borderId="0" xfId="0" applyFont="1" applyFill="1" applyProtection="1"/>
    <xf numFmtId="0" fontId="2" fillId="0" borderId="0" xfId="0" applyFont="1" applyProtection="1"/>
    <xf numFmtId="0" fontId="30" fillId="0" borderId="0" xfId="0" applyFont="1" applyAlignment="1" applyProtection="1">
      <alignment horizontal="center" vertical="center"/>
    </xf>
    <xf numFmtId="0" fontId="33" fillId="0" borderId="0" xfId="0" applyFont="1" applyAlignment="1" applyProtection="1">
      <alignment horizontal="left" vertical="center" wrapText="1"/>
    </xf>
    <xf numFmtId="0" fontId="30" fillId="0" borderId="0" xfId="0" applyFont="1" applyAlignment="1" applyProtection="1">
      <alignment horizontal="center" vertical="center" wrapText="1"/>
    </xf>
    <xf numFmtId="0" fontId="10" fillId="0" borderId="0" xfId="0" applyFont="1" applyBorder="1" applyAlignment="1" applyProtection="1">
      <alignment horizontal="center" vertical="center"/>
    </xf>
    <xf numFmtId="0" fontId="15" fillId="0" borderId="1" xfId="0" applyFont="1" applyBorder="1" applyProtection="1"/>
    <xf numFmtId="0" fontId="10" fillId="0" borderId="1" xfId="0" applyFont="1" applyBorder="1" applyAlignment="1" applyProtection="1">
      <alignment horizontal="center" vertical="center"/>
    </xf>
    <xf numFmtId="0" fontId="32" fillId="0" borderId="1" xfId="0" applyFont="1" applyBorder="1" applyAlignment="1" applyProtection="1">
      <alignment horizontal="left" vertical="center" wrapText="1"/>
    </xf>
    <xf numFmtId="0" fontId="10" fillId="0" borderId="1" xfId="0" applyFont="1" applyBorder="1" applyAlignment="1" applyProtection="1">
      <alignment horizontal="center" vertical="center" wrapText="1"/>
    </xf>
    <xf numFmtId="0" fontId="32" fillId="0" borderId="0" xfId="0" applyFont="1" applyBorder="1" applyAlignment="1" applyProtection="1">
      <alignment horizontal="left" vertical="center" wrapText="1"/>
    </xf>
    <xf numFmtId="0" fontId="3" fillId="0" borderId="1" xfId="0" applyFont="1" applyBorder="1" applyProtection="1"/>
    <xf numFmtId="0" fontId="32" fillId="6" borderId="0" xfId="0" applyNumberFormat="1" applyFont="1" applyFill="1" applyAlignment="1" applyProtection="1">
      <alignment horizontal="left" vertical="center"/>
    </xf>
    <xf numFmtId="0" fontId="56" fillId="6" borderId="0" xfId="0" applyFont="1" applyFill="1" applyProtection="1"/>
    <xf numFmtId="0" fontId="57" fillId="6" borderId="0" xfId="0" applyFont="1" applyFill="1" applyProtection="1"/>
    <xf numFmtId="0" fontId="48" fillId="6" borderId="0" xfId="0" applyFont="1" applyFill="1" applyBorder="1" applyProtection="1"/>
    <xf numFmtId="0" fontId="49" fillId="6" borderId="0" xfId="0" applyFont="1" applyFill="1" applyBorder="1" applyAlignment="1" applyProtection="1"/>
    <xf numFmtId="0" fontId="48" fillId="6" borderId="0" xfId="0" applyFont="1" applyFill="1" applyBorder="1" applyAlignment="1" applyProtection="1"/>
    <xf numFmtId="0" fontId="48" fillId="6" borderId="0" xfId="0" applyFont="1" applyFill="1" applyBorder="1" applyAlignment="1" applyProtection="1">
      <alignment horizontal="left"/>
    </xf>
    <xf numFmtId="0" fontId="49" fillId="6" borderId="0" xfId="0" applyFont="1" applyFill="1" applyBorder="1" applyProtection="1"/>
    <xf numFmtId="0" fontId="16" fillId="6" borderId="0" xfId="0" applyFont="1" applyFill="1" applyBorder="1" applyProtection="1"/>
    <xf numFmtId="0" fontId="16" fillId="0" borderId="0" xfId="0" applyFont="1" applyFill="1" applyBorder="1" applyProtection="1"/>
    <xf numFmtId="0" fontId="16" fillId="0" borderId="0" xfId="0" applyFont="1" applyProtection="1"/>
    <xf numFmtId="0" fontId="4" fillId="0" borderId="0" xfId="0" applyFont="1" applyProtection="1"/>
    <xf numFmtId="0" fontId="32" fillId="3" borderId="0" xfId="0" applyFont="1" applyFill="1" applyAlignment="1" applyProtection="1">
      <alignment horizontal="left" vertical="center" wrapText="1"/>
    </xf>
    <xf numFmtId="0" fontId="10" fillId="3" borderId="0" xfId="0" applyFont="1" applyFill="1" applyAlignment="1" applyProtection="1">
      <alignment horizontal="center" vertical="center"/>
    </xf>
    <xf numFmtId="0" fontId="56" fillId="6" borderId="0" xfId="0" applyFont="1" applyFill="1" applyAlignment="1" applyProtection="1">
      <alignment vertical="top"/>
    </xf>
    <xf numFmtId="0" fontId="3" fillId="0" borderId="0" xfId="0" applyFont="1" applyAlignment="1" applyProtection="1">
      <alignment horizontal="center"/>
    </xf>
    <xf numFmtId="0" fontId="32" fillId="0" borderId="0" xfId="0" applyFont="1" applyAlignment="1" applyProtection="1">
      <alignment horizontal="left" wrapText="1"/>
    </xf>
    <xf numFmtId="0" fontId="10" fillId="0" borderId="0" xfId="0" applyFont="1" applyAlignment="1" applyProtection="1">
      <alignment horizontal="center"/>
    </xf>
    <xf numFmtId="0" fontId="10" fillId="0" borderId="0" xfId="0" applyFont="1" applyAlignment="1" applyProtection="1">
      <alignment horizontal="center" wrapText="1"/>
    </xf>
    <xf numFmtId="0" fontId="3" fillId="0" borderId="0" xfId="0" applyFont="1" applyAlignment="1" applyProtection="1"/>
    <xf numFmtId="0" fontId="38" fillId="0" borderId="0" xfId="0" applyFont="1" applyAlignment="1" applyProtection="1">
      <alignment horizontal="right"/>
    </xf>
    <xf numFmtId="0" fontId="58" fillId="6" borderId="0" xfId="0" applyFont="1" applyFill="1" applyProtection="1"/>
    <xf numFmtId="0" fontId="10" fillId="6" borderId="0" xfId="0" applyFont="1" applyFill="1" applyAlignment="1" applyProtection="1">
      <alignment vertical="center" wrapText="1"/>
    </xf>
    <xf numFmtId="0" fontId="10" fillId="0" borderId="18" xfId="0" applyFont="1" applyFill="1" applyBorder="1" applyAlignment="1" applyProtection="1">
      <alignment horizontal="left" vertical="center" wrapText="1"/>
    </xf>
    <xf numFmtId="0" fontId="11" fillId="0" borderId="0" xfId="0" applyFont="1" applyFill="1" applyAlignment="1" applyProtection="1">
      <alignment horizontal="center" vertical="center"/>
    </xf>
    <xf numFmtId="0" fontId="10" fillId="6" borderId="0" xfId="0" applyFont="1" applyFill="1" applyBorder="1" applyAlignment="1" applyProtection="1">
      <alignment vertical="center"/>
    </xf>
    <xf numFmtId="0" fontId="11" fillId="6" borderId="0" xfId="0" applyFont="1" applyFill="1" applyAlignment="1" applyProtection="1">
      <alignment horizontal="left" vertical="center"/>
    </xf>
    <xf numFmtId="0" fontId="6" fillId="6" borderId="0" xfId="0" applyFont="1" applyFill="1" applyAlignment="1" applyProtection="1">
      <alignment vertical="center" wrapText="1"/>
    </xf>
    <xf numFmtId="0" fontId="6" fillId="0" borderId="20" xfId="0" applyFont="1" applyFill="1" applyBorder="1" applyAlignment="1" applyProtection="1">
      <alignment horizontal="center" vertical="center"/>
    </xf>
    <xf numFmtId="0" fontId="6" fillId="0" borderId="18" xfId="0" applyFont="1" applyFill="1" applyBorder="1" applyAlignment="1" applyProtection="1">
      <alignment horizontal="left" vertical="center" wrapText="1"/>
    </xf>
    <xf numFmtId="0" fontId="61" fillId="0" borderId="0" xfId="0" applyFont="1" applyFill="1" applyAlignment="1" applyProtection="1">
      <alignment horizontal="center" vertical="center"/>
    </xf>
    <xf numFmtId="0" fontId="61" fillId="6" borderId="0" xfId="0" applyFont="1" applyFill="1" applyAlignment="1" applyProtection="1">
      <alignment horizontal="center" vertical="center"/>
    </xf>
    <xf numFmtId="0" fontId="6" fillId="6" borderId="20" xfId="0" applyFont="1" applyFill="1" applyBorder="1" applyAlignment="1" applyProtection="1">
      <alignment horizontal="center" vertical="center"/>
    </xf>
    <xf numFmtId="0" fontId="6" fillId="6" borderId="18" xfId="0" applyFont="1" applyFill="1" applyBorder="1" applyAlignment="1" applyProtection="1">
      <alignment horizontal="left" vertical="center" wrapText="1"/>
    </xf>
    <xf numFmtId="0" fontId="1" fillId="0" borderId="0" xfId="0" applyFont="1" applyFill="1" applyProtection="1"/>
    <xf numFmtId="0" fontId="14" fillId="6" borderId="18"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indent="1"/>
    </xf>
    <xf numFmtId="0" fontId="10" fillId="6" borderId="20" xfId="0" applyFont="1" applyFill="1" applyBorder="1" applyAlignment="1" applyProtection="1">
      <alignment horizontal="left" vertical="center" indent="1"/>
    </xf>
    <xf numFmtId="0" fontId="10" fillId="0" borderId="20" xfId="0" applyFont="1" applyFill="1" applyBorder="1" applyAlignment="1" applyProtection="1">
      <alignment horizontal="left" vertical="center" wrapText="1" indent="1"/>
    </xf>
    <xf numFmtId="0" fontId="10" fillId="6" borderId="20" xfId="0" applyFont="1" applyFill="1" applyBorder="1" applyAlignment="1" applyProtection="1">
      <alignment horizontal="left" vertical="center" wrapText="1" indent="1"/>
    </xf>
    <xf numFmtId="0" fontId="23" fillId="0" borderId="0" xfId="0" applyFont="1" applyFill="1" applyProtection="1"/>
    <xf numFmtId="0" fontId="23" fillId="6" borderId="0" xfId="0" applyFont="1" applyFill="1" applyProtection="1"/>
    <xf numFmtId="0" fontId="23" fillId="6" borderId="0" xfId="0" applyFont="1" applyFill="1" applyAlignment="1" applyProtection="1">
      <alignment horizontal="center"/>
    </xf>
    <xf numFmtId="0" fontId="10" fillId="0" borderId="20" xfId="0" applyFont="1" applyFill="1" applyBorder="1" applyAlignment="1" applyProtection="1">
      <alignment horizontal="center" vertical="top"/>
    </xf>
    <xf numFmtId="0" fontId="10" fillId="6" borderId="20" xfId="0" applyFont="1" applyFill="1" applyBorder="1" applyAlignment="1" applyProtection="1">
      <alignment horizontal="center" vertical="top"/>
    </xf>
    <xf numFmtId="0" fontId="10" fillId="0" borderId="19" xfId="0" applyFont="1" applyFill="1" applyBorder="1" applyAlignment="1" applyProtection="1">
      <alignment horizontal="center" vertical="top"/>
    </xf>
    <xf numFmtId="0" fontId="10" fillId="0" borderId="19" xfId="0" applyFont="1" applyFill="1" applyBorder="1" applyAlignment="1" applyProtection="1">
      <alignment horizontal="center" vertical="center"/>
    </xf>
    <xf numFmtId="0" fontId="4" fillId="0" borderId="0" xfId="0" applyFont="1" applyBorder="1" applyAlignment="1" applyProtection="1">
      <alignment wrapText="1"/>
    </xf>
    <xf numFmtId="0" fontId="4" fillId="0" borderId="0" xfId="0" applyFont="1" applyBorder="1" applyProtection="1"/>
    <xf numFmtId="0" fontId="14" fillId="6" borderId="20" xfId="0" applyFont="1" applyFill="1" applyBorder="1" applyAlignment="1" applyProtection="1">
      <alignment horizontal="left" vertical="center"/>
    </xf>
    <xf numFmtId="0" fontId="40" fillId="6" borderId="0" xfId="0" applyFont="1" applyFill="1" applyAlignment="1" applyProtection="1">
      <alignment vertical="top" wrapText="1"/>
    </xf>
    <xf numFmtId="0" fontId="6" fillId="6" borderId="18" xfId="0" applyFont="1" applyFill="1" applyBorder="1" applyAlignment="1" applyProtection="1">
      <alignment horizontal="center" vertical="center"/>
    </xf>
    <xf numFmtId="0" fontId="51" fillId="6" borderId="20" xfId="0" applyFont="1" applyFill="1" applyBorder="1" applyAlignment="1" applyProtection="1">
      <alignment horizontal="right" vertical="center"/>
    </xf>
    <xf numFmtId="0" fontId="23" fillId="3" borderId="0" xfId="0" applyFont="1" applyFill="1" applyBorder="1" applyProtection="1"/>
    <xf numFmtId="0" fontId="32" fillId="3" borderId="0" xfId="0" applyFont="1" applyFill="1" applyBorder="1" applyAlignment="1" applyProtection="1">
      <alignment horizontal="left" vertical="center" wrapText="1" indent="2"/>
    </xf>
    <xf numFmtId="0" fontId="23" fillId="0" borderId="1" xfId="0" applyFont="1" applyBorder="1" applyProtection="1"/>
    <xf numFmtId="0" fontId="5" fillId="0" borderId="1" xfId="0" applyFont="1" applyBorder="1" applyProtection="1"/>
    <xf numFmtId="0" fontId="32" fillId="0" borderId="1" xfId="0" applyFont="1" applyBorder="1" applyAlignment="1" applyProtection="1">
      <alignment horizontal="left" vertical="center" wrapText="1" indent="2"/>
    </xf>
    <xf numFmtId="0" fontId="4" fillId="6" borderId="51" xfId="0" applyFont="1" applyFill="1" applyBorder="1" applyProtection="1"/>
    <xf numFmtId="0" fontId="3" fillId="6" borderId="51" xfId="0" applyFont="1" applyFill="1" applyBorder="1" applyProtection="1"/>
    <xf numFmtId="0" fontId="10" fillId="6" borderId="51" xfId="0" applyFont="1" applyFill="1" applyBorder="1" applyAlignment="1" applyProtection="1">
      <alignment horizontal="center" vertical="center"/>
    </xf>
    <xf numFmtId="0" fontId="32" fillId="6" borderId="51" xfId="0" applyFont="1" applyFill="1" applyBorder="1" applyAlignment="1" applyProtection="1">
      <alignment horizontal="left" vertical="center" wrapText="1"/>
    </xf>
    <xf numFmtId="0" fontId="10" fillId="6" borderId="51" xfId="0" applyFont="1" applyFill="1" applyBorder="1" applyAlignment="1" applyProtection="1">
      <alignment horizontal="center" vertical="center" wrapText="1"/>
    </xf>
    <xf numFmtId="0" fontId="32" fillId="6" borderId="51" xfId="0" applyFont="1" applyFill="1" applyBorder="1" applyAlignment="1" applyProtection="1">
      <alignment horizontal="left" vertical="center" wrapText="1" indent="2"/>
    </xf>
    <xf numFmtId="0" fontId="1" fillId="6" borderId="51" xfId="0" applyFont="1" applyFill="1" applyBorder="1" applyProtection="1"/>
    <xf numFmtId="0" fontId="1" fillId="6" borderId="52" xfId="0" applyFont="1" applyFill="1" applyBorder="1" applyProtection="1"/>
    <xf numFmtId="0" fontId="51" fillId="6" borderId="19" xfId="0" applyFont="1" applyFill="1" applyBorder="1" applyAlignment="1" applyProtection="1">
      <alignment horizontal="right" vertical="center"/>
    </xf>
    <xf numFmtId="0" fontId="6" fillId="6" borderId="19" xfId="0" applyFont="1" applyFill="1" applyBorder="1" applyAlignment="1" applyProtection="1">
      <alignment horizontal="center" vertical="center"/>
    </xf>
    <xf numFmtId="0" fontId="40" fillId="6" borderId="0" xfId="0" applyFont="1" applyFill="1" applyBorder="1" applyAlignment="1" applyProtection="1">
      <alignment horizontal="center"/>
    </xf>
    <xf numFmtId="0" fontId="51" fillId="6" borderId="0" xfId="0" applyFont="1" applyFill="1" applyBorder="1" applyAlignment="1" applyProtection="1">
      <alignment horizontal="right" vertical="center" wrapText="1"/>
    </xf>
    <xf numFmtId="0" fontId="3" fillId="0" borderId="0" xfId="0" applyFont="1" applyBorder="1" applyProtection="1"/>
    <xf numFmtId="0" fontId="51" fillId="6" borderId="0" xfId="0" applyFont="1" applyFill="1" applyBorder="1" applyAlignment="1" applyProtection="1">
      <alignment horizontal="right" vertical="center"/>
    </xf>
    <xf numFmtId="0" fontId="0" fillId="0" borderId="0" xfId="0" applyBorder="1" applyAlignment="1" applyProtection="1">
      <alignment wrapText="1"/>
    </xf>
    <xf numFmtId="0" fontId="10" fillId="6" borderId="0" xfId="0" applyFont="1" applyFill="1" applyAlignment="1" applyProtection="1">
      <alignment horizontal="right"/>
    </xf>
    <xf numFmtId="0" fontId="1" fillId="6" borderId="0" xfId="0" applyFont="1" applyFill="1" applyBorder="1" applyProtection="1"/>
    <xf numFmtId="0" fontId="10" fillId="0" borderId="0" xfId="0" applyFont="1" applyBorder="1" applyAlignment="1" applyProtection="1">
      <alignment horizontal="center" vertical="center" wrapText="1"/>
    </xf>
    <xf numFmtId="0" fontId="1" fillId="6" borderId="0" xfId="0" applyFont="1" applyFill="1" applyBorder="1" applyAlignment="1" applyProtection="1">
      <alignment horizontal="center"/>
    </xf>
    <xf numFmtId="0" fontId="11" fillId="6" borderId="0" xfId="0" applyFont="1" applyFill="1" applyBorder="1" applyAlignment="1" applyProtection="1">
      <alignment horizontal="right"/>
    </xf>
    <xf numFmtId="0" fontId="2" fillId="0" borderId="1" xfId="0" applyFont="1" applyBorder="1" applyAlignment="1" applyProtection="1">
      <alignment wrapText="1"/>
      <protection locked="0"/>
    </xf>
    <xf numFmtId="0" fontId="2" fillId="0" borderId="1" xfId="0" applyFont="1" applyBorder="1" applyProtection="1">
      <protection locked="0"/>
    </xf>
    <xf numFmtId="0" fontId="10" fillId="0" borderId="1" xfId="0" applyFont="1" applyBorder="1" applyAlignment="1" applyProtection="1">
      <alignment horizontal="center" vertical="center"/>
      <protection locked="0"/>
    </xf>
    <xf numFmtId="0" fontId="32" fillId="0" borderId="1"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3" fillId="0" borderId="1" xfId="0" applyFont="1" applyBorder="1" applyProtection="1">
      <protection locked="0"/>
    </xf>
    <xf numFmtId="0" fontId="0" fillId="0" borderId="1" xfId="0" applyBorder="1" applyProtection="1">
      <protection locked="0"/>
    </xf>
    <xf numFmtId="0" fontId="24" fillId="6" borderId="0" xfId="0" applyFont="1" applyFill="1" applyAlignment="1" applyProtection="1">
      <alignment horizontal="center"/>
    </xf>
    <xf numFmtId="0" fontId="24" fillId="0" borderId="0" xfId="0" applyFont="1" applyProtection="1"/>
    <xf numFmtId="0" fontId="0" fillId="6" borderId="0" xfId="0" applyFill="1" applyBorder="1" applyProtection="1"/>
    <xf numFmtId="0" fontId="16" fillId="6" borderId="0" xfId="0" applyFont="1" applyFill="1" applyProtection="1"/>
    <xf numFmtId="0" fontId="15" fillId="6" borderId="0" xfId="0" applyFont="1" applyFill="1" applyBorder="1" applyAlignment="1" applyProtection="1"/>
    <xf numFmtId="0" fontId="15" fillId="6" borderId="0" xfId="0" applyFont="1" applyFill="1" applyBorder="1" applyProtection="1"/>
    <xf numFmtId="0" fontId="24" fillId="3" borderId="0" xfId="0" applyFont="1" applyFill="1" applyProtection="1"/>
    <xf numFmtId="0" fontId="37" fillId="0" borderId="0" xfId="0" applyFont="1" applyProtection="1"/>
    <xf numFmtId="0" fontId="0" fillId="6" borderId="0" xfId="0" applyFill="1" applyAlignment="1" applyProtection="1"/>
    <xf numFmtId="0" fontId="6" fillId="6" borderId="47" xfId="0" applyFont="1" applyFill="1" applyBorder="1" applyAlignment="1" applyProtection="1">
      <alignment horizontal="center" vertical="center"/>
    </xf>
    <xf numFmtId="0" fontId="23" fillId="0" borderId="0" xfId="0" applyFont="1" applyFill="1" applyAlignment="1" applyProtection="1">
      <alignment vertical="center"/>
    </xf>
    <xf numFmtId="0" fontId="23" fillId="6" borderId="0" xfId="0" applyFont="1" applyFill="1" applyAlignment="1" applyProtection="1">
      <alignment vertical="center"/>
    </xf>
    <xf numFmtId="0" fontId="23" fillId="6" borderId="0" xfId="0" applyFont="1" applyFill="1" applyAlignment="1" applyProtection="1">
      <alignment horizontal="center" vertical="center"/>
    </xf>
    <xf numFmtId="0" fontId="6" fillId="0" borderId="18" xfId="0" applyFont="1" applyFill="1" applyBorder="1" applyAlignment="1" applyProtection="1">
      <alignment horizontal="center" vertical="center"/>
    </xf>
    <xf numFmtId="0" fontId="14" fillId="0" borderId="20" xfId="0" applyFont="1" applyFill="1" applyBorder="1" applyAlignment="1" applyProtection="1">
      <alignment horizontal="left" vertical="center"/>
    </xf>
    <xf numFmtId="0" fontId="10" fillId="0" borderId="20" xfId="0" applyFont="1" applyFill="1" applyBorder="1" applyAlignment="1" applyProtection="1">
      <alignment horizontal="left" vertical="center" wrapText="1" indent="2"/>
    </xf>
    <xf numFmtId="0" fontId="11" fillId="0" borderId="0" xfId="0" applyFont="1" applyAlignment="1" applyProtection="1">
      <alignment vertical="center"/>
    </xf>
    <xf numFmtId="0" fontId="11" fillId="6" borderId="0" xfId="0" applyFont="1" applyFill="1" applyAlignment="1" applyProtection="1">
      <alignment vertical="center"/>
    </xf>
    <xf numFmtId="0" fontId="10" fillId="6" borderId="20" xfId="0" applyFont="1" applyFill="1" applyBorder="1" applyAlignment="1" applyProtection="1">
      <alignment horizontal="left" vertical="center" wrapText="1" indent="2"/>
    </xf>
    <xf numFmtId="0" fontId="10" fillId="0" borderId="20" xfId="0" applyFont="1" applyFill="1" applyBorder="1" applyAlignment="1" applyProtection="1">
      <alignment horizontal="left" vertical="center" indent="2"/>
    </xf>
    <xf numFmtId="0" fontId="10" fillId="6" borderId="20" xfId="0" applyFont="1" applyFill="1" applyBorder="1" applyAlignment="1" applyProtection="1">
      <alignment horizontal="left" vertical="center" indent="2"/>
    </xf>
    <xf numFmtId="0" fontId="10" fillId="0" borderId="48" xfId="0" applyFont="1" applyFill="1" applyBorder="1" applyAlignment="1" applyProtection="1">
      <alignment horizontal="left" vertical="center" indent="2"/>
    </xf>
    <xf numFmtId="0" fontId="10" fillId="6" borderId="48" xfId="0" applyFont="1" applyFill="1" applyBorder="1" applyAlignment="1" applyProtection="1">
      <alignment horizontal="left" vertical="center" indent="2"/>
    </xf>
    <xf numFmtId="0" fontId="14" fillId="6" borderId="48" xfId="0" applyFont="1" applyFill="1" applyBorder="1" applyAlignment="1" applyProtection="1">
      <alignment horizontal="left" vertical="center"/>
    </xf>
    <xf numFmtId="0" fontId="10" fillId="6" borderId="48" xfId="0" applyFont="1" applyFill="1" applyBorder="1" applyAlignment="1" applyProtection="1">
      <alignment horizontal="center" vertical="center" wrapText="1"/>
    </xf>
    <xf numFmtId="0" fontId="23" fillId="0" borderId="0" xfId="0" applyFont="1" applyProtection="1"/>
    <xf numFmtId="0" fontId="10" fillId="6" borderId="19" xfId="0" applyFont="1" applyFill="1" applyBorder="1" applyAlignment="1" applyProtection="1">
      <alignment horizontal="left" vertical="center" wrapText="1"/>
    </xf>
    <xf numFmtId="0" fontId="5" fillId="0" borderId="0" xfId="0" applyFont="1" applyProtection="1"/>
    <xf numFmtId="0" fontId="4" fillId="0" borderId="0" xfId="0" applyFont="1" applyAlignment="1" applyProtection="1">
      <alignment wrapText="1"/>
    </xf>
    <xf numFmtId="0" fontId="10" fillId="6" borderId="0" xfId="0" applyFont="1" applyFill="1" applyAlignment="1" applyProtection="1">
      <alignment horizontal="left" vertical="top" wrapText="1"/>
    </xf>
    <xf numFmtId="0" fontId="64" fillId="6" borderId="20" xfId="0" applyFont="1" applyFill="1" applyBorder="1" applyAlignment="1" applyProtection="1">
      <alignment horizontal="left" vertical="center" wrapText="1"/>
    </xf>
    <xf numFmtId="0" fontId="6" fillId="6" borderId="20" xfId="0" applyFont="1" applyFill="1" applyBorder="1" applyAlignment="1" applyProtection="1">
      <alignment horizontal="right" vertical="center" wrapText="1"/>
    </xf>
    <xf numFmtId="0" fontId="10" fillId="0" borderId="0" xfId="0" applyFont="1" applyFill="1" applyBorder="1" applyAlignment="1" applyProtection="1">
      <alignment horizontal="center" vertical="top" wrapText="1"/>
    </xf>
    <xf numFmtId="0" fontId="10" fillId="4" borderId="0" xfId="0" applyFont="1" applyFill="1" applyBorder="1" applyAlignment="1" applyProtection="1">
      <alignment horizontal="center" vertical="top" wrapText="1"/>
    </xf>
    <xf numFmtId="0" fontId="40" fillId="6" borderId="0" xfId="0" applyFont="1" applyFill="1" applyAlignment="1" applyProtection="1">
      <alignment horizontal="left" vertical="top" wrapText="1"/>
    </xf>
    <xf numFmtId="0" fontId="51" fillId="6" borderId="19" xfId="0" applyFont="1" applyFill="1" applyBorder="1" applyAlignment="1" applyProtection="1">
      <alignment horizontal="right" wrapText="1"/>
    </xf>
    <xf numFmtId="0" fontId="40" fillId="0" borderId="0" xfId="0" applyFont="1" applyFill="1" applyAlignment="1" applyProtection="1">
      <alignment horizontal="center" vertical="center" wrapText="1"/>
    </xf>
    <xf numFmtId="0" fontId="40" fillId="4" borderId="0" xfId="0" applyFont="1" applyFill="1" applyAlignment="1" applyProtection="1">
      <alignment horizontal="left" vertical="top" wrapText="1"/>
    </xf>
    <xf numFmtId="0" fontId="10" fillId="6" borderId="20" xfId="0" applyFont="1" applyFill="1" applyBorder="1" applyAlignment="1" applyProtection="1">
      <alignment horizontal="right" vertical="center" wrapText="1"/>
    </xf>
    <xf numFmtId="0" fontId="10" fillId="4" borderId="0" xfId="0" applyFont="1" applyFill="1" applyBorder="1" applyAlignment="1" applyProtection="1">
      <alignment horizontal="center" vertical="center"/>
    </xf>
    <xf numFmtId="0" fontId="10" fillId="6" borderId="0" xfId="0" applyFont="1" applyFill="1" applyBorder="1" applyAlignment="1" applyProtection="1">
      <alignment horizontal="left" vertical="center" wrapText="1"/>
    </xf>
    <xf numFmtId="0" fontId="39" fillId="0" borderId="0" xfId="0" applyFont="1" applyFill="1" applyAlignment="1" applyProtection="1">
      <alignment horizontal="left" vertical="top" wrapText="1"/>
    </xf>
    <xf numFmtId="0" fontId="39" fillId="6" borderId="0" xfId="0" applyFont="1" applyFill="1" applyAlignment="1" applyProtection="1">
      <alignment horizontal="left" vertical="top" wrapText="1"/>
    </xf>
    <xf numFmtId="0" fontId="24" fillId="6" borderId="0" xfId="0" applyFont="1" applyFill="1" applyProtection="1"/>
    <xf numFmtId="0" fontId="3" fillId="6" borderId="0" xfId="0" applyFont="1" applyFill="1" applyBorder="1" applyAlignment="1" applyProtection="1">
      <alignment wrapText="1"/>
    </xf>
    <xf numFmtId="0" fontId="4" fillId="6" borderId="53" xfId="0" applyFont="1" applyFill="1" applyBorder="1" applyProtection="1"/>
    <xf numFmtId="0" fontId="0" fillId="6" borderId="52" xfId="0" applyFill="1" applyBorder="1" applyProtection="1"/>
    <xf numFmtId="0" fontId="3" fillId="6" borderId="0" xfId="0" applyFont="1" applyFill="1" applyBorder="1" applyAlignment="1" applyProtection="1">
      <alignment horizontal="left" wrapText="1"/>
    </xf>
    <xf numFmtId="0" fontId="0" fillId="6" borderId="0" xfId="0" applyFill="1" applyBorder="1" applyAlignment="1" applyProtection="1">
      <alignment horizontal="center"/>
    </xf>
    <xf numFmtId="0" fontId="32" fillId="0" borderId="0" xfId="0" applyFont="1" applyAlignment="1" applyProtection="1">
      <alignment horizontal="left" vertical="center" wrapText="1" indent="2"/>
    </xf>
    <xf numFmtId="0" fontId="24" fillId="2" borderId="0" xfId="0" applyFont="1" applyFill="1" applyProtection="1"/>
    <xf numFmtId="0" fontId="16" fillId="6" borderId="0" xfId="0" applyFont="1" applyFill="1" applyBorder="1" applyAlignment="1" applyProtection="1"/>
    <xf numFmtId="0" fontId="5" fillId="0" borderId="0" xfId="2" applyFont="1" applyBorder="1" applyProtection="1"/>
    <xf numFmtId="0" fontId="30" fillId="0" borderId="0" xfId="0" applyFont="1" applyBorder="1" applyAlignment="1" applyProtection="1">
      <alignment horizontal="center" vertical="center"/>
    </xf>
    <xf numFmtId="0" fontId="6" fillId="6" borderId="54" xfId="0" applyFont="1" applyFill="1" applyBorder="1" applyAlignment="1" applyProtection="1">
      <alignment horizontal="center" vertical="center"/>
    </xf>
    <xf numFmtId="0" fontId="6" fillId="0" borderId="20" xfId="0" applyFont="1" applyFill="1" applyBorder="1" applyAlignment="1" applyProtection="1">
      <alignment horizontal="justify" vertical="center" wrapText="1"/>
    </xf>
    <xf numFmtId="0" fontId="6" fillId="6" borderId="20" xfId="0" applyFont="1" applyFill="1" applyBorder="1" applyAlignment="1" applyProtection="1">
      <alignment horizontal="justify" vertical="center" wrapText="1"/>
    </xf>
    <xf numFmtId="0" fontId="10" fillId="6" borderId="55" xfId="0" applyFont="1" applyFill="1" applyBorder="1" applyAlignment="1" applyProtection="1">
      <alignment horizontal="center" vertical="center"/>
    </xf>
    <xf numFmtId="0" fontId="10" fillId="6" borderId="56" xfId="0" applyFont="1" applyFill="1" applyBorder="1" applyAlignment="1" applyProtection="1">
      <alignment horizontal="right" vertical="center" wrapText="1"/>
    </xf>
    <xf numFmtId="0" fontId="14" fillId="0" borderId="20" xfId="0" applyFont="1" applyFill="1" applyBorder="1" applyAlignment="1" applyProtection="1">
      <alignment horizontal="left" vertical="center" wrapText="1" indent="1"/>
    </xf>
    <xf numFmtId="0" fontId="10" fillId="0" borderId="48" xfId="0" applyFont="1" applyFill="1" applyBorder="1" applyAlignment="1" applyProtection="1">
      <alignment horizontal="center" vertical="center"/>
    </xf>
    <xf numFmtId="0" fontId="10" fillId="0" borderId="20" xfId="0" applyFont="1" applyFill="1" applyBorder="1" applyAlignment="1" applyProtection="1">
      <alignment horizontal="justify" vertical="center" wrapText="1"/>
    </xf>
    <xf numFmtId="0" fontId="10" fillId="6" borderId="20" xfId="0" applyFont="1" applyFill="1" applyBorder="1" applyAlignment="1" applyProtection="1">
      <alignment horizontal="justify" vertical="center" wrapText="1"/>
    </xf>
    <xf numFmtId="0" fontId="10" fillId="6" borderId="0" xfId="0" applyFont="1" applyFill="1" applyBorder="1" applyAlignment="1" applyProtection="1">
      <alignment horizontal="right" vertical="center" wrapText="1"/>
    </xf>
    <xf numFmtId="0" fontId="10" fillId="0" borderId="19" xfId="0" applyFont="1" applyFill="1" applyBorder="1" applyAlignment="1" applyProtection="1">
      <alignment horizontal="justify" vertical="center" wrapText="1"/>
    </xf>
    <xf numFmtId="0" fontId="10" fillId="6" borderId="19" xfId="0" applyFont="1" applyFill="1" applyBorder="1" applyAlignment="1" applyProtection="1">
      <alignment horizontal="justify" vertical="center" wrapText="1"/>
    </xf>
    <xf numFmtId="0" fontId="10" fillId="6" borderId="5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indent="2"/>
    </xf>
    <xf numFmtId="0" fontId="6" fillId="6" borderId="0" xfId="0" applyFont="1" applyFill="1" applyBorder="1" applyAlignment="1" applyProtection="1">
      <alignment horizontal="center" vertical="center"/>
    </xf>
    <xf numFmtId="0" fontId="10" fillId="6" borderId="26" xfId="0" applyFont="1" applyFill="1" applyBorder="1" applyAlignment="1" applyProtection="1">
      <alignment horizontal="left" vertical="center" wrapText="1" indent="2"/>
    </xf>
    <xf numFmtId="0" fontId="0" fillId="6" borderId="56" xfId="0" applyFill="1" applyBorder="1" applyProtection="1"/>
    <xf numFmtId="0" fontId="1" fillId="0" borderId="0" xfId="0" applyFont="1" applyFill="1" applyBorder="1" applyProtection="1"/>
    <xf numFmtId="0" fontId="10" fillId="2" borderId="21" xfId="0" applyFont="1" applyFill="1" applyBorder="1" applyAlignment="1" applyProtection="1">
      <alignment horizontal="center" vertical="center" wrapText="1"/>
    </xf>
    <xf numFmtId="0" fontId="0" fillId="0" borderId="0" xfId="0" applyBorder="1" applyAlignment="1" applyProtection="1">
      <alignment horizontal="center" wrapText="1"/>
    </xf>
    <xf numFmtId="0" fontId="6" fillId="0" borderId="0" xfId="0" applyFont="1" applyFill="1" applyAlignment="1" applyProtection="1">
      <alignment horizontal="center" vertical="center"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center" wrapText="1"/>
    </xf>
    <xf numFmtId="0" fontId="51" fillId="6" borderId="20" xfId="0" applyFont="1" applyFill="1" applyBorder="1" applyAlignment="1" applyProtection="1">
      <alignment horizontal="right" wrapText="1"/>
    </xf>
    <xf numFmtId="0" fontId="10" fillId="6" borderId="58" xfId="0" applyFont="1" applyFill="1" applyBorder="1" applyProtection="1"/>
    <xf numFmtId="0" fontId="10" fillId="6" borderId="23" xfId="0" applyFont="1" applyFill="1" applyBorder="1" applyProtection="1"/>
    <xf numFmtId="0" fontId="10" fillId="6" borderId="59" xfId="0" applyFont="1" applyFill="1" applyBorder="1" applyProtection="1"/>
    <xf numFmtId="0" fontId="10" fillId="6" borderId="59" xfId="0" applyFont="1" applyFill="1" applyBorder="1" applyAlignment="1" applyProtection="1">
      <alignment horizontal="center" vertical="center"/>
    </xf>
    <xf numFmtId="0" fontId="10" fillId="6" borderId="60" xfId="0" applyFont="1" applyFill="1" applyBorder="1" applyAlignment="1" applyProtection="1">
      <alignment horizontal="center" vertical="center"/>
    </xf>
    <xf numFmtId="0" fontId="10" fillId="6" borderId="58" xfId="0" applyFont="1" applyFill="1" applyBorder="1" applyAlignment="1" applyProtection="1">
      <alignment horizontal="center" vertical="center"/>
    </xf>
    <xf numFmtId="0" fontId="40" fillId="6" borderId="0" xfId="0" applyFont="1" applyFill="1" applyBorder="1" applyAlignment="1" applyProtection="1">
      <alignment vertical="top" wrapText="1"/>
    </xf>
    <xf numFmtId="0" fontId="10" fillId="6" borderId="48" xfId="0" applyFont="1" applyFill="1" applyBorder="1" applyProtection="1"/>
    <xf numFmtId="0" fontId="10" fillId="6" borderId="56" xfId="0" applyFont="1" applyFill="1" applyBorder="1" applyProtection="1"/>
    <xf numFmtId="0" fontId="10" fillId="6" borderId="56" xfId="0" applyFont="1" applyFill="1" applyBorder="1" applyAlignment="1" applyProtection="1">
      <alignment horizontal="center" vertical="center"/>
    </xf>
    <xf numFmtId="0" fontId="10" fillId="0" borderId="0" xfId="0" applyFont="1" applyFill="1" applyBorder="1" applyAlignment="1" applyProtection="1">
      <alignment horizontal="justify" vertical="center" wrapText="1"/>
    </xf>
    <xf numFmtId="0" fontId="51" fillId="6" borderId="23" xfId="0" applyFont="1" applyFill="1" applyBorder="1" applyAlignment="1" applyProtection="1">
      <alignment horizontal="right" vertical="center" wrapText="1"/>
    </xf>
    <xf numFmtId="0" fontId="0" fillId="0" borderId="0" xfId="0" applyAlignment="1" applyProtection="1">
      <alignment horizontal="center" vertical="center"/>
    </xf>
    <xf numFmtId="0" fontId="10" fillId="6" borderId="18" xfId="0" applyFont="1" applyFill="1" applyBorder="1" applyProtection="1"/>
    <xf numFmtId="0" fontId="10" fillId="6" borderId="61" xfId="0" applyFont="1" applyFill="1" applyBorder="1" applyProtection="1"/>
    <xf numFmtId="0" fontId="10" fillId="6" borderId="0" xfId="0" applyFont="1" applyFill="1" applyAlignment="1" applyProtection="1">
      <alignment horizontal="center" vertical="center"/>
    </xf>
    <xf numFmtId="0" fontId="10" fillId="6" borderId="62" xfId="0" applyFont="1" applyFill="1" applyBorder="1" applyProtection="1"/>
    <xf numFmtId="0" fontId="10" fillId="6" borderId="63" xfId="0" applyFont="1" applyFill="1" applyBorder="1" applyProtection="1"/>
    <xf numFmtId="0" fontId="10" fillId="6" borderId="20" xfId="0" applyFont="1" applyFill="1" applyBorder="1" applyProtection="1"/>
    <xf numFmtId="0" fontId="10" fillId="6" borderId="64" xfId="0" applyFont="1" applyFill="1" applyBorder="1" applyAlignment="1" applyProtection="1">
      <alignment horizontal="center" vertical="center"/>
    </xf>
    <xf numFmtId="0" fontId="10" fillId="6" borderId="63" xfId="0" applyFont="1" applyFill="1" applyBorder="1" applyAlignment="1" applyProtection="1">
      <alignment horizontal="center" vertical="center"/>
    </xf>
    <xf numFmtId="0" fontId="10" fillId="6" borderId="65" xfId="0" applyFont="1" applyFill="1" applyBorder="1" applyAlignment="1" applyProtection="1">
      <alignment horizontal="center" vertical="center"/>
    </xf>
    <xf numFmtId="0" fontId="10" fillId="6" borderId="66" xfId="0" applyFont="1" applyFill="1" applyBorder="1" applyAlignment="1" applyProtection="1">
      <alignment horizontal="center" vertical="center"/>
    </xf>
    <xf numFmtId="0" fontId="10" fillId="6" borderId="0" xfId="0" applyFont="1" applyFill="1" applyBorder="1" applyProtection="1"/>
    <xf numFmtId="0" fontId="10" fillId="6" borderId="26" xfId="0" applyFont="1" applyFill="1" applyBorder="1" applyProtection="1"/>
    <xf numFmtId="0" fontId="58" fillId="6" borderId="0" xfId="0" applyFont="1" applyFill="1" applyBorder="1" applyProtection="1"/>
    <xf numFmtId="0" fontId="10" fillId="6" borderId="0" xfId="0" applyFont="1" applyFill="1" applyBorder="1" applyAlignment="1" applyProtection="1">
      <alignment horizontal="left" vertical="center" wrapText="1" indent="2"/>
    </xf>
    <xf numFmtId="0" fontId="6" fillId="6" borderId="0" xfId="0" applyFont="1" applyFill="1" applyBorder="1" applyAlignment="1" applyProtection="1">
      <alignment vertical="center" wrapText="1"/>
    </xf>
    <xf numFmtId="0" fontId="10" fillId="6" borderId="0" xfId="0" applyFont="1" applyFill="1" applyBorder="1" applyAlignment="1" applyProtection="1">
      <alignment horizontal="right" vertical="center" wrapText="1" indent="2"/>
    </xf>
    <xf numFmtId="0" fontId="51" fillId="6" borderId="0" xfId="0" applyFont="1" applyFill="1" applyBorder="1" applyAlignment="1" applyProtection="1">
      <alignment horizontal="center" vertical="center"/>
    </xf>
    <xf numFmtId="0" fontId="55" fillId="6" borderId="0" xfId="0" applyFont="1" applyFill="1" applyBorder="1" applyProtection="1"/>
    <xf numFmtId="0" fontId="32" fillId="2" borderId="0" xfId="0" applyFont="1" applyFill="1" applyBorder="1" applyAlignment="1" applyProtection="1">
      <alignment horizontal="left" vertical="center" wrapText="1"/>
    </xf>
    <xf numFmtId="0" fontId="6" fillId="0" borderId="18" xfId="0" applyFont="1" applyFill="1" applyBorder="1" applyAlignment="1" applyProtection="1">
      <alignment vertical="center" wrapText="1"/>
    </xf>
    <xf numFmtId="0" fontId="6" fillId="6" borderId="18" xfId="0" applyFont="1" applyFill="1" applyBorder="1" applyAlignment="1" applyProtection="1">
      <alignment vertical="center" wrapText="1"/>
    </xf>
    <xf numFmtId="0" fontId="6" fillId="0" borderId="20" xfId="0" applyFont="1" applyFill="1" applyBorder="1" applyAlignment="1" applyProtection="1">
      <alignment vertical="center" wrapText="1"/>
    </xf>
    <xf numFmtId="0" fontId="6" fillId="6" borderId="20" xfId="0" applyFont="1" applyFill="1" applyBorder="1" applyAlignment="1" applyProtection="1">
      <alignment vertical="center" wrapText="1"/>
    </xf>
    <xf numFmtId="0" fontId="14" fillId="0" borderId="20" xfId="0" applyFont="1" applyFill="1" applyBorder="1" applyAlignment="1" applyProtection="1">
      <alignment horizontal="left" vertical="center" wrapText="1" indent="2"/>
    </xf>
    <xf numFmtId="0" fontId="14" fillId="6" borderId="20" xfId="0" applyFont="1" applyFill="1" applyBorder="1" applyAlignment="1" applyProtection="1">
      <alignment horizontal="left" vertical="center" wrapText="1" indent="4"/>
    </xf>
    <xf numFmtId="0" fontId="54" fillId="6" borderId="20" xfId="0" applyFont="1" applyFill="1" applyBorder="1" applyAlignment="1" applyProtection="1">
      <alignment horizontal="right" vertical="center" wrapText="1"/>
    </xf>
    <xf numFmtId="0" fontId="3" fillId="0" borderId="67" xfId="0" applyFont="1" applyBorder="1" applyAlignment="1" applyProtection="1">
      <alignment horizontal="center"/>
      <protection locked="0"/>
    </xf>
    <xf numFmtId="0" fontId="3" fillId="0" borderId="68" xfId="0" applyFont="1" applyBorder="1" applyAlignment="1" applyProtection="1">
      <alignment horizontal="center"/>
      <protection locked="0"/>
    </xf>
    <xf numFmtId="0" fontId="23" fillId="0" borderId="0" xfId="0" applyFont="1" applyBorder="1" applyProtection="1"/>
    <xf numFmtId="0" fontId="5" fillId="0" borderId="0" xfId="0" applyFont="1" applyBorder="1" applyProtection="1"/>
    <xf numFmtId="0" fontId="32" fillId="0" borderId="0" xfId="0" applyFont="1" applyBorder="1" applyAlignment="1" applyProtection="1">
      <alignment horizontal="left" vertical="center" wrapText="1" indent="2"/>
    </xf>
    <xf numFmtId="0" fontId="1" fillId="13" borderId="0" xfId="0" applyFont="1" applyFill="1" applyProtection="1"/>
    <xf numFmtId="0" fontId="11" fillId="6" borderId="22" xfId="0" applyFont="1" applyFill="1" applyBorder="1" applyAlignment="1" applyProtection="1">
      <alignment horizontal="right"/>
    </xf>
    <xf numFmtId="0" fontId="10" fillId="8" borderId="21" xfId="0" applyFont="1" applyFill="1" applyBorder="1" applyAlignment="1" applyProtection="1">
      <alignment horizontal="center" vertical="center" wrapText="1"/>
    </xf>
    <xf numFmtId="0" fontId="6" fillId="0" borderId="0" xfId="0" applyFont="1" applyFill="1" applyAlignment="1" applyProtection="1">
      <alignment horizontal="right" vertical="top" wrapText="1"/>
    </xf>
    <xf numFmtId="0" fontId="10" fillId="0" borderId="69" xfId="0" applyFont="1" applyFill="1" applyBorder="1" applyAlignment="1" applyProtection="1">
      <alignment vertical="center" wrapText="1"/>
    </xf>
    <xf numFmtId="0" fontId="11" fillId="0" borderId="0" xfId="0" applyFont="1" applyAlignment="1" applyProtection="1">
      <alignment wrapText="1"/>
    </xf>
    <xf numFmtId="0" fontId="40" fillId="0" borderId="0" xfId="0" applyFont="1" applyFill="1" applyBorder="1" applyAlignment="1" applyProtection="1">
      <alignment horizontal="right" vertical="center" wrapText="1"/>
    </xf>
    <xf numFmtId="0" fontId="40" fillId="0" borderId="26" xfId="0" applyFont="1" applyFill="1" applyBorder="1" applyAlignment="1" applyProtection="1">
      <alignment vertical="center" wrapText="1"/>
    </xf>
    <xf numFmtId="0" fontId="11" fillId="0" borderId="0" xfId="0" applyFont="1" applyFill="1" applyBorder="1" applyAlignment="1" applyProtection="1">
      <alignment wrapText="1"/>
    </xf>
    <xf numFmtId="0" fontId="11" fillId="0" borderId="0" xfId="0" applyFont="1" applyBorder="1" applyAlignment="1" applyProtection="1">
      <alignment wrapText="1"/>
    </xf>
    <xf numFmtId="0" fontId="40" fillId="0" borderId="0" xfId="0" applyFont="1" applyFill="1" applyBorder="1" applyAlignment="1" applyProtection="1">
      <alignment horizontal="center" vertical="center" wrapText="1"/>
    </xf>
    <xf numFmtId="0" fontId="11" fillId="0" borderId="0" xfId="0" applyFont="1" applyProtection="1"/>
    <xf numFmtId="0" fontId="11" fillId="0" borderId="26" xfId="0" applyFont="1" applyBorder="1" applyProtection="1"/>
    <xf numFmtId="0" fontId="11" fillId="0" borderId="1" xfId="0" applyFont="1" applyBorder="1" applyAlignment="1" applyProtection="1">
      <alignment wrapText="1"/>
    </xf>
    <xf numFmtId="0" fontId="10" fillId="0" borderId="0" xfId="0" applyFont="1" applyBorder="1" applyAlignment="1" applyProtection="1">
      <alignment vertical="center" wrapText="1"/>
    </xf>
    <xf numFmtId="0" fontId="40" fillId="0" borderId="0" xfId="0" applyFont="1" applyAlignment="1" applyProtection="1">
      <alignment horizontal="center" wrapText="1"/>
    </xf>
    <xf numFmtId="0" fontId="40" fillId="0" borderId="0" xfId="0" applyFont="1" applyAlignment="1" applyProtection="1">
      <alignment horizontal="center" vertical="center" wrapText="1"/>
    </xf>
    <xf numFmtId="0" fontId="11" fillId="0" borderId="51" xfId="0" applyFont="1" applyBorder="1" applyAlignment="1" applyProtection="1">
      <alignment wrapText="1"/>
    </xf>
    <xf numFmtId="0" fontId="11" fillId="0" borderId="0" xfId="0" applyFont="1" applyFill="1" applyBorder="1" applyAlignment="1" applyProtection="1">
      <alignment horizontal="center" wrapText="1"/>
    </xf>
    <xf numFmtId="0" fontId="11" fillId="0" borderId="0" xfId="0" applyFont="1" applyFill="1" applyAlignment="1" applyProtection="1">
      <alignment wrapText="1"/>
    </xf>
    <xf numFmtId="0" fontId="10" fillId="0" borderId="0" xfId="0" applyFont="1" applyAlignment="1" applyProtection="1">
      <alignment horizontal="left" vertical="center" wrapText="1"/>
    </xf>
    <xf numFmtId="0" fontId="6" fillId="6" borderId="18" xfId="0" applyFont="1" applyFill="1" applyBorder="1" applyAlignment="1" applyProtection="1">
      <alignment horizontal="right" vertical="center" wrapText="1"/>
    </xf>
    <xf numFmtId="0" fontId="3" fillId="0" borderId="0" xfId="0" applyFont="1" applyFill="1" applyBorder="1" applyAlignment="1" applyProtection="1">
      <alignment horizontal="left" wrapText="1"/>
    </xf>
    <xf numFmtId="0" fontId="3" fillId="0" borderId="0" xfId="0" applyFont="1" applyAlignment="1" applyProtection="1">
      <alignment horizontal="left" wrapText="1"/>
    </xf>
    <xf numFmtId="0" fontId="3" fillId="0" borderId="0" xfId="0" applyFont="1" applyBorder="1" applyAlignment="1" applyProtection="1">
      <alignment horizontal="left" wrapText="1"/>
    </xf>
    <xf numFmtId="0" fontId="3" fillId="0" borderId="0" xfId="0" applyFont="1" applyAlignment="1" applyProtection="1">
      <alignment horizontal="left"/>
    </xf>
    <xf numFmtId="0" fontId="3" fillId="0" borderId="0" xfId="0" applyFont="1" applyAlignment="1" applyProtection="1">
      <alignment horizontal="left" wrapText="1" indent="2"/>
    </xf>
    <xf numFmtId="0" fontId="3" fillId="0" borderId="0" xfId="0" applyFont="1" applyBorder="1" applyAlignment="1" applyProtection="1">
      <alignment horizontal="left"/>
    </xf>
    <xf numFmtId="0" fontId="24" fillId="14" borderId="0" xfId="0" applyFont="1" applyFill="1" applyProtection="1"/>
    <xf numFmtId="0" fontId="0" fillId="0" borderId="22" xfId="0"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11" fillId="0" borderId="0" xfId="0" applyFont="1" applyFill="1" applyBorder="1" applyAlignment="1">
      <alignment wrapText="1"/>
    </xf>
    <xf numFmtId="0" fontId="15" fillId="0" borderId="1" xfId="0" applyFont="1" applyFill="1" applyBorder="1" applyAlignment="1" applyProtection="1">
      <alignment horizontal="center"/>
      <protection locked="0"/>
    </xf>
    <xf numFmtId="0" fontId="10" fillId="0" borderId="18" xfId="0" applyFont="1" applyBorder="1" applyAlignment="1" applyProtection="1">
      <alignment horizontal="center" vertical="center" wrapText="1"/>
      <protection locked="0"/>
    </xf>
    <xf numFmtId="0" fontId="10" fillId="0" borderId="20"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protection locked="0"/>
    </xf>
    <xf numFmtId="0" fontId="10" fillId="0" borderId="19" xfId="0" applyFont="1" applyBorder="1" applyAlignment="1" applyProtection="1">
      <alignment horizontal="center" vertical="center" wrapText="1"/>
      <protection locked="0"/>
    </xf>
    <xf numFmtId="1" fontId="10" fillId="0" borderId="19" xfId="0" applyNumberFormat="1" applyFont="1" applyFill="1" applyBorder="1" applyAlignment="1" applyProtection="1">
      <alignment horizontal="center" vertical="center"/>
      <protection locked="0"/>
    </xf>
    <xf numFmtId="0" fontId="3" fillId="0" borderId="72" xfId="0" applyFont="1" applyBorder="1" applyAlignment="1" applyProtection="1">
      <alignment horizontal="center"/>
      <protection locked="0"/>
    </xf>
    <xf numFmtId="0" fontId="3" fillId="0" borderId="73" xfId="0" applyFont="1" applyBorder="1" applyAlignment="1" applyProtection="1">
      <alignment horizontal="center"/>
      <protection locked="0"/>
    </xf>
    <xf numFmtId="0" fontId="3" fillId="0" borderId="0" xfId="0" applyFont="1" applyFill="1" applyAlignment="1" applyProtection="1">
      <alignment horizontal="center" wrapText="1"/>
    </xf>
    <xf numFmtId="0" fontId="3" fillId="0" borderId="69" xfId="0" applyFont="1" applyBorder="1" applyAlignment="1" applyProtection="1">
      <alignment horizontal="center"/>
      <protection locked="0"/>
    </xf>
    <xf numFmtId="0" fontId="15" fillId="0" borderId="1" xfId="0" applyFont="1" applyFill="1" applyBorder="1" applyAlignment="1" applyProtection="1">
      <alignment horizontal="center" wrapText="1"/>
      <protection locked="0"/>
    </xf>
    <xf numFmtId="0" fontId="32" fillId="0" borderId="18" xfId="0" applyFont="1" applyBorder="1" applyAlignment="1" applyProtection="1">
      <alignment horizontal="left" vertical="center" wrapText="1"/>
      <protection locked="0"/>
    </xf>
    <xf numFmtId="0" fontId="32" fillId="0" borderId="20" xfId="0" applyFont="1" applyBorder="1" applyAlignment="1" applyProtection="1">
      <alignment horizontal="left" vertical="center" wrapText="1"/>
      <protection locked="0"/>
    </xf>
    <xf numFmtId="0" fontId="32" fillId="0" borderId="20" xfId="0" applyFont="1" applyFill="1" applyBorder="1" applyAlignment="1" applyProtection="1">
      <alignment horizontal="left" vertical="center" wrapText="1"/>
      <protection locked="0"/>
    </xf>
    <xf numFmtId="0" fontId="32" fillId="0" borderId="48" xfId="0" applyFont="1" applyFill="1" applyBorder="1" applyAlignment="1" applyProtection="1">
      <alignment horizontal="left" vertical="center" wrapText="1"/>
      <protection locked="0"/>
    </xf>
    <xf numFmtId="0" fontId="32" fillId="0" borderId="19" xfId="0" applyFont="1" applyFill="1" applyBorder="1" applyAlignment="1" applyProtection="1">
      <alignment horizontal="left" vertical="center" wrapText="1"/>
      <protection locked="0"/>
    </xf>
    <xf numFmtId="0" fontId="32" fillId="0" borderId="18" xfId="0" applyFont="1" applyFill="1" applyBorder="1" applyAlignment="1" applyProtection="1">
      <alignment horizontal="left" vertical="center" wrapText="1"/>
      <protection locked="0"/>
    </xf>
    <xf numFmtId="0" fontId="32" fillId="0" borderId="48" xfId="0" applyFont="1" applyBorder="1" applyAlignment="1" applyProtection="1">
      <alignment horizontal="left" vertical="center" wrapText="1"/>
      <protection locked="0"/>
    </xf>
    <xf numFmtId="0" fontId="32" fillId="0" borderId="19" xfId="0" applyFont="1" applyBorder="1" applyAlignment="1" applyProtection="1">
      <alignment horizontal="left" vertical="center" wrapText="1"/>
      <protection locked="0"/>
    </xf>
    <xf numFmtId="1" fontId="32" fillId="0" borderId="19" xfId="0" applyNumberFormat="1" applyFont="1" applyFill="1" applyBorder="1" applyAlignment="1" applyProtection="1">
      <alignment horizontal="left" vertical="center" wrapText="1"/>
      <protection locked="0"/>
    </xf>
    <xf numFmtId="0" fontId="10" fillId="13" borderId="48" xfId="0" applyFont="1" applyFill="1" applyBorder="1" applyAlignment="1" applyProtection="1">
      <alignment horizontal="center" vertical="center"/>
    </xf>
    <xf numFmtId="0" fontId="14" fillId="13" borderId="18" xfId="0" applyFont="1" applyFill="1" applyBorder="1" applyAlignment="1" applyProtection="1">
      <alignment horizontal="left" vertical="center" wrapText="1"/>
    </xf>
    <xf numFmtId="0" fontId="10" fillId="13" borderId="20" xfId="0" applyFont="1" applyFill="1" applyBorder="1" applyAlignment="1" applyProtection="1">
      <alignment horizontal="center" vertical="center"/>
    </xf>
    <xf numFmtId="0" fontId="10" fillId="13" borderId="18" xfId="0" applyFont="1" applyFill="1" applyBorder="1" applyAlignment="1" applyProtection="1">
      <alignment horizontal="center" vertical="center" wrapText="1"/>
      <protection locked="0"/>
    </xf>
    <xf numFmtId="0" fontId="32" fillId="13" borderId="18" xfId="0" applyFont="1" applyFill="1" applyBorder="1" applyAlignment="1" applyProtection="1">
      <alignment horizontal="left" vertical="center" wrapText="1"/>
      <protection locked="0"/>
    </xf>
    <xf numFmtId="0" fontId="5" fillId="0" borderId="0" xfId="0" applyFont="1" applyAlignment="1" applyProtection="1">
      <alignment horizontal="left"/>
    </xf>
    <xf numFmtId="0" fontId="69" fillId="0" borderId="21" xfId="1" applyFont="1" applyBorder="1"/>
    <xf numFmtId="0" fontId="69" fillId="0" borderId="21" xfId="1" applyFont="1" applyBorder="1" applyAlignment="1">
      <alignment horizontal="right"/>
    </xf>
    <xf numFmtId="2" fontId="10" fillId="0" borderId="19" xfId="0" applyNumberFormat="1" applyFont="1" applyFill="1" applyBorder="1" applyAlignment="1" applyProtection="1">
      <alignment horizontal="center" vertical="center" wrapText="1"/>
      <protection locked="0"/>
    </xf>
    <xf numFmtId="0" fontId="10" fillId="6" borderId="49" xfId="0" applyFont="1" applyFill="1" applyBorder="1" applyAlignment="1" applyProtection="1">
      <alignment horizontal="center" vertical="center" wrapText="1"/>
    </xf>
    <xf numFmtId="0" fontId="10" fillId="0" borderId="20" xfId="0" applyFont="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48" xfId="0" applyFont="1" applyBorder="1" applyAlignment="1" applyProtection="1">
      <alignment horizontal="center" vertical="center" wrapText="1"/>
      <protection locked="0"/>
    </xf>
    <xf numFmtId="0" fontId="10" fillId="0" borderId="48"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0" fontId="32" fillId="6" borderId="18" xfId="0" applyFont="1" applyFill="1" applyBorder="1" applyAlignment="1" applyProtection="1">
      <alignment horizontal="left" vertical="center" wrapText="1"/>
    </xf>
    <xf numFmtId="0" fontId="32" fillId="6" borderId="20" xfId="0" applyFont="1" applyFill="1" applyBorder="1" applyAlignment="1" applyProtection="1">
      <alignment horizontal="left" vertical="center" wrapText="1"/>
    </xf>
    <xf numFmtId="0" fontId="32" fillId="6" borderId="48" xfId="0" applyFont="1" applyFill="1" applyBorder="1" applyAlignment="1" applyProtection="1">
      <alignment horizontal="left" vertical="center" wrapText="1"/>
    </xf>
    <xf numFmtId="0" fontId="32" fillId="6" borderId="49" xfId="0" applyFont="1" applyFill="1" applyBorder="1" applyAlignment="1" applyProtection="1">
      <alignment horizontal="left" vertical="center" wrapText="1"/>
    </xf>
    <xf numFmtId="0" fontId="32" fillId="6" borderId="19" xfId="0" applyFont="1" applyFill="1" applyBorder="1" applyAlignment="1" applyProtection="1">
      <alignment horizontal="left" vertical="center" wrapText="1"/>
    </xf>
    <xf numFmtId="0" fontId="34" fillId="10" borderId="74" xfId="0" applyNumberFormat="1" applyFont="1" applyFill="1" applyBorder="1" applyAlignment="1" applyProtection="1">
      <alignment horizontal="left" vertical="center"/>
    </xf>
    <xf numFmtId="0" fontId="6" fillId="10" borderId="74" xfId="0" applyNumberFormat="1" applyFont="1" applyFill="1" applyBorder="1" applyAlignment="1" applyProtection="1">
      <alignment horizontal="center" vertical="center"/>
    </xf>
    <xf numFmtId="0" fontId="67" fillId="10" borderId="74" xfId="0" applyNumberFormat="1" applyFont="1" applyFill="1" applyBorder="1" applyAlignment="1" applyProtection="1">
      <alignment horizontal="left" vertical="center"/>
    </xf>
    <xf numFmtId="0" fontId="0" fillId="6" borderId="20" xfId="0" applyFill="1" applyBorder="1" applyProtection="1"/>
    <xf numFmtId="0" fontId="34" fillId="6" borderId="18" xfId="0" applyFont="1" applyFill="1" applyBorder="1" applyAlignment="1" applyProtection="1">
      <alignment horizontal="left" vertical="center" wrapText="1"/>
    </xf>
    <xf numFmtId="0" fontId="6" fillId="10" borderId="74" xfId="0" applyNumberFormat="1" applyFont="1" applyFill="1" applyBorder="1" applyAlignment="1" applyProtection="1">
      <alignment horizontal="center" vertical="center"/>
      <protection locked="0"/>
    </xf>
    <xf numFmtId="0" fontId="34" fillId="10" borderId="74" xfId="0" applyNumberFormat="1" applyFont="1" applyFill="1" applyBorder="1" applyAlignment="1" applyProtection="1">
      <alignment horizontal="left" vertical="center"/>
      <protection locked="0"/>
    </xf>
    <xf numFmtId="0" fontId="67" fillId="10" borderId="74" xfId="0" applyNumberFormat="1" applyFont="1" applyFill="1" applyBorder="1" applyAlignment="1" applyProtection="1">
      <alignment horizontal="left" vertical="center"/>
      <protection locked="0"/>
    </xf>
    <xf numFmtId="2" fontId="10" fillId="0" borderId="20" xfId="0" applyNumberFormat="1" applyFont="1" applyFill="1" applyBorder="1" applyAlignment="1" applyProtection="1">
      <alignment horizontal="center" vertical="center" wrapText="1"/>
      <protection locked="0"/>
    </xf>
    <xf numFmtId="0" fontId="10" fillId="13" borderId="48" xfId="0" applyFont="1" applyFill="1" applyBorder="1" applyAlignment="1" applyProtection="1">
      <alignment horizontal="right" wrapText="1"/>
      <protection locked="0"/>
    </xf>
    <xf numFmtId="0" fontId="32" fillId="13" borderId="48" xfId="0" applyFont="1" applyFill="1" applyBorder="1" applyAlignment="1" applyProtection="1">
      <alignment horizontal="center" vertical="center" wrapText="1"/>
      <protection locked="0"/>
    </xf>
    <xf numFmtId="0" fontId="10" fillId="6" borderId="61" xfId="0" applyFont="1" applyFill="1" applyBorder="1" applyAlignment="1" applyProtection="1">
      <alignment horizontal="center" vertical="center"/>
    </xf>
    <xf numFmtId="0" fontId="24" fillId="0" borderId="0" xfId="0" applyFont="1" applyFill="1"/>
    <xf numFmtId="0" fontId="3" fillId="0" borderId="0" xfId="0" applyFont="1" applyFill="1" applyAlignment="1">
      <alignment vertical="top" wrapText="1"/>
    </xf>
    <xf numFmtId="0" fontId="0" fillId="0" borderId="0" xfId="0" applyFill="1" applyAlignment="1">
      <alignment vertical="top" wrapText="1"/>
    </xf>
    <xf numFmtId="0" fontId="24" fillId="0" borderId="0" xfId="0" applyFont="1" applyFill="1" applyAlignment="1">
      <alignment wrapText="1"/>
    </xf>
    <xf numFmtId="0" fontId="3" fillId="0" borderId="0" xfId="0" applyFont="1" applyFill="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3" fillId="0" borderId="0" xfId="0" applyNumberFormat="1" applyFont="1" applyFill="1" applyBorder="1" applyAlignment="1">
      <alignment horizontal="left" vertical="top" wrapText="1"/>
    </xf>
    <xf numFmtId="0" fontId="6" fillId="0" borderId="0" xfId="0" applyFont="1" applyFill="1" applyAlignment="1" applyProtection="1">
      <alignment horizontal="left" vertical="top" wrapText="1"/>
    </xf>
    <xf numFmtId="0" fontId="10" fillId="0" borderId="0" xfId="0" applyFont="1" applyFill="1" applyAlignment="1" applyProtection="1">
      <alignment horizontal="left" vertical="top" wrapText="1"/>
    </xf>
    <xf numFmtId="0" fontId="3" fillId="0" borderId="27" xfId="0" applyFont="1" applyBorder="1" applyAlignment="1" applyProtection="1">
      <alignment horizontal="left" wrapText="1"/>
      <protection locked="0"/>
    </xf>
    <xf numFmtId="0" fontId="0" fillId="0" borderId="0" xfId="0" applyAlignment="1" applyProtection="1"/>
    <xf numFmtId="0" fontId="3" fillId="0" borderId="25" xfId="0" applyFont="1" applyBorder="1" applyAlignment="1">
      <alignment horizontal="left" wrapText="1"/>
    </xf>
    <xf numFmtId="0" fontId="3" fillId="0" borderId="70" xfId="0" applyFont="1" applyBorder="1" applyAlignment="1">
      <alignment horizontal="left" wrapText="1"/>
    </xf>
    <xf numFmtId="0" fontId="10" fillId="0" borderId="0" xfId="0" applyFont="1" applyFill="1" applyBorder="1" applyAlignment="1" applyProtection="1">
      <alignment horizontal="center" vertical="center" wrapText="1"/>
    </xf>
    <xf numFmtId="0" fontId="16" fillId="6" borderId="0" xfId="0" applyFont="1" applyFill="1" applyBorder="1" applyAlignment="1" applyProtection="1">
      <alignment horizontal="left"/>
    </xf>
    <xf numFmtId="0" fontId="40" fillId="0" borderId="0" xfId="0" applyFont="1" applyFill="1" applyAlignment="1" applyProtection="1">
      <alignment horizontal="center" wrapText="1"/>
    </xf>
    <xf numFmtId="0" fontId="16" fillId="0" borderId="0" xfId="0" applyFont="1" applyFill="1" applyAlignment="1">
      <alignment horizontal="left" vertical="top" indent="4"/>
    </xf>
    <xf numFmtId="0" fontId="24" fillId="6" borderId="0" xfId="0" applyFont="1" applyFill="1" applyAlignment="1" applyProtection="1">
      <alignment horizontal="center" vertical="center"/>
    </xf>
    <xf numFmtId="0" fontId="24" fillId="0" borderId="0" xfId="0" applyFont="1" applyBorder="1" applyProtection="1"/>
    <xf numFmtId="0" fontId="24" fillId="6" borderId="0" xfId="0" applyFont="1" applyFill="1" applyBorder="1" applyProtection="1"/>
    <xf numFmtId="0" fontId="19" fillId="0" borderId="67" xfId="0" applyFont="1" applyBorder="1" applyAlignment="1" applyProtection="1">
      <alignment horizontal="center"/>
      <protection locked="0"/>
    </xf>
    <xf numFmtId="0" fontId="19" fillId="0" borderId="71" xfId="0" applyFont="1" applyBorder="1" applyAlignment="1" applyProtection="1">
      <alignment horizontal="center"/>
      <protection locked="0"/>
    </xf>
    <xf numFmtId="0" fontId="71" fillId="0" borderId="1" xfId="0" applyFont="1" applyBorder="1" applyProtection="1">
      <protection locked="0"/>
    </xf>
    <xf numFmtId="0" fontId="32" fillId="0" borderId="1" xfId="0" applyFont="1" applyFill="1" applyBorder="1" applyAlignment="1" applyProtection="1">
      <alignment horizontal="left" vertical="center"/>
      <protection locked="0"/>
    </xf>
    <xf numFmtId="0" fontId="3" fillId="0" borderId="1" xfId="0" applyFont="1" applyFill="1" applyBorder="1" applyAlignment="1" applyProtection="1">
      <protection locked="0"/>
    </xf>
    <xf numFmtId="0" fontId="0" fillId="0" borderId="1" xfId="0" applyFill="1" applyBorder="1" applyAlignment="1" applyProtection="1">
      <protection locked="0"/>
    </xf>
    <xf numFmtId="0" fontId="72" fillId="0" borderId="1" xfId="0" applyFont="1" applyFill="1" applyBorder="1" applyAlignment="1" applyProtection="1">
      <alignment horizontal="left" vertical="center"/>
      <protection locked="0"/>
    </xf>
    <xf numFmtId="0" fontId="3"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center"/>
      <protection locked="0"/>
    </xf>
    <xf numFmtId="0" fontId="24" fillId="0" borderId="1" xfId="0" applyFont="1" applyBorder="1" applyAlignment="1" applyProtection="1">
      <alignment horizontal="left" vertical="center"/>
      <protection locked="0"/>
    </xf>
    <xf numFmtId="0" fontId="24" fillId="0" borderId="1" xfId="0" applyFont="1" applyBorder="1" applyProtection="1">
      <protection locked="0"/>
    </xf>
    <xf numFmtId="0" fontId="23" fillId="0" borderId="1" xfId="0" applyFont="1" applyBorder="1" applyAlignment="1" applyProtection="1">
      <alignment horizontal="left" vertical="center"/>
      <protection locked="0"/>
    </xf>
    <xf numFmtId="0" fontId="66" fillId="0" borderId="0" xfId="0" applyFont="1"/>
    <xf numFmtId="0" fontId="24" fillId="0" borderId="1" xfId="0" applyFont="1" applyBorder="1" applyAlignment="1" applyProtection="1">
      <alignment horizontal="center" vertical="center"/>
      <protection locked="0"/>
    </xf>
    <xf numFmtId="0" fontId="16" fillId="0" borderId="1" xfId="0" applyFont="1" applyBorder="1" applyAlignment="1">
      <alignment horizontal="left" vertical="top"/>
    </xf>
    <xf numFmtId="0" fontId="16" fillId="0" borderId="0" xfId="0" applyFont="1" applyFill="1" applyBorder="1" applyAlignment="1">
      <alignment vertical="top" wrapText="1"/>
    </xf>
    <xf numFmtId="0" fontId="24" fillId="0" borderId="0" xfId="0" applyFont="1" applyFill="1" applyBorder="1" applyAlignment="1">
      <alignment vertical="top" wrapText="1"/>
    </xf>
    <xf numFmtId="0" fontId="24" fillId="0" borderId="0" xfId="0" applyFont="1" applyFill="1" applyBorder="1" applyAlignment="1"/>
    <xf numFmtId="0" fontId="24" fillId="0" borderId="0" xfId="0" applyFont="1" applyFill="1" applyAlignment="1"/>
    <xf numFmtId="0" fontId="16" fillId="0" borderId="0" xfId="0" applyFont="1" applyBorder="1" applyAlignment="1">
      <alignment horizontal="left" vertical="top"/>
    </xf>
    <xf numFmtId="0" fontId="16" fillId="0" borderId="0" xfId="0" applyFont="1" applyFill="1" applyBorder="1" applyAlignment="1">
      <alignment horizontal="left" vertical="top" wrapText="1"/>
    </xf>
    <xf numFmtId="0" fontId="35" fillId="11" borderId="0" xfId="0" applyFont="1" applyFill="1" applyAlignment="1">
      <alignment horizontal="center"/>
    </xf>
    <xf numFmtId="0" fontId="36" fillId="2" borderId="0" xfId="0" applyFont="1" applyFill="1" applyAlignment="1">
      <alignment horizontal="center"/>
    </xf>
    <xf numFmtId="0" fontId="13" fillId="3" borderId="0" xfId="0" applyFont="1" applyFill="1" applyAlignment="1">
      <alignment horizontal="center" vertical="center"/>
    </xf>
    <xf numFmtId="0" fontId="13" fillId="3" borderId="0" xfId="0" applyFont="1" applyFill="1" applyAlignment="1"/>
    <xf numFmtId="0" fontId="16" fillId="0" borderId="26" xfId="0" applyFont="1" applyFill="1" applyBorder="1" applyAlignment="1">
      <alignment vertical="top" wrapText="1"/>
    </xf>
    <xf numFmtId="0" fontId="0" fillId="0" borderId="26" xfId="0" applyFill="1" applyBorder="1" applyAlignment="1">
      <alignment vertical="top" wrapText="1"/>
    </xf>
    <xf numFmtId="0" fontId="0" fillId="0" borderId="26" xfId="0" applyFill="1" applyBorder="1" applyAlignment="1"/>
    <xf numFmtId="0" fontId="5" fillId="3" borderId="0" xfId="0" applyFont="1" applyFill="1" applyAlignment="1">
      <alignment horizontal="center" wrapText="1"/>
    </xf>
    <xf numFmtId="0" fontId="4" fillId="0" borderId="0" xfId="0" applyNumberFormat="1" applyFont="1" applyFill="1" applyBorder="1" applyAlignment="1">
      <alignment horizontal="left" vertical="top" wrapText="1"/>
    </xf>
    <xf numFmtId="0" fontId="3" fillId="0" borderId="0" xfId="0" applyFont="1" applyFill="1" applyAlignment="1">
      <alignment vertical="top" wrapText="1"/>
    </xf>
    <xf numFmtId="0" fontId="24" fillId="0" borderId="0" xfId="0" applyFont="1" applyFill="1" applyAlignment="1">
      <alignment vertical="top" wrapText="1"/>
    </xf>
    <xf numFmtId="0" fontId="3" fillId="0" borderId="0" xfId="0" applyFont="1" applyFill="1" applyBorder="1" applyAlignment="1">
      <alignment vertical="top" wrapText="1"/>
    </xf>
    <xf numFmtId="0" fontId="3" fillId="0" borderId="0" xfId="0" applyFont="1" applyFill="1" applyAlignment="1">
      <alignment horizontal="left" vertical="top" wrapText="1"/>
    </xf>
    <xf numFmtId="0" fontId="3" fillId="0" borderId="0" xfId="0" applyFont="1" applyFill="1" applyBorder="1" applyAlignment="1" applyProtection="1">
      <alignment horizontal="left" vertical="top" wrapText="1"/>
      <protection locked="0"/>
    </xf>
    <xf numFmtId="0" fontId="15" fillId="0" borderId="0" xfId="0" applyFont="1" applyFill="1" applyAlignment="1">
      <alignment vertical="top" wrapText="1"/>
    </xf>
    <xf numFmtId="0" fontId="3" fillId="0" borderId="53"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52" xfId="0" applyFont="1" applyFill="1" applyBorder="1" applyAlignment="1">
      <alignment horizontal="left" vertical="top" wrapText="1"/>
    </xf>
    <xf numFmtId="0" fontId="3" fillId="0" borderId="0" xfId="0" applyNumberFormat="1" applyFont="1" applyFill="1" applyBorder="1" applyAlignment="1">
      <alignment vertical="top" wrapText="1"/>
    </xf>
    <xf numFmtId="0" fontId="5" fillId="3" borderId="0" xfId="0" applyFont="1" applyFill="1" applyAlignment="1">
      <alignment horizontal="center"/>
    </xf>
    <xf numFmtId="0" fontId="24" fillId="3" borderId="0" xfId="0" applyFont="1" applyFill="1" applyAlignment="1">
      <alignment horizontal="center"/>
    </xf>
    <xf numFmtId="0" fontId="3" fillId="0" borderId="0" xfId="0" applyFont="1" applyFill="1" applyAlignment="1">
      <alignment vertical="center" wrapText="1"/>
    </xf>
    <xf numFmtId="0" fontId="4" fillId="0" borderId="53" xfId="0" applyFont="1" applyFill="1" applyBorder="1" applyAlignment="1">
      <alignment horizontal="left" vertical="center" wrapText="1" indent="3"/>
    </xf>
    <xf numFmtId="0" fontId="4" fillId="0" borderId="51" xfId="0" applyFont="1" applyFill="1" applyBorder="1" applyAlignment="1">
      <alignment horizontal="left" vertical="center" wrapText="1" indent="3"/>
    </xf>
    <xf numFmtId="0" fontId="4" fillId="0" borderId="52" xfId="0" applyFont="1" applyFill="1" applyBorder="1" applyAlignment="1">
      <alignment horizontal="left" vertical="center" wrapText="1" indent="3"/>
    </xf>
    <xf numFmtId="0" fontId="3" fillId="0" borderId="0" xfId="0" applyFont="1" applyFill="1" applyBorder="1" applyAlignment="1">
      <alignment horizontal="left" vertical="top" wrapText="1"/>
    </xf>
    <xf numFmtId="0" fontId="5" fillId="3" borderId="0" xfId="0" applyNumberFormat="1" applyFont="1" applyFill="1" applyBorder="1" applyAlignment="1">
      <alignment horizontal="center" vertical="top" wrapText="1"/>
    </xf>
    <xf numFmtId="0" fontId="24" fillId="3" borderId="0" xfId="0" applyFont="1" applyFill="1" applyAlignment="1">
      <alignment horizontal="center" vertical="top" wrapText="1"/>
    </xf>
    <xf numFmtId="0" fontId="3" fillId="0" borderId="0" xfId="0" applyNumberFormat="1" applyFont="1" applyFill="1" applyBorder="1" applyAlignment="1">
      <alignment horizontal="left" vertical="top" wrapText="1"/>
    </xf>
    <xf numFmtId="0" fontId="4" fillId="0" borderId="0" xfId="0" applyFont="1" applyFill="1" applyAlignment="1">
      <alignment vertical="top" wrapText="1"/>
    </xf>
    <xf numFmtId="0" fontId="13" fillId="2" borderId="0" xfId="0" applyFont="1" applyFill="1" applyAlignment="1">
      <alignment horizontal="center" vertical="center"/>
    </xf>
    <xf numFmtId="0" fontId="0" fillId="0" borderId="0" xfId="0" applyFill="1" applyAlignment="1">
      <alignment vertical="top" wrapText="1"/>
    </xf>
    <xf numFmtId="0" fontId="24" fillId="0" borderId="0" xfId="0" applyFont="1" applyFill="1" applyAlignment="1">
      <alignment wrapText="1"/>
    </xf>
    <xf numFmtId="0" fontId="3" fillId="0" borderId="0" xfId="0" applyFont="1" applyFill="1" applyAlignment="1">
      <alignment horizontal="left" vertical="center" wrapText="1"/>
    </xf>
    <xf numFmtId="0" fontId="13" fillId="2" borderId="0" xfId="0" applyFont="1" applyFill="1" applyAlignment="1">
      <alignment horizontal="center"/>
    </xf>
    <xf numFmtId="0" fontId="5" fillId="3" borderId="0" xfId="0" applyFont="1" applyFill="1" applyAlignment="1">
      <alignment horizontal="center" vertical="center"/>
    </xf>
    <xf numFmtId="0" fontId="5" fillId="0" borderId="8" xfId="0" applyFont="1" applyFill="1" applyBorder="1" applyAlignment="1">
      <alignment horizontal="center" vertical="center"/>
    </xf>
    <xf numFmtId="0" fontId="3" fillId="0" borderId="8" xfId="0" applyFont="1" applyFill="1" applyBorder="1" applyAlignment="1">
      <alignment horizontal="left" vertical="top" wrapText="1"/>
    </xf>
    <xf numFmtId="0" fontId="24" fillId="0" borderId="8" xfId="0" applyFont="1" applyFill="1" applyBorder="1" applyAlignment="1">
      <alignment vertical="top" wrapText="1"/>
    </xf>
    <xf numFmtId="0" fontId="10" fillId="8" borderId="39" xfId="0" applyFont="1" applyFill="1" applyBorder="1" applyAlignment="1">
      <alignment horizontal="center" vertical="center" wrapText="1"/>
    </xf>
    <xf numFmtId="0" fontId="10" fillId="8" borderId="75" xfId="0" applyFont="1" applyFill="1" applyBorder="1" applyAlignment="1">
      <alignment horizontal="center" vertical="center" wrapText="1"/>
    </xf>
    <xf numFmtId="0" fontId="38" fillId="0" borderId="69" xfId="0" applyFont="1" applyFill="1" applyBorder="1" applyAlignment="1">
      <alignment horizontal="center" vertical="top" wrapText="1"/>
    </xf>
    <xf numFmtId="0" fontId="38" fillId="0" borderId="0" xfId="0" applyFont="1" applyFill="1" applyBorder="1" applyAlignment="1">
      <alignment horizontal="center" vertical="top" wrapText="1"/>
    </xf>
    <xf numFmtId="0" fontId="3" fillId="8" borderId="39" xfId="0" applyFont="1" applyFill="1" applyBorder="1" applyAlignment="1">
      <alignment horizontal="center" vertical="center" wrapText="1"/>
    </xf>
    <xf numFmtId="0" fontId="3" fillId="8" borderId="75" xfId="0" applyFont="1" applyFill="1" applyBorder="1" applyAlignment="1">
      <alignment horizontal="center" vertical="center" wrapText="1"/>
    </xf>
    <xf numFmtId="0" fontId="4" fillId="8" borderId="76" xfId="0" applyFont="1" applyFill="1" applyBorder="1" applyAlignment="1">
      <alignment horizontal="center" vertical="center"/>
    </xf>
    <xf numFmtId="0" fontId="4" fillId="8" borderId="77" xfId="0" applyFont="1" applyFill="1" applyBorder="1" applyAlignment="1">
      <alignment horizontal="center" vertical="center"/>
    </xf>
    <xf numFmtId="0" fontId="4" fillId="8" borderId="78" xfId="0" applyFont="1" applyFill="1" applyBorder="1" applyAlignment="1">
      <alignment horizontal="center" vertical="center"/>
    </xf>
    <xf numFmtId="0" fontId="4" fillId="8" borderId="79" xfId="0" applyFont="1" applyFill="1" applyBorder="1" applyAlignment="1">
      <alignment horizontal="center" vertical="center"/>
    </xf>
    <xf numFmtId="0" fontId="19" fillId="0" borderId="26" xfId="0" applyFont="1" applyFill="1" applyBorder="1" applyAlignment="1" applyProtection="1">
      <alignment horizontal="left" wrapText="1"/>
      <protection locked="0"/>
    </xf>
    <xf numFmtId="0" fontId="5" fillId="3" borderId="0" xfId="0" applyFont="1" applyFill="1" applyAlignment="1">
      <alignment horizontal="left"/>
    </xf>
    <xf numFmtId="0" fontId="3" fillId="7" borderId="53" xfId="0" applyFont="1" applyFill="1" applyBorder="1" applyAlignment="1">
      <alignment horizontal="center" vertical="center" wrapText="1"/>
    </xf>
    <xf numFmtId="0" fontId="3" fillId="7" borderId="52" xfId="0" applyFont="1" applyFill="1" applyBorder="1" applyAlignment="1">
      <alignment horizontal="center" vertical="center" wrapText="1"/>
    </xf>
    <xf numFmtId="0" fontId="10" fillId="8" borderId="53" xfId="0" applyFont="1" applyFill="1" applyBorder="1" applyAlignment="1">
      <alignment horizontal="center" vertical="center" wrapText="1"/>
    </xf>
    <xf numFmtId="0" fontId="10" fillId="8" borderId="52" xfId="0" applyFont="1" applyFill="1" applyBorder="1" applyAlignment="1">
      <alignment horizontal="center" vertical="center" wrapText="1"/>
    </xf>
    <xf numFmtId="0" fontId="4" fillId="7" borderId="39" xfId="0" applyFont="1" applyFill="1" applyBorder="1" applyAlignment="1">
      <alignment horizontal="center" vertical="center" wrapText="1"/>
    </xf>
    <xf numFmtId="0" fontId="4" fillId="7" borderId="75" xfId="0" applyFont="1" applyFill="1" applyBorder="1" applyAlignment="1">
      <alignment horizontal="center" vertical="center" wrapText="1"/>
    </xf>
    <xf numFmtId="0" fontId="10" fillId="8" borderId="53" xfId="0" applyFont="1" applyFill="1" applyBorder="1" applyAlignment="1">
      <alignment horizontal="center"/>
    </xf>
    <xf numFmtId="0" fontId="10" fillId="8" borderId="51" xfId="0" applyFont="1" applyFill="1" applyBorder="1" applyAlignment="1">
      <alignment horizontal="center"/>
    </xf>
    <xf numFmtId="0" fontId="10" fillId="8" borderId="52" xfId="0" applyFont="1" applyFill="1" applyBorder="1" applyAlignment="1">
      <alignment horizontal="center"/>
    </xf>
    <xf numFmtId="0" fontId="3" fillId="8" borderId="53" xfId="0" applyFont="1" applyFill="1" applyBorder="1" applyAlignment="1">
      <alignment horizontal="center" vertical="center" wrapText="1"/>
    </xf>
    <xf numFmtId="0" fontId="3" fillId="8" borderId="51" xfId="0" applyFont="1" applyFill="1" applyBorder="1" applyAlignment="1">
      <alignment horizontal="center" vertical="center" wrapText="1"/>
    </xf>
    <xf numFmtId="0" fontId="3" fillId="8" borderId="52" xfId="0" applyFont="1" applyFill="1" applyBorder="1" applyAlignment="1">
      <alignment horizontal="center" vertical="center" wrapText="1"/>
    </xf>
    <xf numFmtId="0" fontId="10" fillId="7" borderId="53" xfId="0" applyFont="1" applyFill="1" applyBorder="1" applyAlignment="1">
      <alignment horizontal="center" vertical="center" wrapText="1"/>
    </xf>
    <xf numFmtId="0" fontId="10" fillId="7" borderId="51"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3" fillId="0" borderId="27" xfId="0" applyFont="1" applyBorder="1" applyAlignment="1" applyProtection="1">
      <alignment horizontal="left" wrapText="1"/>
      <protection locked="0"/>
    </xf>
    <xf numFmtId="0" fontId="3" fillId="0" borderId="25" xfId="0" applyFont="1" applyBorder="1" applyAlignment="1" applyProtection="1">
      <alignment horizontal="left" wrapText="1"/>
      <protection locked="0"/>
    </xf>
    <xf numFmtId="0" fontId="3" fillId="0" borderId="70" xfId="0" applyFont="1" applyBorder="1" applyAlignment="1" applyProtection="1">
      <alignment horizontal="left" wrapText="1"/>
      <protection locked="0"/>
    </xf>
    <xf numFmtId="0" fontId="73" fillId="0" borderId="27" xfId="0" applyFont="1" applyBorder="1" applyAlignment="1" applyProtection="1">
      <alignment horizontal="left" wrapText="1"/>
      <protection locked="0"/>
    </xf>
    <xf numFmtId="0" fontId="73" fillId="0" borderId="25" xfId="0" applyFont="1" applyBorder="1" applyAlignment="1" applyProtection="1">
      <alignment horizontal="left" wrapText="1"/>
      <protection locked="0"/>
    </xf>
    <xf numFmtId="0" fontId="73" fillId="0" borderId="70" xfId="0" applyFont="1" applyBorder="1" applyAlignment="1" applyProtection="1">
      <alignment horizontal="left" wrapText="1"/>
      <protection locked="0"/>
    </xf>
    <xf numFmtId="0" fontId="1" fillId="0" borderId="0" xfId="0" applyFont="1" applyBorder="1" applyAlignment="1" applyProtection="1"/>
    <xf numFmtId="0" fontId="0" fillId="0" borderId="0" xfId="0" applyAlignment="1" applyProtection="1"/>
    <xf numFmtId="0" fontId="3" fillId="0" borderId="68" xfId="0" applyFont="1" applyBorder="1" applyAlignment="1" applyProtection="1">
      <alignment horizontal="left" wrapText="1"/>
      <protection locked="0"/>
    </xf>
    <xf numFmtId="0" fontId="3" fillId="0" borderId="57" xfId="0" applyFont="1" applyBorder="1" applyAlignment="1" applyProtection="1">
      <alignment horizontal="left" wrapText="1"/>
      <protection locked="0"/>
    </xf>
    <xf numFmtId="0" fontId="3" fillId="0" borderId="80" xfId="0" applyFont="1" applyBorder="1" applyAlignment="1" applyProtection="1">
      <alignment horizontal="left" wrapText="1"/>
      <protection locked="0"/>
    </xf>
    <xf numFmtId="0" fontId="61" fillId="6" borderId="81" xfId="0" applyFont="1" applyFill="1" applyBorder="1" applyAlignment="1" applyProtection="1">
      <alignment horizontal="center"/>
    </xf>
    <xf numFmtId="0" fontId="5" fillId="3" borderId="0" xfId="0" applyFont="1" applyFill="1" applyBorder="1" applyAlignment="1" applyProtection="1"/>
    <xf numFmtId="0" fontId="1" fillId="3" borderId="0" xfId="0" applyFont="1" applyFill="1" applyBorder="1" applyAlignment="1" applyProtection="1"/>
    <xf numFmtId="0" fontId="22" fillId="3" borderId="0" xfId="0" applyFont="1" applyFill="1" applyBorder="1" applyAlignment="1" applyProtection="1">
      <alignment wrapText="1"/>
    </xf>
    <xf numFmtId="0" fontId="10" fillId="0" borderId="0" xfId="0" applyFont="1" applyFill="1" applyAlignment="1" applyProtection="1">
      <alignment horizontal="left" vertical="top" wrapText="1"/>
    </xf>
    <xf numFmtId="0" fontId="4" fillId="6" borderId="53" xfId="0" applyFont="1" applyFill="1" applyBorder="1" applyAlignment="1" applyProtection="1">
      <alignment horizontal="center"/>
    </xf>
    <xf numFmtId="0" fontId="4" fillId="6" borderId="51" xfId="0" applyFont="1" applyFill="1" applyBorder="1" applyAlignment="1" applyProtection="1">
      <alignment horizontal="center"/>
    </xf>
    <xf numFmtId="0" fontId="4" fillId="6" borderId="52" xfId="0" applyFont="1" applyFill="1" applyBorder="1" applyAlignment="1" applyProtection="1">
      <alignment horizontal="center"/>
    </xf>
    <xf numFmtId="0" fontId="70" fillId="0" borderId="0" xfId="0" applyFont="1" applyFill="1" applyAlignment="1" applyProtection="1">
      <alignment horizontal="left" vertical="top" wrapText="1"/>
    </xf>
    <xf numFmtId="0" fontId="10" fillId="0" borderId="26" xfId="0" applyFont="1" applyFill="1" applyBorder="1" applyAlignment="1" applyProtection="1">
      <alignment horizontal="center" vertical="center" wrapText="1"/>
    </xf>
    <xf numFmtId="0" fontId="0" fillId="0" borderId="26" xfId="0" applyFill="1" applyBorder="1" applyAlignment="1" applyProtection="1">
      <alignment horizontal="center" vertical="center"/>
    </xf>
    <xf numFmtId="0" fontId="0" fillId="0" borderId="26" xfId="0" applyFill="1" applyBorder="1" applyAlignment="1" applyProtection="1">
      <alignment wrapText="1"/>
    </xf>
    <xf numFmtId="0" fontId="10" fillId="7" borderId="53" xfId="0" applyFont="1" applyFill="1" applyBorder="1" applyAlignment="1" applyProtection="1">
      <alignment horizontal="center" vertical="center" wrapText="1"/>
    </xf>
    <xf numFmtId="0" fontId="10" fillId="7" borderId="51" xfId="0" applyFont="1" applyFill="1" applyBorder="1" applyAlignment="1" applyProtection="1">
      <alignment horizontal="center" vertical="center" wrapText="1"/>
    </xf>
    <xf numFmtId="0" fontId="0" fillId="0" borderId="52" xfId="0" applyBorder="1" applyAlignment="1" applyProtection="1">
      <alignment wrapText="1"/>
    </xf>
    <xf numFmtId="0" fontId="5" fillId="0" borderId="1" xfId="0" applyFont="1" applyFill="1" applyBorder="1" applyAlignment="1" applyProtection="1">
      <alignment horizontal="left" wrapText="1"/>
    </xf>
    <xf numFmtId="0" fontId="66" fillId="0" borderId="1" xfId="0" applyFont="1" applyFill="1" applyBorder="1" applyAlignment="1" applyProtection="1"/>
    <xf numFmtId="0" fontId="66" fillId="0" borderId="1" xfId="0" applyFont="1" applyBorder="1" applyAlignment="1"/>
    <xf numFmtId="0" fontId="4" fillId="0" borderId="0" xfId="0" applyFont="1" applyFill="1" applyBorder="1" applyAlignment="1" applyProtection="1">
      <alignment horizontal="left" wrapText="1"/>
    </xf>
    <xf numFmtId="0" fontId="6" fillId="0" borderId="0" xfId="0" applyFont="1" applyFill="1" applyAlignment="1" applyProtection="1">
      <alignment horizontal="left" vertical="top" wrapText="1"/>
    </xf>
    <xf numFmtId="0" fontId="3" fillId="0" borderId="82" xfId="0" applyFont="1" applyBorder="1" applyAlignment="1" applyProtection="1">
      <alignment horizontal="left" wrapText="1"/>
      <protection locked="0"/>
    </xf>
    <xf numFmtId="0" fontId="3" fillId="0" borderId="83" xfId="0" applyFont="1" applyBorder="1" applyAlignment="1" applyProtection="1">
      <alignment horizontal="left" wrapText="1"/>
      <protection locked="0"/>
    </xf>
    <xf numFmtId="0" fontId="3" fillId="0" borderId="84" xfId="0" applyFont="1" applyBorder="1" applyAlignment="1" applyProtection="1">
      <alignment horizontal="left" wrapText="1"/>
      <protection locked="0"/>
    </xf>
    <xf numFmtId="0" fontId="10" fillId="7" borderId="52" xfId="0" applyFont="1" applyFill="1" applyBorder="1" applyAlignment="1" applyProtection="1">
      <alignment horizontal="center" vertical="center" wrapText="1"/>
    </xf>
    <xf numFmtId="0" fontId="1" fillId="7" borderId="51" xfId="0" applyFont="1" applyFill="1" applyBorder="1" applyAlignment="1" applyProtection="1">
      <alignment horizontal="center" vertical="center" wrapText="1"/>
    </xf>
    <xf numFmtId="0" fontId="1" fillId="7" borderId="52" xfId="0" applyFont="1" applyFill="1" applyBorder="1" applyAlignment="1" applyProtection="1">
      <alignment horizontal="center" vertical="center" wrapText="1"/>
    </xf>
    <xf numFmtId="0" fontId="0" fillId="7" borderId="51" xfId="0" applyFill="1" applyBorder="1" applyAlignment="1" applyProtection="1">
      <alignment horizontal="center" vertical="center" wrapText="1"/>
    </xf>
    <xf numFmtId="0" fontId="0" fillId="7" borderId="52" xfId="0" applyFill="1" applyBorder="1" applyAlignment="1" applyProtection="1">
      <alignment horizontal="center" vertical="center" wrapText="1"/>
    </xf>
    <xf numFmtId="0" fontId="0" fillId="7" borderId="51" xfId="0" applyFill="1" applyBorder="1" applyAlignment="1" applyProtection="1">
      <alignment horizontal="center" vertical="center"/>
    </xf>
    <xf numFmtId="0" fontId="0" fillId="7" borderId="52" xfId="0" applyFill="1" applyBorder="1" applyAlignment="1" applyProtection="1">
      <alignment horizontal="center" vertical="center"/>
    </xf>
    <xf numFmtId="0" fontId="0" fillId="7" borderId="51" xfId="0" applyFill="1" applyBorder="1" applyAlignment="1" applyProtection="1">
      <alignment wrapText="1"/>
    </xf>
    <xf numFmtId="0" fontId="0" fillId="7" borderId="52" xfId="0" applyFill="1" applyBorder="1" applyAlignment="1" applyProtection="1">
      <alignment wrapText="1"/>
    </xf>
    <xf numFmtId="0" fontId="10" fillId="8" borderId="53" xfId="0" applyFont="1" applyFill="1" applyBorder="1" applyAlignment="1" applyProtection="1">
      <alignment horizontal="center" vertical="center" wrapText="1"/>
    </xf>
    <xf numFmtId="0" fontId="10" fillId="8" borderId="51" xfId="0" applyFont="1" applyFill="1" applyBorder="1" applyAlignment="1" applyProtection="1">
      <alignment horizontal="center" vertical="center" wrapText="1"/>
    </xf>
    <xf numFmtId="0" fontId="10" fillId="8" borderId="52" xfId="0" applyFont="1" applyFill="1" applyBorder="1" applyAlignment="1" applyProtection="1">
      <alignment horizontal="center" vertical="center" wrapText="1"/>
    </xf>
    <xf numFmtId="0" fontId="11" fillId="0" borderId="52" xfId="0" applyFont="1" applyBorder="1" applyAlignment="1">
      <alignment wrapText="1"/>
    </xf>
    <xf numFmtId="0" fontId="3" fillId="0" borderId="25" xfId="0" applyFont="1" applyBorder="1" applyAlignment="1">
      <alignment horizontal="left" wrapText="1"/>
    </xf>
    <xf numFmtId="0" fontId="3" fillId="0" borderId="70" xfId="0" applyFont="1" applyBorder="1" applyAlignment="1">
      <alignment horizontal="left" wrapText="1"/>
    </xf>
    <xf numFmtId="0" fontId="73" fillId="0" borderId="25" xfId="0" applyFont="1" applyBorder="1" applyAlignment="1">
      <alignment horizontal="left" wrapText="1"/>
    </xf>
    <xf numFmtId="0" fontId="73" fillId="0" borderId="70" xfId="0" applyFont="1" applyBorder="1" applyAlignment="1">
      <alignment horizontal="left" wrapText="1"/>
    </xf>
    <xf numFmtId="0" fontId="3" fillId="0" borderId="57" xfId="0" applyFont="1" applyBorder="1" applyAlignment="1">
      <alignment horizontal="left" wrapText="1"/>
    </xf>
    <xf numFmtId="0" fontId="3" fillId="0" borderId="80" xfId="0" applyFont="1" applyBorder="1" applyAlignment="1">
      <alignment horizontal="left" wrapText="1"/>
    </xf>
    <xf numFmtId="0" fontId="0" fillId="0" borderId="25" xfId="0" applyBorder="1" applyAlignment="1">
      <alignment horizontal="left" wrapText="1"/>
    </xf>
    <xf numFmtId="0" fontId="0" fillId="0" borderId="70" xfId="0" applyBorder="1" applyAlignment="1">
      <alignment horizontal="left" wrapText="1"/>
    </xf>
    <xf numFmtId="0" fontId="3" fillId="0" borderId="67" xfId="0" applyFont="1" applyBorder="1" applyAlignment="1" applyProtection="1">
      <alignment horizontal="left" wrapText="1"/>
      <protection locked="0"/>
    </xf>
    <xf numFmtId="0" fontId="3" fillId="0" borderId="64" xfId="0" applyFont="1" applyBorder="1" applyAlignment="1">
      <alignment horizontal="left" wrapText="1"/>
    </xf>
    <xf numFmtId="0" fontId="3" fillId="0" borderId="85" xfId="0" applyFont="1" applyBorder="1" applyAlignment="1">
      <alignment horizontal="left" wrapText="1"/>
    </xf>
    <xf numFmtId="0" fontId="5" fillId="3" borderId="0" xfId="0" applyFont="1" applyFill="1" applyAlignment="1" applyProtection="1"/>
    <xf numFmtId="0" fontId="1" fillId="3" borderId="0" xfId="0" applyFont="1" applyFill="1" applyAlignment="1" applyProtection="1"/>
    <xf numFmtId="0" fontId="22" fillId="3" borderId="0" xfId="0" applyFont="1" applyFill="1" applyAlignment="1" applyProtection="1">
      <alignment wrapText="1"/>
    </xf>
    <xf numFmtId="0" fontId="10" fillId="0" borderId="0" xfId="0" applyFont="1" applyFill="1" applyBorder="1" applyAlignment="1" applyProtection="1">
      <alignment horizontal="center" vertical="center" wrapText="1"/>
    </xf>
    <xf numFmtId="0" fontId="3" fillId="0" borderId="83" xfId="0" applyFont="1" applyBorder="1" applyAlignment="1">
      <alignment horizontal="left" wrapText="1"/>
    </xf>
    <xf numFmtId="0" fontId="3" fillId="0" borderId="84" xfId="0" applyFont="1" applyBorder="1" applyAlignment="1">
      <alignment horizontal="left" wrapText="1"/>
    </xf>
    <xf numFmtId="0" fontId="10" fillId="8" borderId="76" xfId="0" applyFont="1" applyFill="1" applyBorder="1" applyAlignment="1" applyProtection="1">
      <alignment horizontal="center" vertical="center" wrapText="1"/>
    </xf>
    <xf numFmtId="0" fontId="11" fillId="0" borderId="26" xfId="0" applyFont="1" applyBorder="1" applyAlignment="1">
      <alignment wrapText="1"/>
    </xf>
    <xf numFmtId="0" fontId="11" fillId="0" borderId="77" xfId="0" applyFont="1" applyBorder="1" applyAlignment="1">
      <alignment wrapText="1"/>
    </xf>
    <xf numFmtId="0" fontId="11" fillId="0" borderId="69" xfId="0" applyFont="1" applyBorder="1" applyAlignment="1">
      <alignment wrapText="1"/>
    </xf>
    <xf numFmtId="0" fontId="11" fillId="0" borderId="0" xfId="0" applyFont="1" applyBorder="1" applyAlignment="1">
      <alignment wrapText="1"/>
    </xf>
    <xf numFmtId="0" fontId="11" fillId="0" borderId="22" xfId="0" applyFont="1" applyBorder="1" applyAlignment="1">
      <alignment wrapText="1"/>
    </xf>
    <xf numFmtId="0" fontId="11" fillId="0" borderId="78" xfId="0" applyFont="1" applyBorder="1" applyAlignment="1">
      <alignment wrapText="1"/>
    </xf>
    <xf numFmtId="0" fontId="11" fillId="0" borderId="1" xfId="0" applyFont="1" applyBorder="1" applyAlignment="1">
      <alignment wrapText="1"/>
    </xf>
    <xf numFmtId="0" fontId="11" fillId="0" borderId="79" xfId="0" applyFont="1" applyBorder="1" applyAlignment="1">
      <alignment wrapText="1"/>
    </xf>
    <xf numFmtId="0" fontId="10" fillId="8" borderId="26" xfId="0" applyFont="1" applyFill="1" applyBorder="1" applyAlignment="1" applyProtection="1">
      <alignment horizontal="center" vertical="center" wrapText="1"/>
    </xf>
    <xf numFmtId="0" fontId="10" fillId="8" borderId="77" xfId="0" applyFont="1" applyFill="1" applyBorder="1" applyAlignment="1" applyProtection="1">
      <alignment horizontal="center" vertical="center" wrapText="1"/>
    </xf>
    <xf numFmtId="0" fontId="10" fillId="8" borderId="78" xfId="0"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wrapText="1"/>
    </xf>
    <xf numFmtId="0" fontId="10" fillId="8" borderId="79" xfId="0" applyFont="1" applyFill="1" applyBorder="1" applyAlignment="1" applyProtection="1">
      <alignment horizontal="center" vertical="center" wrapText="1"/>
    </xf>
    <xf numFmtId="0" fontId="0" fillId="0" borderId="26" xfId="0" applyBorder="1" applyAlignment="1">
      <alignment wrapText="1"/>
    </xf>
    <xf numFmtId="0" fontId="0" fillId="0" borderId="77" xfId="0" applyBorder="1" applyAlignment="1">
      <alignment wrapText="1"/>
    </xf>
    <xf numFmtId="0" fontId="0" fillId="0" borderId="69" xfId="0" applyBorder="1" applyAlignment="1">
      <alignment wrapText="1"/>
    </xf>
    <xf numFmtId="0" fontId="0" fillId="0" borderId="0" xfId="0" applyBorder="1" applyAlignment="1">
      <alignment wrapText="1"/>
    </xf>
    <xf numFmtId="0" fontId="0" fillId="0" borderId="22" xfId="0" applyBorder="1" applyAlignment="1">
      <alignment wrapText="1"/>
    </xf>
    <xf numFmtId="0" fontId="0" fillId="0" borderId="78" xfId="0" applyBorder="1" applyAlignment="1">
      <alignment wrapText="1"/>
    </xf>
    <xf numFmtId="0" fontId="0" fillId="0" borderId="1" xfId="0" applyBorder="1" applyAlignment="1">
      <alignment wrapText="1"/>
    </xf>
    <xf numFmtId="0" fontId="0" fillId="0" borderId="79" xfId="0" applyBorder="1" applyAlignment="1">
      <alignment wrapText="1"/>
    </xf>
    <xf numFmtId="0" fontId="40" fillId="0" borderId="69" xfId="0" applyFont="1" applyBorder="1" applyAlignment="1" applyProtection="1">
      <alignment horizontal="center" vertical="center" wrapText="1"/>
    </xf>
    <xf numFmtId="0" fontId="11" fillId="0" borderId="0" xfId="0" applyFont="1" applyAlignment="1">
      <alignment wrapText="1"/>
    </xf>
    <xf numFmtId="0" fontId="10" fillId="12" borderId="53" xfId="0" applyFont="1" applyFill="1" applyBorder="1" applyAlignment="1" applyProtection="1">
      <alignment horizontal="center" vertical="center" wrapText="1"/>
    </xf>
    <xf numFmtId="0" fontId="10" fillId="12" borderId="51" xfId="0" applyFont="1" applyFill="1" applyBorder="1" applyAlignment="1" applyProtection="1">
      <alignment horizontal="center" vertical="center" wrapText="1"/>
    </xf>
    <xf numFmtId="0" fontId="10" fillId="12" borderId="52" xfId="0" applyFont="1" applyFill="1" applyBorder="1" applyAlignment="1" applyProtection="1">
      <alignment horizontal="center" vertical="center" wrapText="1"/>
    </xf>
    <xf numFmtId="0" fontId="10" fillId="12" borderId="76" xfId="0" applyFont="1" applyFill="1" applyBorder="1" applyAlignment="1" applyProtection="1">
      <alignment horizontal="center" vertical="center" wrapText="1"/>
    </xf>
    <xf numFmtId="0" fontId="0" fillId="12" borderId="26" xfId="0" applyFill="1" applyBorder="1" applyAlignment="1" applyProtection="1">
      <alignment horizontal="center" vertical="center"/>
    </xf>
    <xf numFmtId="0" fontId="0" fillId="12" borderId="77" xfId="0" applyFill="1" applyBorder="1" applyAlignment="1" applyProtection="1">
      <alignment horizontal="center" vertical="center"/>
    </xf>
    <xf numFmtId="0" fontId="0" fillId="12" borderId="69" xfId="0" applyFill="1" applyBorder="1" applyAlignment="1" applyProtection="1">
      <alignment horizontal="center" vertical="center"/>
    </xf>
    <xf numFmtId="0" fontId="0" fillId="12" borderId="0" xfId="0" applyFill="1" applyBorder="1" applyAlignment="1" applyProtection="1">
      <alignment horizontal="center" vertical="center"/>
    </xf>
    <xf numFmtId="0" fontId="0" fillId="12" borderId="22" xfId="0" applyFill="1" applyBorder="1" applyAlignment="1" applyProtection="1">
      <alignment horizontal="center" vertical="center"/>
    </xf>
    <xf numFmtId="0" fontId="0" fillId="12" borderId="78" xfId="0" applyFill="1" applyBorder="1" applyAlignment="1" applyProtection="1">
      <alignment horizontal="center" vertical="center"/>
    </xf>
    <xf numFmtId="0" fontId="0" fillId="12" borderId="1" xfId="0" applyFill="1" applyBorder="1" applyAlignment="1" applyProtection="1">
      <alignment horizontal="center" vertical="center"/>
    </xf>
    <xf numFmtId="0" fontId="0" fillId="12" borderId="79" xfId="0" applyFill="1" applyBorder="1" applyAlignment="1" applyProtection="1">
      <alignment horizontal="center" vertical="center"/>
    </xf>
    <xf numFmtId="0" fontId="0" fillId="12" borderId="26" xfId="0" applyFill="1" applyBorder="1" applyAlignment="1" applyProtection="1">
      <alignment vertical="center" wrapText="1"/>
    </xf>
    <xf numFmtId="0" fontId="0" fillId="12" borderId="77" xfId="0" applyFill="1" applyBorder="1" applyAlignment="1" applyProtection="1">
      <alignment vertical="center" wrapText="1"/>
    </xf>
    <xf numFmtId="0" fontId="0" fillId="12" borderId="69" xfId="0" applyFill="1" applyBorder="1" applyAlignment="1" applyProtection="1">
      <alignment vertical="center" wrapText="1"/>
    </xf>
    <xf numFmtId="0" fontId="0" fillId="12" borderId="0" xfId="0" applyFill="1" applyBorder="1" applyAlignment="1" applyProtection="1">
      <alignment vertical="center" wrapText="1"/>
    </xf>
    <xf numFmtId="0" fontId="0" fillId="12" borderId="22" xfId="0" applyFill="1" applyBorder="1" applyAlignment="1" applyProtection="1">
      <alignment vertical="center" wrapText="1"/>
    </xf>
    <xf numFmtId="0" fontId="0" fillId="12" borderId="78" xfId="0" applyFill="1" applyBorder="1" applyAlignment="1" applyProtection="1">
      <alignment vertical="center" wrapText="1"/>
    </xf>
    <xf numFmtId="0" fontId="0" fillId="12" borderId="1" xfId="0" applyFill="1" applyBorder="1" applyAlignment="1" applyProtection="1">
      <alignment vertical="center" wrapText="1"/>
    </xf>
    <xf numFmtId="0" fontId="0" fillId="12" borderId="79" xfId="0" applyFill="1" applyBorder="1" applyAlignment="1" applyProtection="1">
      <alignment vertical="center" wrapText="1"/>
    </xf>
    <xf numFmtId="0" fontId="40" fillId="0" borderId="0" xfId="0" applyFont="1" applyFill="1" applyAlignment="1" applyProtection="1">
      <alignment horizontal="center" wrapText="1"/>
    </xf>
    <xf numFmtId="0" fontId="0" fillId="0" borderId="26" xfId="0"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1" xfId="0" applyBorder="1" applyAlignment="1">
      <alignment horizontal="center" vertical="center" wrapText="1"/>
    </xf>
    <xf numFmtId="0" fontId="0" fillId="0" borderId="79" xfId="0" applyBorder="1" applyAlignment="1">
      <alignment horizontal="center" vertical="center" wrapText="1"/>
    </xf>
    <xf numFmtId="0" fontId="16" fillId="6" borderId="0" xfId="0" applyFont="1" applyFill="1" applyBorder="1" applyAlignment="1" applyProtection="1">
      <alignment horizontal="left"/>
    </xf>
    <xf numFmtId="0" fontId="24" fillId="3" borderId="0" xfId="0" applyFont="1" applyFill="1" applyAlignment="1" applyProtection="1"/>
    <xf numFmtId="0" fontId="10" fillId="2" borderId="53" xfId="0" applyFont="1" applyFill="1" applyBorder="1" applyAlignment="1" applyProtection="1">
      <alignment horizontal="center" vertical="center" wrapText="1"/>
    </xf>
    <xf numFmtId="0" fontId="10" fillId="2" borderId="51" xfId="0" applyFont="1" applyFill="1" applyBorder="1" applyAlignment="1" applyProtection="1">
      <alignment horizontal="center" vertical="center" wrapText="1"/>
    </xf>
    <xf numFmtId="0" fontId="10" fillId="2" borderId="52" xfId="0" applyFont="1" applyFill="1" applyBorder="1" applyAlignment="1" applyProtection="1">
      <alignment horizontal="center" vertical="center" wrapText="1"/>
    </xf>
    <xf numFmtId="0" fontId="6" fillId="2" borderId="76" xfId="0" applyFont="1" applyFill="1" applyBorder="1" applyAlignment="1" applyProtection="1">
      <alignment horizontal="center" vertical="center" wrapText="1"/>
    </xf>
    <xf numFmtId="0" fontId="0" fillId="0" borderId="69" xfId="0" applyBorder="1" applyAlignment="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vertical="center" wrapText="1"/>
    </xf>
    <xf numFmtId="0" fontId="5" fillId="3" borderId="0" xfId="0" applyFont="1" applyFill="1" applyAlignment="1"/>
    <xf numFmtId="0" fontId="24" fillId="3" borderId="0" xfId="0" applyFont="1" applyFill="1" applyAlignment="1"/>
    <xf numFmtId="0" fontId="4" fillId="6" borderId="53" xfId="0" applyFont="1" applyFill="1" applyBorder="1" applyAlignment="1">
      <alignment horizontal="left" wrapText="1"/>
    </xf>
    <xf numFmtId="0" fontId="4" fillId="6" borderId="51" xfId="0" applyFont="1" applyFill="1" applyBorder="1" applyAlignment="1">
      <alignment horizontal="left" wrapText="1"/>
    </xf>
    <xf numFmtId="0" fontId="4" fillId="6" borderId="52" xfId="0" applyFont="1" applyFill="1" applyBorder="1" applyAlignment="1">
      <alignment horizontal="left" wrapText="1"/>
    </xf>
    <xf numFmtId="0" fontId="4" fillId="6" borderId="53" xfId="0" applyFont="1" applyFill="1" applyBorder="1" applyAlignment="1" applyProtection="1">
      <alignment horizontal="left" wrapText="1"/>
      <protection locked="0"/>
    </xf>
    <xf numFmtId="0" fontId="4" fillId="6" borderId="51" xfId="0" applyFont="1" applyFill="1" applyBorder="1" applyAlignment="1" applyProtection="1">
      <alignment horizontal="left" wrapText="1"/>
      <protection locked="0"/>
    </xf>
    <xf numFmtId="0" fontId="4" fillId="6" borderId="52" xfId="0" applyFont="1" applyFill="1" applyBorder="1" applyAlignment="1" applyProtection="1">
      <alignment horizontal="left" wrapText="1"/>
      <protection locked="0"/>
    </xf>
    <xf numFmtId="0" fontId="10" fillId="0" borderId="53" xfId="0" applyFont="1" applyBorder="1" applyAlignment="1">
      <alignment horizontal="left" wrapText="1"/>
    </xf>
    <xf numFmtId="0" fontId="10" fillId="0" borderId="51" xfId="0" applyFont="1" applyBorder="1" applyAlignment="1">
      <alignment horizontal="left" wrapText="1"/>
    </xf>
    <xf numFmtId="0" fontId="10" fillId="0" borderId="52" xfId="0" applyFont="1" applyBorder="1" applyAlignment="1">
      <alignment horizontal="left" wrapText="1"/>
    </xf>
    <xf numFmtId="0" fontId="10" fillId="0" borderId="27" xfId="0" applyFont="1" applyBorder="1" applyAlignment="1" applyProtection="1">
      <alignment wrapText="1"/>
      <protection locked="0"/>
    </xf>
    <xf numFmtId="0" fontId="10" fillId="0" borderId="25" xfId="0" applyFont="1" applyBorder="1" applyAlignment="1" applyProtection="1">
      <alignment wrapText="1"/>
      <protection locked="0"/>
    </xf>
    <xf numFmtId="0" fontId="10" fillId="0" borderId="70" xfId="0" applyFont="1" applyBorder="1" applyAlignment="1" applyProtection="1">
      <alignment wrapText="1"/>
      <protection locked="0"/>
    </xf>
    <xf numFmtId="0" fontId="24" fillId="0" borderId="25" xfId="0" applyFont="1" applyBorder="1" applyAlignment="1" applyProtection="1">
      <alignment wrapText="1"/>
      <protection locked="0"/>
    </xf>
    <xf numFmtId="0" fontId="24" fillId="0" borderId="70" xfId="0" applyFont="1" applyBorder="1" applyAlignment="1" applyProtection="1">
      <alignment wrapText="1"/>
      <protection locked="0"/>
    </xf>
    <xf numFmtId="0" fontId="74" fillId="0" borderId="27" xfId="0" applyFont="1" applyBorder="1" applyAlignment="1" applyProtection="1">
      <alignment wrapText="1"/>
      <protection locked="0"/>
    </xf>
    <xf numFmtId="0" fontId="74" fillId="0" borderId="25" xfId="0" applyFont="1" applyBorder="1" applyAlignment="1" applyProtection="1">
      <alignment wrapText="1"/>
      <protection locked="0"/>
    </xf>
    <xf numFmtId="0" fontId="74" fillId="0" borderId="70" xfId="0" applyFont="1" applyBorder="1" applyAlignment="1" applyProtection="1">
      <alignment wrapText="1"/>
      <protection locked="0"/>
    </xf>
    <xf numFmtId="0" fontId="0" fillId="0" borderId="25" xfId="0" applyBorder="1" applyAlignment="1" applyProtection="1">
      <alignment wrapText="1"/>
      <protection locked="0"/>
    </xf>
    <xf numFmtId="0" fontId="0" fillId="0" borderId="70" xfId="0" applyBorder="1" applyAlignment="1" applyProtection="1">
      <alignment wrapText="1"/>
      <protection locked="0"/>
    </xf>
    <xf numFmtId="0" fontId="10" fillId="0" borderId="68" xfId="0" applyFont="1" applyBorder="1" applyAlignment="1" applyProtection="1">
      <alignment wrapText="1"/>
      <protection locked="0"/>
    </xf>
    <xf numFmtId="0" fontId="0" fillId="0" borderId="57" xfId="0" applyBorder="1" applyAlignment="1" applyProtection="1">
      <alignment wrapText="1"/>
      <protection locked="0"/>
    </xf>
    <xf numFmtId="0" fontId="0" fillId="0" borderId="80" xfId="0" applyBorder="1" applyAlignment="1" applyProtection="1">
      <alignment wrapText="1"/>
      <protection locked="0"/>
    </xf>
    <xf numFmtId="0" fontId="75" fillId="0" borderId="25" xfId="0" applyFont="1" applyBorder="1" applyAlignment="1" applyProtection="1">
      <alignment wrapText="1"/>
      <protection locked="0"/>
    </xf>
    <xf numFmtId="0" fontId="75" fillId="0" borderId="70" xfId="0" applyFont="1" applyBorder="1" applyAlignment="1" applyProtection="1">
      <alignment wrapText="1"/>
      <protection locked="0"/>
    </xf>
  </cellXfs>
  <cellStyles count="4">
    <cellStyle name="Normal" xfId="0" builtinId="0"/>
    <cellStyle name="Normal 2" xfId="1"/>
    <cellStyle name="Normal_lu_land_tot_21" xfId="2"/>
    <cellStyle name="Normal_Sheet1" xfId="3"/>
  </cellStyles>
  <dxfs count="30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57150</xdr:rowOff>
    </xdr:from>
    <xdr:to>
      <xdr:col>1</xdr:col>
      <xdr:colOff>838200</xdr:colOff>
      <xdr:row>5</xdr:row>
      <xdr:rowOff>0</xdr:rowOff>
    </xdr:to>
    <xdr:pic>
      <xdr:nvPicPr>
        <xdr:cNvPr id="1462" name="Picture 4">
          <a:extLst>
            <a:ext uri="{FF2B5EF4-FFF2-40B4-BE49-F238E27FC236}">
              <a16:creationId xmlns:a16="http://schemas.microsoft.com/office/drawing/2014/main" id="{BDA96CBA-A26B-48DA-BFDA-59EFB9B19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57150"/>
          <a:ext cx="800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38100</xdr:colOff>
      <xdr:row>0</xdr:row>
      <xdr:rowOff>152400</xdr:rowOff>
    </xdr:from>
    <xdr:to>
      <xdr:col>10</xdr:col>
      <xdr:colOff>238125</xdr:colOff>
      <xdr:row>5</xdr:row>
      <xdr:rowOff>200025</xdr:rowOff>
    </xdr:to>
    <xdr:pic>
      <xdr:nvPicPr>
        <xdr:cNvPr id="1463" name="Picture 5" descr="unep">
          <a:extLst>
            <a:ext uri="{FF2B5EF4-FFF2-40B4-BE49-F238E27FC236}">
              <a16:creationId xmlns:a16="http://schemas.microsoft.com/office/drawing/2014/main" id="{C929526B-2AD4-461B-B49E-004399D1E5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2725" y="152400"/>
          <a:ext cx="733425" cy="857250"/>
        </a:xfrm>
        <a:prstGeom prst="rect">
          <a:avLst/>
        </a:prstGeom>
        <a:solidFill>
          <a:srgbClr val="FFFF00"/>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18</xdr:row>
      <xdr:rowOff>295275</xdr:rowOff>
    </xdr:from>
    <xdr:to>
      <xdr:col>10</xdr:col>
      <xdr:colOff>257175</xdr:colOff>
      <xdr:row>18</xdr:row>
      <xdr:rowOff>295275</xdr:rowOff>
    </xdr:to>
    <xdr:sp macro="" textlink="">
      <xdr:nvSpPr>
        <xdr:cNvPr id="38050" name="Line 4">
          <a:extLst>
            <a:ext uri="{FF2B5EF4-FFF2-40B4-BE49-F238E27FC236}">
              <a16:creationId xmlns:a16="http://schemas.microsoft.com/office/drawing/2014/main" id="{50BC2435-C5BD-4DC7-89BE-73E6E324D7F7}"/>
            </a:ext>
          </a:extLst>
        </xdr:cNvPr>
        <xdr:cNvSpPr>
          <a:spLocks noChangeShapeType="1"/>
        </xdr:cNvSpPr>
      </xdr:nvSpPr>
      <xdr:spPr bwMode="auto">
        <a:xfrm flipV="1">
          <a:off x="7105650" y="5743575"/>
          <a:ext cx="3810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11</xdr:row>
      <xdr:rowOff>219075</xdr:rowOff>
    </xdr:from>
    <xdr:to>
      <xdr:col>5</xdr:col>
      <xdr:colOff>9525</xdr:colOff>
      <xdr:row>11</xdr:row>
      <xdr:rowOff>219075</xdr:rowOff>
    </xdr:to>
    <xdr:sp macro="" textlink="">
      <xdr:nvSpPr>
        <xdr:cNvPr id="38051" name="Line 7">
          <a:extLst>
            <a:ext uri="{FF2B5EF4-FFF2-40B4-BE49-F238E27FC236}">
              <a16:creationId xmlns:a16="http://schemas.microsoft.com/office/drawing/2014/main" id="{38890A0C-4FC0-491D-859D-3B706C9AB11A}"/>
            </a:ext>
          </a:extLst>
        </xdr:cNvPr>
        <xdr:cNvSpPr>
          <a:spLocks noChangeShapeType="1"/>
        </xdr:cNvSpPr>
      </xdr:nvSpPr>
      <xdr:spPr bwMode="auto">
        <a:xfrm flipV="1">
          <a:off x="1485900" y="2857500"/>
          <a:ext cx="10668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514350</xdr:colOff>
      <xdr:row>10</xdr:row>
      <xdr:rowOff>0</xdr:rowOff>
    </xdr:from>
    <xdr:to>
      <xdr:col>5</xdr:col>
      <xdr:colOff>514350</xdr:colOff>
      <xdr:row>11</xdr:row>
      <xdr:rowOff>0</xdr:rowOff>
    </xdr:to>
    <xdr:sp macro="" textlink="">
      <xdr:nvSpPr>
        <xdr:cNvPr id="38052" name="Line 8">
          <a:extLst>
            <a:ext uri="{FF2B5EF4-FFF2-40B4-BE49-F238E27FC236}">
              <a16:creationId xmlns:a16="http://schemas.microsoft.com/office/drawing/2014/main" id="{380BCAE0-D201-4F2C-B3AE-440D195378EF}"/>
            </a:ext>
          </a:extLst>
        </xdr:cNvPr>
        <xdr:cNvSpPr>
          <a:spLocks noChangeShapeType="1"/>
        </xdr:cNvSpPr>
      </xdr:nvSpPr>
      <xdr:spPr bwMode="auto">
        <a:xfrm>
          <a:off x="3057525" y="2257425"/>
          <a:ext cx="0" cy="38100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209550</xdr:colOff>
      <xdr:row>18</xdr:row>
      <xdr:rowOff>276225</xdr:rowOff>
    </xdr:from>
    <xdr:to>
      <xdr:col>10</xdr:col>
      <xdr:colOff>219075</xdr:colOff>
      <xdr:row>24</xdr:row>
      <xdr:rowOff>247650</xdr:rowOff>
    </xdr:to>
    <xdr:sp macro="" textlink="">
      <xdr:nvSpPr>
        <xdr:cNvPr id="38053" name="Line 9">
          <a:extLst>
            <a:ext uri="{FF2B5EF4-FFF2-40B4-BE49-F238E27FC236}">
              <a16:creationId xmlns:a16="http://schemas.microsoft.com/office/drawing/2014/main" id="{133C8147-D1B3-41F6-9428-0EA09EF9016E}"/>
            </a:ext>
          </a:extLst>
        </xdr:cNvPr>
        <xdr:cNvSpPr>
          <a:spLocks noChangeShapeType="1"/>
        </xdr:cNvSpPr>
      </xdr:nvSpPr>
      <xdr:spPr bwMode="auto">
        <a:xfrm flipH="1">
          <a:off x="7439025" y="5724525"/>
          <a:ext cx="9525" cy="2066925"/>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409575</xdr:colOff>
      <xdr:row>15</xdr:row>
      <xdr:rowOff>190500</xdr:rowOff>
    </xdr:from>
    <xdr:to>
      <xdr:col>8</xdr:col>
      <xdr:colOff>561975</xdr:colOff>
      <xdr:row>15</xdr:row>
      <xdr:rowOff>190500</xdr:rowOff>
    </xdr:to>
    <xdr:sp macro="" textlink="">
      <xdr:nvSpPr>
        <xdr:cNvPr id="38054" name="Line 10">
          <a:extLst>
            <a:ext uri="{FF2B5EF4-FFF2-40B4-BE49-F238E27FC236}">
              <a16:creationId xmlns:a16="http://schemas.microsoft.com/office/drawing/2014/main" id="{6F05048F-81EE-4D7F-9F4D-B93B3AAFD3CA}"/>
            </a:ext>
          </a:extLst>
        </xdr:cNvPr>
        <xdr:cNvSpPr>
          <a:spLocks noChangeShapeType="1"/>
        </xdr:cNvSpPr>
      </xdr:nvSpPr>
      <xdr:spPr bwMode="auto">
        <a:xfrm flipH="1" flipV="1">
          <a:off x="800100" y="4019550"/>
          <a:ext cx="5638800" cy="0"/>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11</xdr:row>
      <xdr:rowOff>200025</xdr:rowOff>
    </xdr:from>
    <xdr:to>
      <xdr:col>7</xdr:col>
      <xdr:colOff>314325</xdr:colOff>
      <xdr:row>11</xdr:row>
      <xdr:rowOff>219075</xdr:rowOff>
    </xdr:to>
    <xdr:sp macro="" textlink="">
      <xdr:nvSpPr>
        <xdr:cNvPr id="38055" name="Line 14">
          <a:extLst>
            <a:ext uri="{FF2B5EF4-FFF2-40B4-BE49-F238E27FC236}">
              <a16:creationId xmlns:a16="http://schemas.microsoft.com/office/drawing/2014/main" id="{A9BF7789-3EE8-4E52-8FAF-2410D57879C6}"/>
            </a:ext>
          </a:extLst>
        </xdr:cNvPr>
        <xdr:cNvSpPr>
          <a:spLocks noChangeShapeType="1"/>
        </xdr:cNvSpPr>
      </xdr:nvSpPr>
      <xdr:spPr bwMode="auto">
        <a:xfrm flipV="1">
          <a:off x="3657600" y="2838450"/>
          <a:ext cx="1438275" cy="19050"/>
        </a:xfrm>
        <a:prstGeom prst="line">
          <a:avLst/>
        </a:prstGeom>
        <a:noFill/>
        <a:ln w="2857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20</xdr:row>
      <xdr:rowOff>323850</xdr:rowOff>
    </xdr:from>
    <xdr:to>
      <xdr:col>17</xdr:col>
      <xdr:colOff>28575</xdr:colOff>
      <xdr:row>28</xdr:row>
      <xdr:rowOff>295275</xdr:rowOff>
    </xdr:to>
    <xdr:sp macro="" textlink="">
      <xdr:nvSpPr>
        <xdr:cNvPr id="38056" name="Line 35">
          <a:extLst>
            <a:ext uri="{FF2B5EF4-FFF2-40B4-BE49-F238E27FC236}">
              <a16:creationId xmlns:a16="http://schemas.microsoft.com/office/drawing/2014/main" id="{F2E7A7BC-02B7-42E7-8317-84AE22BF87E4}"/>
            </a:ext>
          </a:extLst>
        </xdr:cNvPr>
        <xdr:cNvSpPr>
          <a:spLocks noChangeShapeType="1"/>
        </xdr:cNvSpPr>
      </xdr:nvSpPr>
      <xdr:spPr bwMode="auto">
        <a:xfrm flipH="1" flipV="1">
          <a:off x="12296775" y="6477000"/>
          <a:ext cx="9525" cy="2781300"/>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276225</xdr:colOff>
      <xdr:row>26</xdr:row>
      <xdr:rowOff>152400</xdr:rowOff>
    </xdr:from>
    <xdr:to>
      <xdr:col>9</xdr:col>
      <xdr:colOff>123825</xdr:colOff>
      <xdr:row>26</xdr:row>
      <xdr:rowOff>152400</xdr:rowOff>
    </xdr:to>
    <xdr:sp macro="" textlink="">
      <xdr:nvSpPr>
        <xdr:cNvPr id="38057" name="Line 49">
          <a:extLst>
            <a:ext uri="{FF2B5EF4-FFF2-40B4-BE49-F238E27FC236}">
              <a16:creationId xmlns:a16="http://schemas.microsoft.com/office/drawing/2014/main" id="{44C32825-2F95-409E-93B6-A3DC40EDED6F}"/>
            </a:ext>
          </a:extLst>
        </xdr:cNvPr>
        <xdr:cNvSpPr>
          <a:spLocks noChangeShapeType="1"/>
        </xdr:cNvSpPr>
      </xdr:nvSpPr>
      <xdr:spPr bwMode="auto">
        <a:xfrm flipV="1">
          <a:off x="7229475" y="8391525"/>
          <a:ext cx="0" cy="0"/>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27</xdr:row>
      <xdr:rowOff>0</xdr:rowOff>
    </xdr:from>
    <xdr:to>
      <xdr:col>21</xdr:col>
      <xdr:colOff>0</xdr:colOff>
      <xdr:row>27</xdr:row>
      <xdr:rowOff>0</xdr:rowOff>
    </xdr:to>
    <xdr:sp macro="" textlink="">
      <xdr:nvSpPr>
        <xdr:cNvPr id="38058" name="Line 56">
          <a:extLst>
            <a:ext uri="{FF2B5EF4-FFF2-40B4-BE49-F238E27FC236}">
              <a16:creationId xmlns:a16="http://schemas.microsoft.com/office/drawing/2014/main" id="{163E92CB-C9B3-47B0-B380-A53FE0400930}"/>
            </a:ext>
          </a:extLst>
        </xdr:cNvPr>
        <xdr:cNvSpPr>
          <a:spLocks noChangeShapeType="1"/>
        </xdr:cNvSpPr>
      </xdr:nvSpPr>
      <xdr:spPr bwMode="auto">
        <a:xfrm flipV="1">
          <a:off x="14525625" y="8801100"/>
          <a:ext cx="0" cy="0"/>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28</xdr:row>
      <xdr:rowOff>9525</xdr:rowOff>
    </xdr:from>
    <xdr:to>
      <xdr:col>21</xdr:col>
      <xdr:colOff>0</xdr:colOff>
      <xdr:row>28</xdr:row>
      <xdr:rowOff>9525</xdr:rowOff>
    </xdr:to>
    <xdr:sp macro="" textlink="">
      <xdr:nvSpPr>
        <xdr:cNvPr id="38059" name="Line 57">
          <a:extLst>
            <a:ext uri="{FF2B5EF4-FFF2-40B4-BE49-F238E27FC236}">
              <a16:creationId xmlns:a16="http://schemas.microsoft.com/office/drawing/2014/main" id="{29794F74-9484-4D9E-8428-82B154F1F0C2}"/>
            </a:ext>
          </a:extLst>
        </xdr:cNvPr>
        <xdr:cNvSpPr>
          <a:spLocks noChangeShapeType="1"/>
        </xdr:cNvSpPr>
      </xdr:nvSpPr>
      <xdr:spPr bwMode="auto">
        <a:xfrm>
          <a:off x="14525625" y="8972550"/>
          <a:ext cx="0" cy="0"/>
        </a:xfrm>
        <a:prstGeom prst="line">
          <a:avLst/>
        </a:prstGeom>
        <a:noFill/>
        <a:ln w="28575">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20</xdr:row>
      <xdr:rowOff>276225</xdr:rowOff>
    </xdr:from>
    <xdr:to>
      <xdr:col>10</xdr:col>
      <xdr:colOff>200025</xdr:colOff>
      <xdr:row>20</xdr:row>
      <xdr:rowOff>276225</xdr:rowOff>
    </xdr:to>
    <xdr:sp macro="" textlink="">
      <xdr:nvSpPr>
        <xdr:cNvPr id="38060" name="Line 73">
          <a:extLst>
            <a:ext uri="{FF2B5EF4-FFF2-40B4-BE49-F238E27FC236}">
              <a16:creationId xmlns:a16="http://schemas.microsoft.com/office/drawing/2014/main" id="{092F7EA2-5B56-4D1C-BF0D-B269F9DDAD5B}"/>
            </a:ext>
          </a:extLst>
        </xdr:cNvPr>
        <xdr:cNvSpPr>
          <a:spLocks noChangeShapeType="1"/>
        </xdr:cNvSpPr>
      </xdr:nvSpPr>
      <xdr:spPr bwMode="auto">
        <a:xfrm flipV="1">
          <a:off x="7115175" y="6429375"/>
          <a:ext cx="31432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485775</xdr:colOff>
      <xdr:row>7</xdr:row>
      <xdr:rowOff>9525</xdr:rowOff>
    </xdr:from>
    <xdr:to>
      <xdr:col>5</xdr:col>
      <xdr:colOff>485775</xdr:colOff>
      <xdr:row>9</xdr:row>
      <xdr:rowOff>28575</xdr:rowOff>
    </xdr:to>
    <xdr:sp macro="" textlink="">
      <xdr:nvSpPr>
        <xdr:cNvPr id="38061" name="Line 202">
          <a:extLst>
            <a:ext uri="{FF2B5EF4-FFF2-40B4-BE49-F238E27FC236}">
              <a16:creationId xmlns:a16="http://schemas.microsoft.com/office/drawing/2014/main" id="{CAF5AC60-F510-4D1A-8137-642670ED8396}"/>
            </a:ext>
          </a:extLst>
        </xdr:cNvPr>
        <xdr:cNvSpPr>
          <a:spLocks noChangeShapeType="1"/>
        </xdr:cNvSpPr>
      </xdr:nvSpPr>
      <xdr:spPr bwMode="auto">
        <a:xfrm>
          <a:off x="3028950" y="1685925"/>
          <a:ext cx="0" cy="25717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457200</xdr:colOff>
      <xdr:row>7</xdr:row>
      <xdr:rowOff>9525</xdr:rowOff>
    </xdr:from>
    <xdr:to>
      <xdr:col>6</xdr:col>
      <xdr:colOff>466725</xdr:colOff>
      <xdr:row>9</xdr:row>
      <xdr:rowOff>0</xdr:rowOff>
    </xdr:to>
    <xdr:sp macro="" textlink="">
      <xdr:nvSpPr>
        <xdr:cNvPr id="38062" name="Line 203">
          <a:extLst>
            <a:ext uri="{FF2B5EF4-FFF2-40B4-BE49-F238E27FC236}">
              <a16:creationId xmlns:a16="http://schemas.microsoft.com/office/drawing/2014/main" id="{36AC4473-1DCA-4FB5-B48A-E176A8D1133A}"/>
            </a:ext>
          </a:extLst>
        </xdr:cNvPr>
        <xdr:cNvSpPr>
          <a:spLocks noChangeShapeType="1"/>
        </xdr:cNvSpPr>
      </xdr:nvSpPr>
      <xdr:spPr bwMode="auto">
        <a:xfrm flipV="1">
          <a:off x="4105275" y="1685925"/>
          <a:ext cx="9525" cy="228600"/>
        </a:xfrm>
        <a:prstGeom prst="line">
          <a:avLst/>
        </a:prstGeom>
        <a:noFill/>
        <a:ln w="2857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219075</xdr:colOff>
      <xdr:row>22</xdr:row>
      <xdr:rowOff>209550</xdr:rowOff>
    </xdr:from>
    <xdr:to>
      <xdr:col>11</xdr:col>
      <xdr:colOff>142875</xdr:colOff>
      <xdr:row>22</xdr:row>
      <xdr:rowOff>209550</xdr:rowOff>
    </xdr:to>
    <xdr:sp macro="" textlink="">
      <xdr:nvSpPr>
        <xdr:cNvPr id="38063" name="Line 204">
          <a:extLst>
            <a:ext uri="{FF2B5EF4-FFF2-40B4-BE49-F238E27FC236}">
              <a16:creationId xmlns:a16="http://schemas.microsoft.com/office/drawing/2014/main" id="{65F97029-538F-4FA2-B3F6-6003CBB23FD3}"/>
            </a:ext>
          </a:extLst>
        </xdr:cNvPr>
        <xdr:cNvSpPr>
          <a:spLocks noChangeShapeType="1"/>
        </xdr:cNvSpPr>
      </xdr:nvSpPr>
      <xdr:spPr bwMode="auto">
        <a:xfrm flipV="1">
          <a:off x="7448550" y="7058025"/>
          <a:ext cx="40005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523875</xdr:colOff>
      <xdr:row>12</xdr:row>
      <xdr:rowOff>19050</xdr:rowOff>
    </xdr:from>
    <xdr:to>
      <xdr:col>5</xdr:col>
      <xdr:colOff>523875</xdr:colOff>
      <xdr:row>14</xdr:row>
      <xdr:rowOff>47625</xdr:rowOff>
    </xdr:to>
    <xdr:sp macro="" textlink="">
      <xdr:nvSpPr>
        <xdr:cNvPr id="38064" name="Line 205">
          <a:extLst>
            <a:ext uri="{FF2B5EF4-FFF2-40B4-BE49-F238E27FC236}">
              <a16:creationId xmlns:a16="http://schemas.microsoft.com/office/drawing/2014/main" id="{92CEDA28-2BD9-4153-AFCC-63028ED9B47F}"/>
            </a:ext>
          </a:extLst>
        </xdr:cNvPr>
        <xdr:cNvSpPr>
          <a:spLocks noChangeShapeType="1"/>
        </xdr:cNvSpPr>
      </xdr:nvSpPr>
      <xdr:spPr bwMode="auto">
        <a:xfrm>
          <a:off x="3067050" y="3248025"/>
          <a:ext cx="0" cy="46672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419100</xdr:colOff>
      <xdr:row>15</xdr:row>
      <xdr:rowOff>180975</xdr:rowOff>
    </xdr:from>
    <xdr:to>
      <xdr:col>3</xdr:col>
      <xdr:colOff>419100</xdr:colOff>
      <xdr:row>16</xdr:row>
      <xdr:rowOff>28575</xdr:rowOff>
    </xdr:to>
    <xdr:sp macro="" textlink="">
      <xdr:nvSpPr>
        <xdr:cNvPr id="38065" name="Line 206">
          <a:extLst>
            <a:ext uri="{FF2B5EF4-FFF2-40B4-BE49-F238E27FC236}">
              <a16:creationId xmlns:a16="http://schemas.microsoft.com/office/drawing/2014/main" id="{7DE9D46A-35AC-4A44-92B9-50A0CFE1D7F4}"/>
            </a:ext>
          </a:extLst>
        </xdr:cNvPr>
        <xdr:cNvSpPr>
          <a:spLocks noChangeShapeType="1"/>
        </xdr:cNvSpPr>
      </xdr:nvSpPr>
      <xdr:spPr bwMode="auto">
        <a:xfrm>
          <a:off x="809625" y="4010025"/>
          <a:ext cx="0" cy="20002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333375</xdr:colOff>
      <xdr:row>15</xdr:row>
      <xdr:rowOff>200025</xdr:rowOff>
    </xdr:from>
    <xdr:to>
      <xdr:col>4</xdr:col>
      <xdr:colOff>333375</xdr:colOff>
      <xdr:row>16</xdr:row>
      <xdr:rowOff>47625</xdr:rowOff>
    </xdr:to>
    <xdr:sp macro="" textlink="">
      <xdr:nvSpPr>
        <xdr:cNvPr id="38066" name="Line 207">
          <a:extLst>
            <a:ext uri="{FF2B5EF4-FFF2-40B4-BE49-F238E27FC236}">
              <a16:creationId xmlns:a16="http://schemas.microsoft.com/office/drawing/2014/main" id="{B80BD97E-A4E4-4FD2-81ED-4744A0D2C1CC}"/>
            </a:ext>
          </a:extLst>
        </xdr:cNvPr>
        <xdr:cNvSpPr>
          <a:spLocks noChangeShapeType="1"/>
        </xdr:cNvSpPr>
      </xdr:nvSpPr>
      <xdr:spPr bwMode="auto">
        <a:xfrm>
          <a:off x="1790700" y="4029075"/>
          <a:ext cx="0" cy="20002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409575</xdr:colOff>
      <xdr:row>15</xdr:row>
      <xdr:rowOff>200025</xdr:rowOff>
    </xdr:from>
    <xdr:to>
      <xdr:col>5</xdr:col>
      <xdr:colOff>409575</xdr:colOff>
      <xdr:row>16</xdr:row>
      <xdr:rowOff>76200</xdr:rowOff>
    </xdr:to>
    <xdr:sp macro="" textlink="">
      <xdr:nvSpPr>
        <xdr:cNvPr id="38067" name="Line 208">
          <a:extLst>
            <a:ext uri="{FF2B5EF4-FFF2-40B4-BE49-F238E27FC236}">
              <a16:creationId xmlns:a16="http://schemas.microsoft.com/office/drawing/2014/main" id="{CD393B92-84FE-43C4-98F3-2C4246EC43F4}"/>
            </a:ext>
          </a:extLst>
        </xdr:cNvPr>
        <xdr:cNvSpPr>
          <a:spLocks noChangeShapeType="1"/>
        </xdr:cNvSpPr>
      </xdr:nvSpPr>
      <xdr:spPr bwMode="auto">
        <a:xfrm>
          <a:off x="2952750" y="4029075"/>
          <a:ext cx="0" cy="22860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523875</xdr:colOff>
      <xdr:row>15</xdr:row>
      <xdr:rowOff>171450</xdr:rowOff>
    </xdr:from>
    <xdr:to>
      <xdr:col>6</xdr:col>
      <xdr:colOff>533400</xdr:colOff>
      <xdr:row>16</xdr:row>
      <xdr:rowOff>47625</xdr:rowOff>
    </xdr:to>
    <xdr:sp macro="" textlink="">
      <xdr:nvSpPr>
        <xdr:cNvPr id="38068" name="Line 209">
          <a:extLst>
            <a:ext uri="{FF2B5EF4-FFF2-40B4-BE49-F238E27FC236}">
              <a16:creationId xmlns:a16="http://schemas.microsoft.com/office/drawing/2014/main" id="{E524CC57-1569-41AA-8FC4-9D8FB198BD8E}"/>
            </a:ext>
          </a:extLst>
        </xdr:cNvPr>
        <xdr:cNvSpPr>
          <a:spLocks noChangeShapeType="1"/>
        </xdr:cNvSpPr>
      </xdr:nvSpPr>
      <xdr:spPr bwMode="auto">
        <a:xfrm>
          <a:off x="4171950" y="4000500"/>
          <a:ext cx="9525" cy="22860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514350</xdr:colOff>
      <xdr:row>15</xdr:row>
      <xdr:rowOff>209550</xdr:rowOff>
    </xdr:from>
    <xdr:to>
      <xdr:col>7</xdr:col>
      <xdr:colOff>514350</xdr:colOff>
      <xdr:row>16</xdr:row>
      <xdr:rowOff>47625</xdr:rowOff>
    </xdr:to>
    <xdr:sp macro="" textlink="">
      <xdr:nvSpPr>
        <xdr:cNvPr id="38069" name="Line 210">
          <a:extLst>
            <a:ext uri="{FF2B5EF4-FFF2-40B4-BE49-F238E27FC236}">
              <a16:creationId xmlns:a16="http://schemas.microsoft.com/office/drawing/2014/main" id="{6D2B6630-8ECE-4F34-A7A2-BDC63B11B5C9}"/>
            </a:ext>
          </a:extLst>
        </xdr:cNvPr>
        <xdr:cNvSpPr>
          <a:spLocks noChangeShapeType="1"/>
        </xdr:cNvSpPr>
      </xdr:nvSpPr>
      <xdr:spPr bwMode="auto">
        <a:xfrm>
          <a:off x="5295900" y="4038600"/>
          <a:ext cx="0" cy="19050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561975</xdr:colOff>
      <xdr:row>15</xdr:row>
      <xdr:rowOff>190500</xdr:rowOff>
    </xdr:from>
    <xdr:to>
      <xdr:col>8</xdr:col>
      <xdr:colOff>561975</xdr:colOff>
      <xdr:row>16</xdr:row>
      <xdr:rowOff>38100</xdr:rowOff>
    </xdr:to>
    <xdr:sp macro="" textlink="">
      <xdr:nvSpPr>
        <xdr:cNvPr id="38070" name="Line 211">
          <a:extLst>
            <a:ext uri="{FF2B5EF4-FFF2-40B4-BE49-F238E27FC236}">
              <a16:creationId xmlns:a16="http://schemas.microsoft.com/office/drawing/2014/main" id="{B9D57997-ABF0-4F16-A429-54BE6C61C45A}"/>
            </a:ext>
          </a:extLst>
        </xdr:cNvPr>
        <xdr:cNvSpPr>
          <a:spLocks noChangeShapeType="1"/>
        </xdr:cNvSpPr>
      </xdr:nvSpPr>
      <xdr:spPr bwMode="auto">
        <a:xfrm>
          <a:off x="6438900" y="4019550"/>
          <a:ext cx="0" cy="20002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438150</xdr:colOff>
      <xdr:row>16</xdr:row>
      <xdr:rowOff>1038225</xdr:rowOff>
    </xdr:from>
    <xdr:to>
      <xdr:col>3</xdr:col>
      <xdr:colOff>438150</xdr:colOff>
      <xdr:row>18</xdr:row>
      <xdr:rowOff>0</xdr:rowOff>
    </xdr:to>
    <xdr:sp macro="" textlink="">
      <xdr:nvSpPr>
        <xdr:cNvPr id="38071" name="Line 212">
          <a:extLst>
            <a:ext uri="{FF2B5EF4-FFF2-40B4-BE49-F238E27FC236}">
              <a16:creationId xmlns:a16="http://schemas.microsoft.com/office/drawing/2014/main" id="{40200892-DA97-4DBD-A920-4E337C9D2F34}"/>
            </a:ext>
          </a:extLst>
        </xdr:cNvPr>
        <xdr:cNvSpPr>
          <a:spLocks noChangeShapeType="1"/>
        </xdr:cNvSpPr>
      </xdr:nvSpPr>
      <xdr:spPr bwMode="auto">
        <a:xfrm>
          <a:off x="828675" y="5219700"/>
          <a:ext cx="0" cy="22860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361950</xdr:colOff>
      <xdr:row>16</xdr:row>
      <xdr:rowOff>1038225</xdr:rowOff>
    </xdr:from>
    <xdr:to>
      <xdr:col>4</xdr:col>
      <xdr:colOff>361950</xdr:colOff>
      <xdr:row>18</xdr:row>
      <xdr:rowOff>0</xdr:rowOff>
    </xdr:to>
    <xdr:sp macro="" textlink="">
      <xdr:nvSpPr>
        <xdr:cNvPr id="38072" name="Line 213">
          <a:extLst>
            <a:ext uri="{FF2B5EF4-FFF2-40B4-BE49-F238E27FC236}">
              <a16:creationId xmlns:a16="http://schemas.microsoft.com/office/drawing/2014/main" id="{8517897E-186D-44EC-B105-EB2D273E30A5}"/>
            </a:ext>
          </a:extLst>
        </xdr:cNvPr>
        <xdr:cNvSpPr>
          <a:spLocks noChangeShapeType="1"/>
        </xdr:cNvSpPr>
      </xdr:nvSpPr>
      <xdr:spPr bwMode="auto">
        <a:xfrm>
          <a:off x="1819275" y="5219700"/>
          <a:ext cx="0" cy="22860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428625</xdr:colOff>
      <xdr:row>16</xdr:row>
      <xdr:rowOff>1057275</xdr:rowOff>
    </xdr:from>
    <xdr:to>
      <xdr:col>5</xdr:col>
      <xdr:colOff>428625</xdr:colOff>
      <xdr:row>18</xdr:row>
      <xdr:rowOff>9525</xdr:rowOff>
    </xdr:to>
    <xdr:sp macro="" textlink="">
      <xdr:nvSpPr>
        <xdr:cNvPr id="38073" name="Line 214">
          <a:extLst>
            <a:ext uri="{FF2B5EF4-FFF2-40B4-BE49-F238E27FC236}">
              <a16:creationId xmlns:a16="http://schemas.microsoft.com/office/drawing/2014/main" id="{5D4AC9FF-1490-4DE5-ACFF-CFEE48E8471B}"/>
            </a:ext>
          </a:extLst>
        </xdr:cNvPr>
        <xdr:cNvSpPr>
          <a:spLocks noChangeShapeType="1"/>
        </xdr:cNvSpPr>
      </xdr:nvSpPr>
      <xdr:spPr bwMode="auto">
        <a:xfrm>
          <a:off x="2971800" y="5238750"/>
          <a:ext cx="0" cy="21907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552450</xdr:colOff>
      <xdr:row>16</xdr:row>
      <xdr:rowOff>1057275</xdr:rowOff>
    </xdr:from>
    <xdr:to>
      <xdr:col>6</xdr:col>
      <xdr:colOff>552450</xdr:colOff>
      <xdr:row>18</xdr:row>
      <xdr:rowOff>9525</xdr:rowOff>
    </xdr:to>
    <xdr:sp macro="" textlink="">
      <xdr:nvSpPr>
        <xdr:cNvPr id="38074" name="Line 215">
          <a:extLst>
            <a:ext uri="{FF2B5EF4-FFF2-40B4-BE49-F238E27FC236}">
              <a16:creationId xmlns:a16="http://schemas.microsoft.com/office/drawing/2014/main" id="{E5753684-B95C-4C7F-A971-E8FEE612BE1E}"/>
            </a:ext>
          </a:extLst>
        </xdr:cNvPr>
        <xdr:cNvSpPr>
          <a:spLocks noChangeShapeType="1"/>
        </xdr:cNvSpPr>
      </xdr:nvSpPr>
      <xdr:spPr bwMode="auto">
        <a:xfrm>
          <a:off x="4200525" y="5238750"/>
          <a:ext cx="0" cy="21907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542925</xdr:colOff>
      <xdr:row>16</xdr:row>
      <xdr:rowOff>1057275</xdr:rowOff>
    </xdr:from>
    <xdr:to>
      <xdr:col>7</xdr:col>
      <xdr:colOff>542925</xdr:colOff>
      <xdr:row>18</xdr:row>
      <xdr:rowOff>9525</xdr:rowOff>
    </xdr:to>
    <xdr:sp macro="" textlink="">
      <xdr:nvSpPr>
        <xdr:cNvPr id="38075" name="Line 216">
          <a:extLst>
            <a:ext uri="{FF2B5EF4-FFF2-40B4-BE49-F238E27FC236}">
              <a16:creationId xmlns:a16="http://schemas.microsoft.com/office/drawing/2014/main" id="{C3C731AA-0A2E-4441-82D2-81C7AA804845}"/>
            </a:ext>
          </a:extLst>
        </xdr:cNvPr>
        <xdr:cNvSpPr>
          <a:spLocks noChangeShapeType="1"/>
        </xdr:cNvSpPr>
      </xdr:nvSpPr>
      <xdr:spPr bwMode="auto">
        <a:xfrm flipH="1">
          <a:off x="5324475" y="5238750"/>
          <a:ext cx="0" cy="21907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600075</xdr:colOff>
      <xdr:row>16</xdr:row>
      <xdr:rowOff>1057275</xdr:rowOff>
    </xdr:from>
    <xdr:to>
      <xdr:col>8</xdr:col>
      <xdr:colOff>600075</xdr:colOff>
      <xdr:row>18</xdr:row>
      <xdr:rowOff>9525</xdr:rowOff>
    </xdr:to>
    <xdr:sp macro="" textlink="">
      <xdr:nvSpPr>
        <xdr:cNvPr id="38076" name="Line 217">
          <a:extLst>
            <a:ext uri="{FF2B5EF4-FFF2-40B4-BE49-F238E27FC236}">
              <a16:creationId xmlns:a16="http://schemas.microsoft.com/office/drawing/2014/main" id="{E57B4501-1C2C-487A-9317-18A836079605}"/>
            </a:ext>
          </a:extLst>
        </xdr:cNvPr>
        <xdr:cNvSpPr>
          <a:spLocks noChangeShapeType="1"/>
        </xdr:cNvSpPr>
      </xdr:nvSpPr>
      <xdr:spPr bwMode="auto">
        <a:xfrm>
          <a:off x="6477000" y="5238750"/>
          <a:ext cx="0" cy="21907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22</xdr:row>
      <xdr:rowOff>304800</xdr:rowOff>
    </xdr:from>
    <xdr:to>
      <xdr:col>10</xdr:col>
      <xdr:colOff>200025</xdr:colOff>
      <xdr:row>22</xdr:row>
      <xdr:rowOff>304800</xdr:rowOff>
    </xdr:to>
    <xdr:sp macro="" textlink="">
      <xdr:nvSpPr>
        <xdr:cNvPr id="38077" name="Line 218">
          <a:extLst>
            <a:ext uri="{FF2B5EF4-FFF2-40B4-BE49-F238E27FC236}">
              <a16:creationId xmlns:a16="http://schemas.microsoft.com/office/drawing/2014/main" id="{E0F70E1B-5D2A-4E1A-8C8F-3ED5A3FA3A31}"/>
            </a:ext>
          </a:extLst>
        </xdr:cNvPr>
        <xdr:cNvSpPr>
          <a:spLocks noChangeShapeType="1"/>
        </xdr:cNvSpPr>
      </xdr:nvSpPr>
      <xdr:spPr bwMode="auto">
        <a:xfrm>
          <a:off x="7105650" y="7153275"/>
          <a:ext cx="32385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1219200</xdr:colOff>
      <xdr:row>24</xdr:row>
      <xdr:rowOff>257175</xdr:rowOff>
    </xdr:from>
    <xdr:to>
      <xdr:col>10</xdr:col>
      <xdr:colOff>209550</xdr:colOff>
      <xdr:row>24</xdr:row>
      <xdr:rowOff>257175</xdr:rowOff>
    </xdr:to>
    <xdr:sp macro="" textlink="">
      <xdr:nvSpPr>
        <xdr:cNvPr id="38078" name="Line 219">
          <a:extLst>
            <a:ext uri="{FF2B5EF4-FFF2-40B4-BE49-F238E27FC236}">
              <a16:creationId xmlns:a16="http://schemas.microsoft.com/office/drawing/2014/main" id="{8861CB42-4879-476F-8061-5109D45F4630}"/>
            </a:ext>
          </a:extLst>
        </xdr:cNvPr>
        <xdr:cNvSpPr>
          <a:spLocks noChangeShapeType="1"/>
        </xdr:cNvSpPr>
      </xdr:nvSpPr>
      <xdr:spPr bwMode="auto">
        <a:xfrm>
          <a:off x="7096125" y="7800975"/>
          <a:ext cx="3429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390525</xdr:colOff>
      <xdr:row>22</xdr:row>
      <xdr:rowOff>247650</xdr:rowOff>
    </xdr:from>
    <xdr:to>
      <xdr:col>13</xdr:col>
      <xdr:colOff>390525</xdr:colOff>
      <xdr:row>25</xdr:row>
      <xdr:rowOff>66675</xdr:rowOff>
    </xdr:to>
    <xdr:sp macro="" textlink="">
      <xdr:nvSpPr>
        <xdr:cNvPr id="38079" name="Line 223">
          <a:extLst>
            <a:ext uri="{FF2B5EF4-FFF2-40B4-BE49-F238E27FC236}">
              <a16:creationId xmlns:a16="http://schemas.microsoft.com/office/drawing/2014/main" id="{7F211D7F-B234-45A5-A649-2347483049CE}"/>
            </a:ext>
          </a:extLst>
        </xdr:cNvPr>
        <xdr:cNvSpPr>
          <a:spLocks noChangeShapeType="1"/>
        </xdr:cNvSpPr>
      </xdr:nvSpPr>
      <xdr:spPr bwMode="auto">
        <a:xfrm>
          <a:off x="9610725" y="7096125"/>
          <a:ext cx="0" cy="1038225"/>
        </a:xfrm>
        <a:prstGeom prst="line">
          <a:avLst/>
        </a:prstGeom>
        <a:noFill/>
        <a:ln w="2857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28575</xdr:colOff>
      <xdr:row>22</xdr:row>
      <xdr:rowOff>209550</xdr:rowOff>
    </xdr:from>
    <xdr:to>
      <xdr:col>14</xdr:col>
      <xdr:colOff>0</xdr:colOff>
      <xdr:row>22</xdr:row>
      <xdr:rowOff>219075</xdr:rowOff>
    </xdr:to>
    <xdr:sp macro="" textlink="">
      <xdr:nvSpPr>
        <xdr:cNvPr id="38080" name="Line 224">
          <a:extLst>
            <a:ext uri="{FF2B5EF4-FFF2-40B4-BE49-F238E27FC236}">
              <a16:creationId xmlns:a16="http://schemas.microsoft.com/office/drawing/2014/main" id="{7A716DDE-7CA7-4342-8CAC-91F19DFDC428}"/>
            </a:ext>
          </a:extLst>
        </xdr:cNvPr>
        <xdr:cNvSpPr>
          <a:spLocks noChangeShapeType="1"/>
        </xdr:cNvSpPr>
      </xdr:nvSpPr>
      <xdr:spPr bwMode="auto">
        <a:xfrm flipV="1">
          <a:off x="9248775" y="7058025"/>
          <a:ext cx="762000" cy="952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9525</xdr:colOff>
      <xdr:row>22</xdr:row>
      <xdr:rowOff>190500</xdr:rowOff>
    </xdr:from>
    <xdr:to>
      <xdr:col>17</xdr:col>
      <xdr:colOff>38100</xdr:colOff>
      <xdr:row>22</xdr:row>
      <xdr:rowOff>190500</xdr:rowOff>
    </xdr:to>
    <xdr:sp macro="" textlink="">
      <xdr:nvSpPr>
        <xdr:cNvPr id="38081" name="Line 230">
          <a:extLst>
            <a:ext uri="{FF2B5EF4-FFF2-40B4-BE49-F238E27FC236}">
              <a16:creationId xmlns:a16="http://schemas.microsoft.com/office/drawing/2014/main" id="{0241D46B-B88A-471A-8E06-879BFD33C2E2}"/>
            </a:ext>
          </a:extLst>
        </xdr:cNvPr>
        <xdr:cNvSpPr>
          <a:spLocks noChangeShapeType="1"/>
        </xdr:cNvSpPr>
      </xdr:nvSpPr>
      <xdr:spPr bwMode="auto">
        <a:xfrm flipV="1">
          <a:off x="11106150" y="7038975"/>
          <a:ext cx="120967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24</xdr:row>
      <xdr:rowOff>266700</xdr:rowOff>
    </xdr:from>
    <xdr:to>
      <xdr:col>18</xdr:col>
      <xdr:colOff>0</xdr:colOff>
      <xdr:row>24</xdr:row>
      <xdr:rowOff>266700</xdr:rowOff>
    </xdr:to>
    <xdr:sp macro="" textlink="">
      <xdr:nvSpPr>
        <xdr:cNvPr id="38082" name="Line 231">
          <a:extLst>
            <a:ext uri="{FF2B5EF4-FFF2-40B4-BE49-F238E27FC236}">
              <a16:creationId xmlns:a16="http://schemas.microsoft.com/office/drawing/2014/main" id="{2EB1EC71-EDE8-4231-82DE-6716CC1D4B5F}"/>
            </a:ext>
          </a:extLst>
        </xdr:cNvPr>
        <xdr:cNvSpPr>
          <a:spLocks noChangeShapeType="1"/>
        </xdr:cNvSpPr>
      </xdr:nvSpPr>
      <xdr:spPr bwMode="auto">
        <a:xfrm>
          <a:off x="12287250" y="7810500"/>
          <a:ext cx="32385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26</xdr:row>
      <xdr:rowOff>285750</xdr:rowOff>
    </xdr:from>
    <xdr:to>
      <xdr:col>17</xdr:col>
      <xdr:colOff>323850</xdr:colOff>
      <xdr:row>26</xdr:row>
      <xdr:rowOff>285750</xdr:rowOff>
    </xdr:to>
    <xdr:sp macro="" textlink="">
      <xdr:nvSpPr>
        <xdr:cNvPr id="38083" name="Line 232">
          <a:extLst>
            <a:ext uri="{FF2B5EF4-FFF2-40B4-BE49-F238E27FC236}">
              <a16:creationId xmlns:a16="http://schemas.microsoft.com/office/drawing/2014/main" id="{3346C287-0447-4504-AA86-33CE0652F867}"/>
            </a:ext>
          </a:extLst>
        </xdr:cNvPr>
        <xdr:cNvSpPr>
          <a:spLocks noChangeShapeType="1"/>
        </xdr:cNvSpPr>
      </xdr:nvSpPr>
      <xdr:spPr bwMode="auto">
        <a:xfrm>
          <a:off x="12296775" y="8524875"/>
          <a:ext cx="3048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28</xdr:row>
      <xdr:rowOff>276225</xdr:rowOff>
    </xdr:from>
    <xdr:to>
      <xdr:col>18</xdr:col>
      <xdr:colOff>0</xdr:colOff>
      <xdr:row>28</xdr:row>
      <xdr:rowOff>276225</xdr:rowOff>
    </xdr:to>
    <xdr:sp macro="" textlink="">
      <xdr:nvSpPr>
        <xdr:cNvPr id="38084" name="Line 233">
          <a:extLst>
            <a:ext uri="{FF2B5EF4-FFF2-40B4-BE49-F238E27FC236}">
              <a16:creationId xmlns:a16="http://schemas.microsoft.com/office/drawing/2014/main" id="{CB6F4AC0-7C63-466A-A30A-28E22CA94729}"/>
            </a:ext>
          </a:extLst>
        </xdr:cNvPr>
        <xdr:cNvSpPr>
          <a:spLocks noChangeShapeType="1"/>
        </xdr:cNvSpPr>
      </xdr:nvSpPr>
      <xdr:spPr bwMode="auto">
        <a:xfrm>
          <a:off x="12306300" y="9239250"/>
          <a:ext cx="3048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15</xdr:row>
      <xdr:rowOff>0</xdr:rowOff>
    </xdr:from>
    <xdr:to>
      <xdr:col>6</xdr:col>
      <xdr:colOff>190500</xdr:colOff>
      <xdr:row>15</xdr:row>
      <xdr:rowOff>180975</xdr:rowOff>
    </xdr:to>
    <xdr:sp macro="" textlink="">
      <xdr:nvSpPr>
        <xdr:cNvPr id="38085" name="Line 247">
          <a:extLst>
            <a:ext uri="{FF2B5EF4-FFF2-40B4-BE49-F238E27FC236}">
              <a16:creationId xmlns:a16="http://schemas.microsoft.com/office/drawing/2014/main" id="{29ADDEF3-0014-4AD8-83CD-974582462CB8}"/>
            </a:ext>
          </a:extLst>
        </xdr:cNvPr>
        <xdr:cNvSpPr>
          <a:spLocks noChangeShapeType="1"/>
        </xdr:cNvSpPr>
      </xdr:nvSpPr>
      <xdr:spPr bwMode="auto">
        <a:xfrm flipH="1" flipV="1">
          <a:off x="3838575" y="3829050"/>
          <a:ext cx="0" cy="180975"/>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19050</xdr:colOff>
      <xdr:row>22</xdr:row>
      <xdr:rowOff>304800</xdr:rowOff>
    </xdr:from>
    <xdr:to>
      <xdr:col>18</xdr:col>
      <xdr:colOff>9525</xdr:colOff>
      <xdr:row>22</xdr:row>
      <xdr:rowOff>314325</xdr:rowOff>
    </xdr:to>
    <xdr:sp macro="" textlink="">
      <xdr:nvSpPr>
        <xdr:cNvPr id="38086" name="Line 248">
          <a:extLst>
            <a:ext uri="{FF2B5EF4-FFF2-40B4-BE49-F238E27FC236}">
              <a16:creationId xmlns:a16="http://schemas.microsoft.com/office/drawing/2014/main" id="{15A1E026-68E0-4FED-BE24-AE9FBDE2308C}"/>
            </a:ext>
          </a:extLst>
        </xdr:cNvPr>
        <xdr:cNvSpPr>
          <a:spLocks noChangeShapeType="1"/>
        </xdr:cNvSpPr>
      </xdr:nvSpPr>
      <xdr:spPr bwMode="auto">
        <a:xfrm flipV="1">
          <a:off x="12296775" y="7153275"/>
          <a:ext cx="323850" cy="952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295275</xdr:colOff>
      <xdr:row>10</xdr:row>
      <xdr:rowOff>152400</xdr:rowOff>
    </xdr:from>
    <xdr:to>
      <xdr:col>7</xdr:col>
      <xdr:colOff>1066800</xdr:colOff>
      <xdr:row>10</xdr:row>
      <xdr:rowOff>152400</xdr:rowOff>
    </xdr:to>
    <xdr:sp macro="" textlink="">
      <xdr:nvSpPr>
        <xdr:cNvPr id="38087" name="Line 14">
          <a:extLst>
            <a:ext uri="{FF2B5EF4-FFF2-40B4-BE49-F238E27FC236}">
              <a16:creationId xmlns:a16="http://schemas.microsoft.com/office/drawing/2014/main" id="{22285EAA-41A6-4FCD-94A6-0BC2E6D41FEB}"/>
            </a:ext>
          </a:extLst>
        </xdr:cNvPr>
        <xdr:cNvSpPr>
          <a:spLocks noChangeShapeType="1"/>
        </xdr:cNvSpPr>
      </xdr:nvSpPr>
      <xdr:spPr bwMode="auto">
        <a:xfrm flipV="1">
          <a:off x="5076825" y="2409825"/>
          <a:ext cx="771525" cy="0"/>
        </a:xfrm>
        <a:prstGeom prst="line">
          <a:avLst/>
        </a:prstGeom>
        <a:noFill/>
        <a:ln w="2857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295275</xdr:colOff>
      <xdr:row>10</xdr:row>
      <xdr:rowOff>133350</xdr:rowOff>
    </xdr:from>
    <xdr:to>
      <xdr:col>7</xdr:col>
      <xdr:colOff>295275</xdr:colOff>
      <xdr:row>12</xdr:row>
      <xdr:rowOff>180975</xdr:rowOff>
    </xdr:to>
    <xdr:sp macro="" textlink="">
      <xdr:nvSpPr>
        <xdr:cNvPr id="38088" name="Line 14">
          <a:extLst>
            <a:ext uri="{FF2B5EF4-FFF2-40B4-BE49-F238E27FC236}">
              <a16:creationId xmlns:a16="http://schemas.microsoft.com/office/drawing/2014/main" id="{922133C8-271E-4E36-832A-459316826F10}"/>
            </a:ext>
          </a:extLst>
        </xdr:cNvPr>
        <xdr:cNvSpPr>
          <a:spLocks noChangeShapeType="1"/>
        </xdr:cNvSpPr>
      </xdr:nvSpPr>
      <xdr:spPr bwMode="auto">
        <a:xfrm flipV="1">
          <a:off x="5076825" y="2390775"/>
          <a:ext cx="0" cy="1019175"/>
        </a:xfrm>
        <a:prstGeom prst="line">
          <a:avLst/>
        </a:prstGeom>
        <a:noFill/>
        <a:ln w="28575">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314325</xdr:colOff>
      <xdr:row>12</xdr:row>
      <xdr:rowOff>161925</xdr:rowOff>
    </xdr:from>
    <xdr:to>
      <xdr:col>7</xdr:col>
      <xdr:colOff>1085850</xdr:colOff>
      <xdr:row>12</xdr:row>
      <xdr:rowOff>161925</xdr:rowOff>
    </xdr:to>
    <xdr:sp macro="" textlink="">
      <xdr:nvSpPr>
        <xdr:cNvPr id="38089" name="Line 14">
          <a:extLst>
            <a:ext uri="{FF2B5EF4-FFF2-40B4-BE49-F238E27FC236}">
              <a16:creationId xmlns:a16="http://schemas.microsoft.com/office/drawing/2014/main" id="{778625F3-45F8-498A-9AE3-ABA140A4F507}"/>
            </a:ext>
          </a:extLst>
        </xdr:cNvPr>
        <xdr:cNvSpPr>
          <a:spLocks noChangeShapeType="1"/>
        </xdr:cNvSpPr>
      </xdr:nvSpPr>
      <xdr:spPr bwMode="auto">
        <a:xfrm flipV="1">
          <a:off x="5095875" y="3390900"/>
          <a:ext cx="771525" cy="0"/>
        </a:xfrm>
        <a:prstGeom prst="line">
          <a:avLst/>
        </a:prstGeom>
        <a:noFill/>
        <a:ln w="2857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533400</xdr:colOff>
      <xdr:row>71</xdr:row>
      <xdr:rowOff>142875</xdr:rowOff>
    </xdr:from>
    <xdr:to>
      <xdr:col>41</xdr:col>
      <xdr:colOff>9525</xdr:colOff>
      <xdr:row>71</xdr:row>
      <xdr:rowOff>142875</xdr:rowOff>
    </xdr:to>
    <xdr:sp macro="" textlink="">
      <xdr:nvSpPr>
        <xdr:cNvPr id="38090" name="Line 231">
          <a:extLst>
            <a:ext uri="{FF2B5EF4-FFF2-40B4-BE49-F238E27FC236}">
              <a16:creationId xmlns:a16="http://schemas.microsoft.com/office/drawing/2014/main" id="{A0367B2D-ED83-4091-B82B-90D1ADD7C648}"/>
            </a:ext>
          </a:extLst>
        </xdr:cNvPr>
        <xdr:cNvSpPr>
          <a:spLocks noChangeShapeType="1"/>
        </xdr:cNvSpPr>
      </xdr:nvSpPr>
      <xdr:spPr bwMode="auto">
        <a:xfrm flipV="1">
          <a:off x="24755475" y="15887700"/>
          <a:ext cx="27622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20</xdr:row>
      <xdr:rowOff>333375</xdr:rowOff>
    </xdr:from>
    <xdr:to>
      <xdr:col>18</xdr:col>
      <xdr:colOff>9525</xdr:colOff>
      <xdr:row>20</xdr:row>
      <xdr:rowOff>342900</xdr:rowOff>
    </xdr:to>
    <xdr:sp macro="" textlink="">
      <xdr:nvSpPr>
        <xdr:cNvPr id="38091" name="Line 248">
          <a:extLst>
            <a:ext uri="{FF2B5EF4-FFF2-40B4-BE49-F238E27FC236}">
              <a16:creationId xmlns:a16="http://schemas.microsoft.com/office/drawing/2014/main" id="{C85BBD46-ED01-4E4F-8D35-C35090A35605}"/>
            </a:ext>
          </a:extLst>
        </xdr:cNvPr>
        <xdr:cNvSpPr>
          <a:spLocks noChangeShapeType="1"/>
        </xdr:cNvSpPr>
      </xdr:nvSpPr>
      <xdr:spPr bwMode="auto">
        <a:xfrm flipV="1">
          <a:off x="12296775" y="6486525"/>
          <a:ext cx="323850" cy="952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9525</xdr:colOff>
      <xdr:row>29</xdr:row>
      <xdr:rowOff>238125</xdr:rowOff>
    </xdr:from>
    <xdr:to>
      <xdr:col>41</xdr:col>
      <xdr:colOff>381000</xdr:colOff>
      <xdr:row>29</xdr:row>
      <xdr:rowOff>238125</xdr:rowOff>
    </xdr:to>
    <xdr:sp macro="" textlink="">
      <xdr:nvSpPr>
        <xdr:cNvPr id="31336" name="Line 20">
          <a:extLst>
            <a:ext uri="{FF2B5EF4-FFF2-40B4-BE49-F238E27FC236}">
              <a16:creationId xmlns:a16="http://schemas.microsoft.com/office/drawing/2014/main" id="{6891E41E-88F2-4C09-B856-67DD69ED684D}"/>
            </a:ext>
          </a:extLst>
        </xdr:cNvPr>
        <xdr:cNvSpPr>
          <a:spLocks noChangeShapeType="1"/>
        </xdr:cNvSpPr>
      </xdr:nvSpPr>
      <xdr:spPr bwMode="auto">
        <a:xfrm flipV="1">
          <a:off x="7810500" y="8248650"/>
          <a:ext cx="476250" cy="0"/>
        </a:xfrm>
        <a:prstGeom prst="line">
          <a:avLst/>
        </a:prstGeom>
        <a:noFill/>
        <a:ln w="28575">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171450</xdr:colOff>
      <xdr:row>28</xdr:row>
      <xdr:rowOff>0</xdr:rowOff>
    </xdr:from>
    <xdr:to>
      <xdr:col>37</xdr:col>
      <xdr:colOff>171450</xdr:colOff>
      <xdr:row>29</xdr:row>
      <xdr:rowOff>0</xdr:rowOff>
    </xdr:to>
    <xdr:sp macro="" textlink="">
      <xdr:nvSpPr>
        <xdr:cNvPr id="31337" name="Line 21">
          <a:extLst>
            <a:ext uri="{FF2B5EF4-FFF2-40B4-BE49-F238E27FC236}">
              <a16:creationId xmlns:a16="http://schemas.microsoft.com/office/drawing/2014/main" id="{6B2FED8C-3E7A-4646-B702-D5BAF9DC3DCD}"/>
            </a:ext>
          </a:extLst>
        </xdr:cNvPr>
        <xdr:cNvSpPr>
          <a:spLocks noChangeShapeType="1"/>
        </xdr:cNvSpPr>
      </xdr:nvSpPr>
      <xdr:spPr bwMode="auto">
        <a:xfrm flipH="1">
          <a:off x="7067550" y="7581900"/>
          <a:ext cx="0" cy="42862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352425</xdr:colOff>
      <xdr:row>26</xdr:row>
      <xdr:rowOff>0</xdr:rowOff>
    </xdr:from>
    <xdr:to>
      <xdr:col>29</xdr:col>
      <xdr:colOff>352425</xdr:colOff>
      <xdr:row>27</xdr:row>
      <xdr:rowOff>9525</xdr:rowOff>
    </xdr:to>
    <xdr:sp macro="" textlink="">
      <xdr:nvSpPr>
        <xdr:cNvPr id="31338" name="Line 22">
          <a:extLst>
            <a:ext uri="{FF2B5EF4-FFF2-40B4-BE49-F238E27FC236}">
              <a16:creationId xmlns:a16="http://schemas.microsoft.com/office/drawing/2014/main" id="{9110E0AC-A271-451D-BD76-79723FF5809A}"/>
            </a:ext>
          </a:extLst>
        </xdr:cNvPr>
        <xdr:cNvSpPr>
          <a:spLocks noChangeShapeType="1"/>
        </xdr:cNvSpPr>
      </xdr:nvSpPr>
      <xdr:spPr bwMode="auto">
        <a:xfrm>
          <a:off x="5229225" y="7115175"/>
          <a:ext cx="0" cy="29527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171450</xdr:colOff>
      <xdr:row>26</xdr:row>
      <xdr:rowOff>0</xdr:rowOff>
    </xdr:from>
    <xdr:to>
      <xdr:col>37</xdr:col>
      <xdr:colOff>171450</xdr:colOff>
      <xdr:row>27</xdr:row>
      <xdr:rowOff>0</xdr:rowOff>
    </xdr:to>
    <xdr:sp macro="" textlink="">
      <xdr:nvSpPr>
        <xdr:cNvPr id="31339" name="Line 23">
          <a:extLst>
            <a:ext uri="{FF2B5EF4-FFF2-40B4-BE49-F238E27FC236}">
              <a16:creationId xmlns:a16="http://schemas.microsoft.com/office/drawing/2014/main" id="{E30445EB-A8C2-4CE4-B38E-B15873A51F2A}"/>
            </a:ext>
          </a:extLst>
        </xdr:cNvPr>
        <xdr:cNvSpPr>
          <a:spLocks noChangeShapeType="1"/>
        </xdr:cNvSpPr>
      </xdr:nvSpPr>
      <xdr:spPr bwMode="auto">
        <a:xfrm flipH="1" flipV="1">
          <a:off x="7067550" y="7115175"/>
          <a:ext cx="0" cy="285750"/>
        </a:xfrm>
        <a:prstGeom prst="line">
          <a:avLst/>
        </a:prstGeom>
        <a:noFill/>
        <a:ln w="2857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390525</xdr:colOff>
      <xdr:row>28</xdr:row>
      <xdr:rowOff>171450</xdr:rowOff>
    </xdr:from>
    <xdr:to>
      <xdr:col>41</xdr:col>
      <xdr:colOff>390525</xdr:colOff>
      <xdr:row>30</xdr:row>
      <xdr:rowOff>228600</xdr:rowOff>
    </xdr:to>
    <xdr:sp macro="" textlink="">
      <xdr:nvSpPr>
        <xdr:cNvPr id="31340" name="Line 18">
          <a:extLst>
            <a:ext uri="{FF2B5EF4-FFF2-40B4-BE49-F238E27FC236}">
              <a16:creationId xmlns:a16="http://schemas.microsoft.com/office/drawing/2014/main" id="{B86E0490-F02D-4B33-84E3-54908002D847}"/>
            </a:ext>
          </a:extLst>
        </xdr:cNvPr>
        <xdr:cNvSpPr>
          <a:spLocks noChangeShapeType="1"/>
        </xdr:cNvSpPr>
      </xdr:nvSpPr>
      <xdr:spPr bwMode="auto">
        <a:xfrm>
          <a:off x="8296275" y="7753350"/>
          <a:ext cx="0" cy="1047750"/>
        </a:xfrm>
        <a:prstGeom prst="line">
          <a:avLst/>
        </a:prstGeom>
        <a:noFill/>
        <a:ln w="28575">
          <a:solidFill>
            <a:srgbClr val="9933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381000</xdr:colOff>
      <xdr:row>28</xdr:row>
      <xdr:rowOff>180975</xdr:rowOff>
    </xdr:from>
    <xdr:to>
      <xdr:col>44</xdr:col>
      <xdr:colOff>95250</xdr:colOff>
      <xdr:row>28</xdr:row>
      <xdr:rowOff>180975</xdr:rowOff>
    </xdr:to>
    <xdr:sp macro="" textlink="">
      <xdr:nvSpPr>
        <xdr:cNvPr id="31341" name="Line 20">
          <a:extLst>
            <a:ext uri="{FF2B5EF4-FFF2-40B4-BE49-F238E27FC236}">
              <a16:creationId xmlns:a16="http://schemas.microsoft.com/office/drawing/2014/main" id="{4E3C065D-C40C-4151-B110-1A3B9EF3DFAD}"/>
            </a:ext>
          </a:extLst>
        </xdr:cNvPr>
        <xdr:cNvSpPr>
          <a:spLocks noChangeShapeType="1"/>
        </xdr:cNvSpPr>
      </xdr:nvSpPr>
      <xdr:spPr bwMode="auto">
        <a:xfrm flipV="1">
          <a:off x="8286750" y="7762875"/>
          <a:ext cx="619125" cy="0"/>
        </a:xfrm>
        <a:prstGeom prst="line">
          <a:avLst/>
        </a:prstGeom>
        <a:noFill/>
        <a:ln w="2857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390525</xdr:colOff>
      <xdr:row>30</xdr:row>
      <xdr:rowOff>228600</xdr:rowOff>
    </xdr:from>
    <xdr:to>
      <xdr:col>45</xdr:col>
      <xdr:colOff>0</xdr:colOff>
      <xdr:row>30</xdr:row>
      <xdr:rowOff>228600</xdr:rowOff>
    </xdr:to>
    <xdr:sp macro="" textlink="">
      <xdr:nvSpPr>
        <xdr:cNvPr id="31342" name="Line 20">
          <a:extLst>
            <a:ext uri="{FF2B5EF4-FFF2-40B4-BE49-F238E27FC236}">
              <a16:creationId xmlns:a16="http://schemas.microsoft.com/office/drawing/2014/main" id="{773E8BBE-F5EF-42CF-84C3-13F07A9B2121}"/>
            </a:ext>
          </a:extLst>
        </xdr:cNvPr>
        <xdr:cNvSpPr>
          <a:spLocks noChangeShapeType="1"/>
        </xdr:cNvSpPr>
      </xdr:nvSpPr>
      <xdr:spPr bwMode="auto">
        <a:xfrm flipV="1">
          <a:off x="8296275" y="8801100"/>
          <a:ext cx="619125" cy="0"/>
        </a:xfrm>
        <a:prstGeom prst="line">
          <a:avLst/>
        </a:prstGeom>
        <a:noFill/>
        <a:ln w="2857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9525</xdr:colOff>
      <xdr:row>29</xdr:row>
      <xdr:rowOff>238125</xdr:rowOff>
    </xdr:from>
    <xdr:to>
      <xdr:col>36</xdr:col>
      <xdr:colOff>19050</xdr:colOff>
      <xdr:row>29</xdr:row>
      <xdr:rowOff>238125</xdr:rowOff>
    </xdr:to>
    <xdr:sp macro="" textlink="">
      <xdr:nvSpPr>
        <xdr:cNvPr id="31343" name="Line 19">
          <a:extLst>
            <a:ext uri="{FF2B5EF4-FFF2-40B4-BE49-F238E27FC236}">
              <a16:creationId xmlns:a16="http://schemas.microsoft.com/office/drawing/2014/main" id="{704D67BE-9BF9-45C5-B753-F0A15E88FD98}"/>
            </a:ext>
          </a:extLst>
        </xdr:cNvPr>
        <xdr:cNvSpPr>
          <a:spLocks noChangeShapeType="1"/>
        </xdr:cNvSpPr>
      </xdr:nvSpPr>
      <xdr:spPr bwMode="auto">
        <a:xfrm>
          <a:off x="5391150" y="8248650"/>
          <a:ext cx="141922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39</xdr:row>
      <xdr:rowOff>152400</xdr:rowOff>
    </xdr:from>
    <xdr:to>
      <xdr:col>4</xdr:col>
      <xdr:colOff>257175</xdr:colOff>
      <xdr:row>39</xdr:row>
      <xdr:rowOff>152400</xdr:rowOff>
    </xdr:to>
    <xdr:sp macro="" textlink="">
      <xdr:nvSpPr>
        <xdr:cNvPr id="36510" name="Line 21">
          <a:extLst>
            <a:ext uri="{FF2B5EF4-FFF2-40B4-BE49-F238E27FC236}">
              <a16:creationId xmlns:a16="http://schemas.microsoft.com/office/drawing/2014/main" id="{361D3ABA-6C85-4953-8823-FEE80214444D}"/>
            </a:ext>
          </a:extLst>
        </xdr:cNvPr>
        <xdr:cNvSpPr>
          <a:spLocks noChangeShapeType="1"/>
        </xdr:cNvSpPr>
      </xdr:nvSpPr>
      <xdr:spPr bwMode="auto">
        <a:xfrm flipV="1">
          <a:off x="3009900" y="8229600"/>
          <a:ext cx="25717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41</xdr:row>
      <xdr:rowOff>247650</xdr:rowOff>
    </xdr:from>
    <xdr:to>
      <xdr:col>4</xdr:col>
      <xdr:colOff>247650</xdr:colOff>
      <xdr:row>41</xdr:row>
      <xdr:rowOff>247650</xdr:rowOff>
    </xdr:to>
    <xdr:sp macro="" textlink="">
      <xdr:nvSpPr>
        <xdr:cNvPr id="36511" name="Line 21">
          <a:extLst>
            <a:ext uri="{FF2B5EF4-FFF2-40B4-BE49-F238E27FC236}">
              <a16:creationId xmlns:a16="http://schemas.microsoft.com/office/drawing/2014/main" id="{0B3F2DB1-1A7D-448C-8BED-C97F76637861}"/>
            </a:ext>
          </a:extLst>
        </xdr:cNvPr>
        <xdr:cNvSpPr>
          <a:spLocks noChangeShapeType="1"/>
        </xdr:cNvSpPr>
      </xdr:nvSpPr>
      <xdr:spPr bwMode="auto">
        <a:xfrm flipV="1">
          <a:off x="3028950" y="8705850"/>
          <a:ext cx="2286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43</xdr:row>
      <xdr:rowOff>257175</xdr:rowOff>
    </xdr:from>
    <xdr:to>
      <xdr:col>4</xdr:col>
      <xdr:colOff>238125</xdr:colOff>
      <xdr:row>43</xdr:row>
      <xdr:rowOff>257175</xdr:rowOff>
    </xdr:to>
    <xdr:sp macro="" textlink="">
      <xdr:nvSpPr>
        <xdr:cNvPr id="36512" name="Line 21">
          <a:extLst>
            <a:ext uri="{FF2B5EF4-FFF2-40B4-BE49-F238E27FC236}">
              <a16:creationId xmlns:a16="http://schemas.microsoft.com/office/drawing/2014/main" id="{836A01CD-49A4-4FA3-9896-16D9B1078E83}"/>
            </a:ext>
          </a:extLst>
        </xdr:cNvPr>
        <xdr:cNvSpPr>
          <a:spLocks noChangeShapeType="1"/>
        </xdr:cNvSpPr>
      </xdr:nvSpPr>
      <xdr:spPr bwMode="auto">
        <a:xfrm flipV="1">
          <a:off x="3009900" y="9153525"/>
          <a:ext cx="23812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45</xdr:row>
      <xdr:rowOff>190500</xdr:rowOff>
    </xdr:from>
    <xdr:to>
      <xdr:col>4</xdr:col>
      <xdr:colOff>257175</xdr:colOff>
      <xdr:row>45</xdr:row>
      <xdr:rowOff>190500</xdr:rowOff>
    </xdr:to>
    <xdr:sp macro="" textlink="">
      <xdr:nvSpPr>
        <xdr:cNvPr id="36513" name="Line 21">
          <a:extLst>
            <a:ext uri="{FF2B5EF4-FFF2-40B4-BE49-F238E27FC236}">
              <a16:creationId xmlns:a16="http://schemas.microsoft.com/office/drawing/2014/main" id="{3107F2A8-4B73-49C4-888C-0DA7E224D8D7}"/>
            </a:ext>
          </a:extLst>
        </xdr:cNvPr>
        <xdr:cNvSpPr>
          <a:spLocks noChangeShapeType="1"/>
        </xdr:cNvSpPr>
      </xdr:nvSpPr>
      <xdr:spPr bwMode="auto">
        <a:xfrm flipV="1">
          <a:off x="3019425" y="9477375"/>
          <a:ext cx="24765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47</xdr:row>
      <xdr:rowOff>200025</xdr:rowOff>
    </xdr:from>
    <xdr:to>
      <xdr:col>4</xdr:col>
      <xdr:colOff>247650</xdr:colOff>
      <xdr:row>47</xdr:row>
      <xdr:rowOff>200025</xdr:rowOff>
    </xdr:to>
    <xdr:sp macro="" textlink="">
      <xdr:nvSpPr>
        <xdr:cNvPr id="36514" name="Line 21">
          <a:extLst>
            <a:ext uri="{FF2B5EF4-FFF2-40B4-BE49-F238E27FC236}">
              <a16:creationId xmlns:a16="http://schemas.microsoft.com/office/drawing/2014/main" id="{1F25BAEF-2134-4BAE-BCB5-CC9F89F2ACEC}"/>
            </a:ext>
          </a:extLst>
        </xdr:cNvPr>
        <xdr:cNvSpPr>
          <a:spLocks noChangeShapeType="1"/>
        </xdr:cNvSpPr>
      </xdr:nvSpPr>
      <xdr:spPr bwMode="auto">
        <a:xfrm flipV="1">
          <a:off x="3019425" y="9972675"/>
          <a:ext cx="23812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171450</xdr:rowOff>
    </xdr:from>
    <xdr:to>
      <xdr:col>4</xdr:col>
      <xdr:colOff>266700</xdr:colOff>
      <xdr:row>49</xdr:row>
      <xdr:rowOff>171450</xdr:rowOff>
    </xdr:to>
    <xdr:sp macro="" textlink="">
      <xdr:nvSpPr>
        <xdr:cNvPr id="36515" name="Line 21">
          <a:extLst>
            <a:ext uri="{FF2B5EF4-FFF2-40B4-BE49-F238E27FC236}">
              <a16:creationId xmlns:a16="http://schemas.microsoft.com/office/drawing/2014/main" id="{90A9CFBF-5432-4845-AE73-19923A6E693A}"/>
            </a:ext>
          </a:extLst>
        </xdr:cNvPr>
        <xdr:cNvSpPr>
          <a:spLocks noChangeShapeType="1"/>
        </xdr:cNvSpPr>
      </xdr:nvSpPr>
      <xdr:spPr bwMode="auto">
        <a:xfrm>
          <a:off x="3009900" y="10353675"/>
          <a:ext cx="2667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76200</xdr:colOff>
      <xdr:row>37</xdr:row>
      <xdr:rowOff>180975</xdr:rowOff>
    </xdr:from>
    <xdr:to>
      <xdr:col>29</xdr:col>
      <xdr:colOff>104775</xdr:colOff>
      <xdr:row>46</xdr:row>
      <xdr:rowOff>276225</xdr:rowOff>
    </xdr:to>
    <xdr:sp macro="" textlink="">
      <xdr:nvSpPr>
        <xdr:cNvPr id="36516" name="Line 18">
          <a:extLst>
            <a:ext uri="{FF2B5EF4-FFF2-40B4-BE49-F238E27FC236}">
              <a16:creationId xmlns:a16="http://schemas.microsoft.com/office/drawing/2014/main" id="{765358B5-E72A-4287-B1D7-A02908628B86}"/>
            </a:ext>
          </a:extLst>
        </xdr:cNvPr>
        <xdr:cNvSpPr>
          <a:spLocks noChangeShapeType="1"/>
        </xdr:cNvSpPr>
      </xdr:nvSpPr>
      <xdr:spPr bwMode="auto">
        <a:xfrm flipH="1">
          <a:off x="5229225" y="7820025"/>
          <a:ext cx="28575" cy="1952625"/>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40</xdr:row>
      <xdr:rowOff>142875</xdr:rowOff>
    </xdr:from>
    <xdr:to>
      <xdr:col>29</xdr:col>
      <xdr:colOff>104775</xdr:colOff>
      <xdr:row>40</xdr:row>
      <xdr:rowOff>142875</xdr:rowOff>
    </xdr:to>
    <xdr:sp macro="" textlink="">
      <xdr:nvSpPr>
        <xdr:cNvPr id="36517" name="Line 21">
          <a:extLst>
            <a:ext uri="{FF2B5EF4-FFF2-40B4-BE49-F238E27FC236}">
              <a16:creationId xmlns:a16="http://schemas.microsoft.com/office/drawing/2014/main" id="{3C00F29E-0805-4330-AE31-217F9F1790F3}"/>
            </a:ext>
          </a:extLst>
        </xdr:cNvPr>
        <xdr:cNvSpPr>
          <a:spLocks noChangeShapeType="1"/>
        </xdr:cNvSpPr>
      </xdr:nvSpPr>
      <xdr:spPr bwMode="auto">
        <a:xfrm flipV="1">
          <a:off x="5048250" y="8410575"/>
          <a:ext cx="20955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9525</xdr:colOff>
      <xdr:row>43</xdr:row>
      <xdr:rowOff>209550</xdr:rowOff>
    </xdr:from>
    <xdr:to>
      <xdr:col>29</xdr:col>
      <xdr:colOff>123825</xdr:colOff>
      <xdr:row>43</xdr:row>
      <xdr:rowOff>209550</xdr:rowOff>
    </xdr:to>
    <xdr:sp macro="" textlink="">
      <xdr:nvSpPr>
        <xdr:cNvPr id="36518" name="Line 21">
          <a:extLst>
            <a:ext uri="{FF2B5EF4-FFF2-40B4-BE49-F238E27FC236}">
              <a16:creationId xmlns:a16="http://schemas.microsoft.com/office/drawing/2014/main" id="{9D0DDF4E-645F-4B76-862A-89FF4C8E982B}"/>
            </a:ext>
          </a:extLst>
        </xdr:cNvPr>
        <xdr:cNvSpPr>
          <a:spLocks noChangeShapeType="1"/>
        </xdr:cNvSpPr>
      </xdr:nvSpPr>
      <xdr:spPr bwMode="auto">
        <a:xfrm flipV="1">
          <a:off x="5057775" y="9105900"/>
          <a:ext cx="21907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9525</xdr:colOff>
      <xdr:row>46</xdr:row>
      <xdr:rowOff>266700</xdr:rowOff>
    </xdr:from>
    <xdr:to>
      <xdr:col>29</xdr:col>
      <xdr:colOff>104775</xdr:colOff>
      <xdr:row>46</xdr:row>
      <xdr:rowOff>266700</xdr:rowOff>
    </xdr:to>
    <xdr:sp macro="" textlink="">
      <xdr:nvSpPr>
        <xdr:cNvPr id="36519" name="Line 21">
          <a:extLst>
            <a:ext uri="{FF2B5EF4-FFF2-40B4-BE49-F238E27FC236}">
              <a16:creationId xmlns:a16="http://schemas.microsoft.com/office/drawing/2014/main" id="{756CFC2C-6D65-49A1-83DC-1C85F441A259}"/>
            </a:ext>
          </a:extLst>
        </xdr:cNvPr>
        <xdr:cNvSpPr>
          <a:spLocks noChangeShapeType="1"/>
        </xdr:cNvSpPr>
      </xdr:nvSpPr>
      <xdr:spPr bwMode="auto">
        <a:xfrm>
          <a:off x="5057775" y="9772650"/>
          <a:ext cx="20002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0</xdr:colOff>
      <xdr:row>37</xdr:row>
      <xdr:rowOff>180975</xdr:rowOff>
    </xdr:from>
    <xdr:to>
      <xdr:col>29</xdr:col>
      <xdr:colOff>114300</xdr:colOff>
      <xdr:row>37</xdr:row>
      <xdr:rowOff>180975</xdr:rowOff>
    </xdr:to>
    <xdr:sp macro="" textlink="">
      <xdr:nvSpPr>
        <xdr:cNvPr id="36520" name="Line 21">
          <a:extLst>
            <a:ext uri="{FF2B5EF4-FFF2-40B4-BE49-F238E27FC236}">
              <a16:creationId xmlns:a16="http://schemas.microsoft.com/office/drawing/2014/main" id="{13B20531-1101-4C2F-806C-9552A7F55972}"/>
            </a:ext>
          </a:extLst>
        </xdr:cNvPr>
        <xdr:cNvSpPr>
          <a:spLocks noChangeShapeType="1"/>
        </xdr:cNvSpPr>
      </xdr:nvSpPr>
      <xdr:spPr bwMode="auto">
        <a:xfrm>
          <a:off x="5048250" y="7820025"/>
          <a:ext cx="21907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43</xdr:row>
      <xdr:rowOff>104775</xdr:rowOff>
    </xdr:from>
    <xdr:to>
      <xdr:col>29</xdr:col>
      <xdr:colOff>390525</xdr:colOff>
      <xdr:row>43</xdr:row>
      <xdr:rowOff>104775</xdr:rowOff>
    </xdr:to>
    <xdr:sp macro="" textlink="">
      <xdr:nvSpPr>
        <xdr:cNvPr id="36521" name="Line 21">
          <a:extLst>
            <a:ext uri="{FF2B5EF4-FFF2-40B4-BE49-F238E27FC236}">
              <a16:creationId xmlns:a16="http://schemas.microsoft.com/office/drawing/2014/main" id="{5114E490-AB50-4607-BCD3-5249C2A4D675}"/>
            </a:ext>
          </a:extLst>
        </xdr:cNvPr>
        <xdr:cNvSpPr>
          <a:spLocks noChangeShapeType="1"/>
        </xdr:cNvSpPr>
      </xdr:nvSpPr>
      <xdr:spPr bwMode="auto">
        <a:xfrm flipV="1">
          <a:off x="5238750" y="9001125"/>
          <a:ext cx="3048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247650</xdr:colOff>
      <xdr:row>38</xdr:row>
      <xdr:rowOff>9525</xdr:rowOff>
    </xdr:from>
    <xdr:to>
      <xdr:col>4</xdr:col>
      <xdr:colOff>276225</xdr:colOff>
      <xdr:row>49</xdr:row>
      <xdr:rowOff>180975</xdr:rowOff>
    </xdr:to>
    <xdr:sp macro="" textlink="">
      <xdr:nvSpPr>
        <xdr:cNvPr id="36522" name="Line 18">
          <a:extLst>
            <a:ext uri="{FF2B5EF4-FFF2-40B4-BE49-F238E27FC236}">
              <a16:creationId xmlns:a16="http://schemas.microsoft.com/office/drawing/2014/main" id="{A5356941-1185-4254-9308-BBF18EFE03D6}"/>
            </a:ext>
          </a:extLst>
        </xdr:cNvPr>
        <xdr:cNvSpPr>
          <a:spLocks noChangeShapeType="1"/>
        </xdr:cNvSpPr>
      </xdr:nvSpPr>
      <xdr:spPr bwMode="auto">
        <a:xfrm flipH="1">
          <a:off x="3257550" y="7896225"/>
          <a:ext cx="28575" cy="2466975"/>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43</xdr:row>
      <xdr:rowOff>133350</xdr:rowOff>
    </xdr:from>
    <xdr:to>
      <xdr:col>36</xdr:col>
      <xdr:colOff>0</xdr:colOff>
      <xdr:row>43</xdr:row>
      <xdr:rowOff>133350</xdr:rowOff>
    </xdr:to>
    <xdr:sp macro="" textlink="">
      <xdr:nvSpPr>
        <xdr:cNvPr id="36523" name="Line 21">
          <a:extLst>
            <a:ext uri="{FF2B5EF4-FFF2-40B4-BE49-F238E27FC236}">
              <a16:creationId xmlns:a16="http://schemas.microsoft.com/office/drawing/2014/main" id="{52C2A3F6-86A8-4EE1-8309-95AD00BF5BB1}"/>
            </a:ext>
          </a:extLst>
        </xdr:cNvPr>
        <xdr:cNvSpPr>
          <a:spLocks noChangeShapeType="1"/>
        </xdr:cNvSpPr>
      </xdr:nvSpPr>
      <xdr:spPr bwMode="auto">
        <a:xfrm flipV="1">
          <a:off x="6591300" y="9029700"/>
          <a:ext cx="47625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9525</xdr:colOff>
      <xdr:row>42</xdr:row>
      <xdr:rowOff>180975</xdr:rowOff>
    </xdr:from>
    <xdr:to>
      <xdr:col>41</xdr:col>
      <xdr:colOff>104775</xdr:colOff>
      <xdr:row>42</xdr:row>
      <xdr:rowOff>180975</xdr:rowOff>
    </xdr:to>
    <xdr:sp macro="" textlink="">
      <xdr:nvSpPr>
        <xdr:cNvPr id="36524" name="Line 21">
          <a:extLst>
            <a:ext uri="{FF2B5EF4-FFF2-40B4-BE49-F238E27FC236}">
              <a16:creationId xmlns:a16="http://schemas.microsoft.com/office/drawing/2014/main" id="{C1A5C6C4-E3E3-4083-A5CB-1ECEADFF243C}"/>
            </a:ext>
          </a:extLst>
        </xdr:cNvPr>
        <xdr:cNvSpPr>
          <a:spLocks noChangeShapeType="1"/>
        </xdr:cNvSpPr>
      </xdr:nvSpPr>
      <xdr:spPr bwMode="auto">
        <a:xfrm flipV="1">
          <a:off x="7686675" y="8886825"/>
          <a:ext cx="60007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76200</xdr:colOff>
      <xdr:row>38</xdr:row>
      <xdr:rowOff>142875</xdr:rowOff>
    </xdr:from>
    <xdr:to>
      <xdr:col>41</xdr:col>
      <xdr:colOff>85725</xdr:colOff>
      <xdr:row>47</xdr:row>
      <xdr:rowOff>200025</xdr:rowOff>
    </xdr:to>
    <xdr:sp macro="" textlink="">
      <xdr:nvSpPr>
        <xdr:cNvPr id="36525" name="Line 18">
          <a:extLst>
            <a:ext uri="{FF2B5EF4-FFF2-40B4-BE49-F238E27FC236}">
              <a16:creationId xmlns:a16="http://schemas.microsoft.com/office/drawing/2014/main" id="{2D91344B-657F-4471-9DC3-9F126E657F5E}"/>
            </a:ext>
          </a:extLst>
        </xdr:cNvPr>
        <xdr:cNvSpPr>
          <a:spLocks noChangeShapeType="1"/>
        </xdr:cNvSpPr>
      </xdr:nvSpPr>
      <xdr:spPr bwMode="auto">
        <a:xfrm flipH="1">
          <a:off x="8258175" y="8029575"/>
          <a:ext cx="9525" cy="1943100"/>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76200</xdr:colOff>
      <xdr:row>38</xdr:row>
      <xdr:rowOff>142875</xdr:rowOff>
    </xdr:from>
    <xdr:to>
      <xdr:col>42</xdr:col>
      <xdr:colOff>19050</xdr:colOff>
      <xdr:row>38</xdr:row>
      <xdr:rowOff>142875</xdr:rowOff>
    </xdr:to>
    <xdr:sp macro="" textlink="">
      <xdr:nvSpPr>
        <xdr:cNvPr id="36526" name="Line 21">
          <a:extLst>
            <a:ext uri="{FF2B5EF4-FFF2-40B4-BE49-F238E27FC236}">
              <a16:creationId xmlns:a16="http://schemas.microsoft.com/office/drawing/2014/main" id="{8A325022-1FC3-4FF8-B9B4-B1A371BB5463}"/>
            </a:ext>
          </a:extLst>
        </xdr:cNvPr>
        <xdr:cNvSpPr>
          <a:spLocks noChangeShapeType="1"/>
        </xdr:cNvSpPr>
      </xdr:nvSpPr>
      <xdr:spPr bwMode="auto">
        <a:xfrm>
          <a:off x="8258175" y="8029575"/>
          <a:ext cx="3429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40</xdr:row>
      <xdr:rowOff>238125</xdr:rowOff>
    </xdr:from>
    <xdr:to>
      <xdr:col>42</xdr:col>
      <xdr:colOff>19050</xdr:colOff>
      <xdr:row>40</xdr:row>
      <xdr:rowOff>238125</xdr:rowOff>
    </xdr:to>
    <xdr:sp macro="" textlink="">
      <xdr:nvSpPr>
        <xdr:cNvPr id="36527" name="Line 21">
          <a:extLst>
            <a:ext uri="{FF2B5EF4-FFF2-40B4-BE49-F238E27FC236}">
              <a16:creationId xmlns:a16="http://schemas.microsoft.com/office/drawing/2014/main" id="{ED0C3AEE-1B36-4ED1-910B-314F7C4D4DDD}"/>
            </a:ext>
          </a:extLst>
        </xdr:cNvPr>
        <xdr:cNvSpPr>
          <a:spLocks noChangeShapeType="1"/>
        </xdr:cNvSpPr>
      </xdr:nvSpPr>
      <xdr:spPr bwMode="auto">
        <a:xfrm>
          <a:off x="8267700" y="8505825"/>
          <a:ext cx="33337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76200</xdr:colOff>
      <xdr:row>47</xdr:row>
      <xdr:rowOff>200025</xdr:rowOff>
    </xdr:from>
    <xdr:to>
      <xdr:col>42</xdr:col>
      <xdr:colOff>0</xdr:colOff>
      <xdr:row>47</xdr:row>
      <xdr:rowOff>200025</xdr:rowOff>
    </xdr:to>
    <xdr:sp macro="" textlink="">
      <xdr:nvSpPr>
        <xdr:cNvPr id="36528" name="Line 21">
          <a:extLst>
            <a:ext uri="{FF2B5EF4-FFF2-40B4-BE49-F238E27FC236}">
              <a16:creationId xmlns:a16="http://schemas.microsoft.com/office/drawing/2014/main" id="{078F35C6-468F-40E1-9B17-99E6033C7975}"/>
            </a:ext>
          </a:extLst>
        </xdr:cNvPr>
        <xdr:cNvSpPr>
          <a:spLocks noChangeShapeType="1"/>
        </xdr:cNvSpPr>
      </xdr:nvSpPr>
      <xdr:spPr bwMode="auto">
        <a:xfrm flipV="1">
          <a:off x="8258175" y="9972675"/>
          <a:ext cx="32385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43</xdr:row>
      <xdr:rowOff>276225</xdr:rowOff>
    </xdr:from>
    <xdr:to>
      <xdr:col>42</xdr:col>
      <xdr:colOff>0</xdr:colOff>
      <xdr:row>43</xdr:row>
      <xdr:rowOff>276225</xdr:rowOff>
    </xdr:to>
    <xdr:sp macro="" textlink="">
      <xdr:nvSpPr>
        <xdr:cNvPr id="36529" name="Line 21">
          <a:extLst>
            <a:ext uri="{FF2B5EF4-FFF2-40B4-BE49-F238E27FC236}">
              <a16:creationId xmlns:a16="http://schemas.microsoft.com/office/drawing/2014/main" id="{5DFF8207-70AC-4F38-AC4E-76615AC25063}"/>
            </a:ext>
          </a:extLst>
        </xdr:cNvPr>
        <xdr:cNvSpPr>
          <a:spLocks noChangeShapeType="1"/>
        </xdr:cNvSpPr>
      </xdr:nvSpPr>
      <xdr:spPr bwMode="auto">
        <a:xfrm flipV="1">
          <a:off x="8267700" y="9153525"/>
          <a:ext cx="31432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95250</xdr:colOff>
      <xdr:row>45</xdr:row>
      <xdr:rowOff>200025</xdr:rowOff>
    </xdr:from>
    <xdr:to>
      <xdr:col>42</xdr:col>
      <xdr:colOff>0</xdr:colOff>
      <xdr:row>45</xdr:row>
      <xdr:rowOff>200025</xdr:rowOff>
    </xdr:to>
    <xdr:sp macro="" textlink="">
      <xdr:nvSpPr>
        <xdr:cNvPr id="36530" name="Line 21">
          <a:extLst>
            <a:ext uri="{FF2B5EF4-FFF2-40B4-BE49-F238E27FC236}">
              <a16:creationId xmlns:a16="http://schemas.microsoft.com/office/drawing/2014/main" id="{54D0C7F1-CF27-4B9E-A504-573F0B6C9973}"/>
            </a:ext>
          </a:extLst>
        </xdr:cNvPr>
        <xdr:cNvSpPr>
          <a:spLocks noChangeShapeType="1"/>
        </xdr:cNvSpPr>
      </xdr:nvSpPr>
      <xdr:spPr bwMode="auto">
        <a:xfrm flipV="1">
          <a:off x="8277225" y="9486900"/>
          <a:ext cx="3048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123825</xdr:colOff>
      <xdr:row>43</xdr:row>
      <xdr:rowOff>142875</xdr:rowOff>
    </xdr:from>
    <xdr:to>
      <xdr:col>35</xdr:col>
      <xdr:colOff>123825</xdr:colOff>
      <xdr:row>46</xdr:row>
      <xdr:rowOff>171450</xdr:rowOff>
    </xdr:to>
    <xdr:sp macro="" textlink="">
      <xdr:nvSpPr>
        <xdr:cNvPr id="36531" name="Line 223">
          <a:extLst>
            <a:ext uri="{FF2B5EF4-FFF2-40B4-BE49-F238E27FC236}">
              <a16:creationId xmlns:a16="http://schemas.microsoft.com/office/drawing/2014/main" id="{6E91EA63-BE25-40AC-9329-219FE2297160}"/>
            </a:ext>
          </a:extLst>
        </xdr:cNvPr>
        <xdr:cNvSpPr>
          <a:spLocks noChangeShapeType="1"/>
        </xdr:cNvSpPr>
      </xdr:nvSpPr>
      <xdr:spPr bwMode="auto">
        <a:xfrm>
          <a:off x="6791325" y="9039225"/>
          <a:ext cx="0" cy="733425"/>
        </a:xfrm>
        <a:prstGeom prst="line">
          <a:avLst/>
        </a:prstGeom>
        <a:noFill/>
        <a:ln w="2857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30</xdr:row>
      <xdr:rowOff>0</xdr:rowOff>
    </xdr:from>
    <xdr:to>
      <xdr:col>29</xdr:col>
      <xdr:colOff>0</xdr:colOff>
      <xdr:row>30</xdr:row>
      <xdr:rowOff>0</xdr:rowOff>
    </xdr:to>
    <xdr:sp macro="" textlink="">
      <xdr:nvSpPr>
        <xdr:cNvPr id="33461" name="Line 15">
          <a:extLst>
            <a:ext uri="{FF2B5EF4-FFF2-40B4-BE49-F238E27FC236}">
              <a16:creationId xmlns:a16="http://schemas.microsoft.com/office/drawing/2014/main" id="{34A87008-B631-4EAF-978B-7F55545DE1AE}"/>
            </a:ext>
          </a:extLst>
        </xdr:cNvPr>
        <xdr:cNvSpPr>
          <a:spLocks noChangeShapeType="1"/>
        </xdr:cNvSpPr>
      </xdr:nvSpPr>
      <xdr:spPr bwMode="auto">
        <a:xfrm>
          <a:off x="4457700" y="6838950"/>
          <a:ext cx="6096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171450</xdr:colOff>
      <xdr:row>30</xdr:row>
      <xdr:rowOff>0</xdr:rowOff>
    </xdr:from>
    <xdr:to>
      <xdr:col>27</xdr:col>
      <xdr:colOff>171450</xdr:colOff>
      <xdr:row>33</xdr:row>
      <xdr:rowOff>295275</xdr:rowOff>
    </xdr:to>
    <xdr:sp macro="" textlink="">
      <xdr:nvSpPr>
        <xdr:cNvPr id="33462" name="Line 16">
          <a:extLst>
            <a:ext uri="{FF2B5EF4-FFF2-40B4-BE49-F238E27FC236}">
              <a16:creationId xmlns:a16="http://schemas.microsoft.com/office/drawing/2014/main" id="{B27AB049-EBB2-42C2-A40E-BF4C14598349}"/>
            </a:ext>
          </a:extLst>
        </xdr:cNvPr>
        <xdr:cNvSpPr>
          <a:spLocks noChangeShapeType="1"/>
        </xdr:cNvSpPr>
      </xdr:nvSpPr>
      <xdr:spPr bwMode="auto">
        <a:xfrm>
          <a:off x="4733925" y="6838950"/>
          <a:ext cx="0" cy="714375"/>
        </a:xfrm>
        <a:prstGeom prst="line">
          <a:avLst/>
        </a:prstGeom>
        <a:noFill/>
        <a:ln w="28575">
          <a:solidFill>
            <a:srgbClr val="8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28575</xdr:colOff>
      <xdr:row>31</xdr:row>
      <xdr:rowOff>0</xdr:rowOff>
    </xdr:from>
    <xdr:to>
      <xdr:col>35</xdr:col>
      <xdr:colOff>333375</xdr:colOff>
      <xdr:row>31</xdr:row>
      <xdr:rowOff>0</xdr:rowOff>
    </xdr:to>
    <xdr:sp macro="" textlink="">
      <xdr:nvSpPr>
        <xdr:cNvPr id="33463" name="Line 17">
          <a:extLst>
            <a:ext uri="{FF2B5EF4-FFF2-40B4-BE49-F238E27FC236}">
              <a16:creationId xmlns:a16="http://schemas.microsoft.com/office/drawing/2014/main" id="{E8B86978-831C-4A4D-9F03-C8388A6AC2C6}"/>
            </a:ext>
          </a:extLst>
        </xdr:cNvPr>
        <xdr:cNvSpPr>
          <a:spLocks noChangeShapeType="1"/>
        </xdr:cNvSpPr>
      </xdr:nvSpPr>
      <xdr:spPr bwMode="auto">
        <a:xfrm flipV="1">
          <a:off x="6000750" y="6867525"/>
          <a:ext cx="9144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323850</xdr:colOff>
      <xdr:row>27</xdr:row>
      <xdr:rowOff>114300</xdr:rowOff>
    </xdr:from>
    <xdr:to>
      <xdr:col>35</xdr:col>
      <xdr:colOff>323850</xdr:colOff>
      <xdr:row>35</xdr:row>
      <xdr:rowOff>209550</xdr:rowOff>
    </xdr:to>
    <xdr:sp macro="" textlink="">
      <xdr:nvSpPr>
        <xdr:cNvPr id="33464" name="Line 18">
          <a:extLst>
            <a:ext uri="{FF2B5EF4-FFF2-40B4-BE49-F238E27FC236}">
              <a16:creationId xmlns:a16="http://schemas.microsoft.com/office/drawing/2014/main" id="{8380A6B0-22CA-45F6-933C-76FA80ED69C0}"/>
            </a:ext>
          </a:extLst>
        </xdr:cNvPr>
        <xdr:cNvSpPr>
          <a:spLocks noChangeShapeType="1"/>
        </xdr:cNvSpPr>
      </xdr:nvSpPr>
      <xdr:spPr bwMode="auto">
        <a:xfrm>
          <a:off x="6905625" y="6219825"/>
          <a:ext cx="0" cy="1581150"/>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323850</xdr:colOff>
      <xdr:row>27</xdr:row>
      <xdr:rowOff>123825</xdr:rowOff>
    </xdr:from>
    <xdr:to>
      <xdr:col>37</xdr:col>
      <xdr:colOff>38100</xdr:colOff>
      <xdr:row>27</xdr:row>
      <xdr:rowOff>123825</xdr:rowOff>
    </xdr:to>
    <xdr:sp macro="" textlink="">
      <xdr:nvSpPr>
        <xdr:cNvPr id="33465" name="Line 19">
          <a:extLst>
            <a:ext uri="{FF2B5EF4-FFF2-40B4-BE49-F238E27FC236}">
              <a16:creationId xmlns:a16="http://schemas.microsoft.com/office/drawing/2014/main" id="{7BD2863D-442E-4DBB-A3D4-E7867A98DA4E}"/>
            </a:ext>
          </a:extLst>
        </xdr:cNvPr>
        <xdr:cNvSpPr>
          <a:spLocks noChangeShapeType="1"/>
        </xdr:cNvSpPr>
      </xdr:nvSpPr>
      <xdr:spPr bwMode="auto">
        <a:xfrm>
          <a:off x="6905625" y="6229350"/>
          <a:ext cx="21907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323850</xdr:colOff>
      <xdr:row>29</xdr:row>
      <xdr:rowOff>190500</xdr:rowOff>
    </xdr:from>
    <xdr:to>
      <xdr:col>37</xdr:col>
      <xdr:colOff>9525</xdr:colOff>
      <xdr:row>29</xdr:row>
      <xdr:rowOff>190500</xdr:rowOff>
    </xdr:to>
    <xdr:sp macro="" textlink="">
      <xdr:nvSpPr>
        <xdr:cNvPr id="33466" name="Line 20">
          <a:extLst>
            <a:ext uri="{FF2B5EF4-FFF2-40B4-BE49-F238E27FC236}">
              <a16:creationId xmlns:a16="http://schemas.microsoft.com/office/drawing/2014/main" id="{DE26614A-9536-4A47-8AB3-BD2B02966AE3}"/>
            </a:ext>
          </a:extLst>
        </xdr:cNvPr>
        <xdr:cNvSpPr>
          <a:spLocks noChangeShapeType="1"/>
        </xdr:cNvSpPr>
      </xdr:nvSpPr>
      <xdr:spPr bwMode="auto">
        <a:xfrm>
          <a:off x="6905625" y="6600825"/>
          <a:ext cx="190500"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314325</xdr:colOff>
      <xdr:row>31</xdr:row>
      <xdr:rowOff>152400</xdr:rowOff>
    </xdr:from>
    <xdr:to>
      <xdr:col>37</xdr:col>
      <xdr:colOff>9525</xdr:colOff>
      <xdr:row>31</xdr:row>
      <xdr:rowOff>152400</xdr:rowOff>
    </xdr:to>
    <xdr:sp macro="" textlink="">
      <xdr:nvSpPr>
        <xdr:cNvPr id="33467" name="Line 21">
          <a:extLst>
            <a:ext uri="{FF2B5EF4-FFF2-40B4-BE49-F238E27FC236}">
              <a16:creationId xmlns:a16="http://schemas.microsoft.com/office/drawing/2014/main" id="{E093C132-EAD9-47D8-A7B5-CA2379F798D7}"/>
            </a:ext>
          </a:extLst>
        </xdr:cNvPr>
        <xdr:cNvSpPr>
          <a:spLocks noChangeShapeType="1"/>
        </xdr:cNvSpPr>
      </xdr:nvSpPr>
      <xdr:spPr bwMode="auto">
        <a:xfrm>
          <a:off x="6896100" y="7019925"/>
          <a:ext cx="20002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333375</xdr:colOff>
      <xdr:row>33</xdr:row>
      <xdr:rowOff>161925</xdr:rowOff>
    </xdr:from>
    <xdr:to>
      <xdr:col>37</xdr:col>
      <xdr:colOff>9525</xdr:colOff>
      <xdr:row>33</xdr:row>
      <xdr:rowOff>171450</xdr:rowOff>
    </xdr:to>
    <xdr:sp macro="" textlink="">
      <xdr:nvSpPr>
        <xdr:cNvPr id="33468" name="Line 22">
          <a:extLst>
            <a:ext uri="{FF2B5EF4-FFF2-40B4-BE49-F238E27FC236}">
              <a16:creationId xmlns:a16="http://schemas.microsoft.com/office/drawing/2014/main" id="{36CBDC60-6EC1-4491-970B-31353FF2B67D}"/>
            </a:ext>
          </a:extLst>
        </xdr:cNvPr>
        <xdr:cNvSpPr>
          <a:spLocks noChangeShapeType="1"/>
        </xdr:cNvSpPr>
      </xdr:nvSpPr>
      <xdr:spPr bwMode="auto">
        <a:xfrm>
          <a:off x="6915150" y="7419975"/>
          <a:ext cx="180975" cy="9525"/>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314325</xdr:colOff>
      <xdr:row>35</xdr:row>
      <xdr:rowOff>200025</xdr:rowOff>
    </xdr:from>
    <xdr:to>
      <xdr:col>37</xdr:col>
      <xdr:colOff>9525</xdr:colOff>
      <xdr:row>35</xdr:row>
      <xdr:rowOff>200025</xdr:rowOff>
    </xdr:to>
    <xdr:sp macro="" textlink="">
      <xdr:nvSpPr>
        <xdr:cNvPr id="33469" name="Line 23">
          <a:extLst>
            <a:ext uri="{FF2B5EF4-FFF2-40B4-BE49-F238E27FC236}">
              <a16:creationId xmlns:a16="http://schemas.microsoft.com/office/drawing/2014/main" id="{1F48A0C7-9295-421B-80DC-BD80887C2461}"/>
            </a:ext>
          </a:extLst>
        </xdr:cNvPr>
        <xdr:cNvSpPr>
          <a:spLocks noChangeShapeType="1"/>
        </xdr:cNvSpPr>
      </xdr:nvSpPr>
      <xdr:spPr bwMode="auto">
        <a:xfrm flipV="1">
          <a:off x="6896100" y="7791450"/>
          <a:ext cx="200025" cy="0"/>
        </a:xfrm>
        <a:prstGeom prst="line">
          <a:avLst/>
        </a:prstGeom>
        <a:noFill/>
        <a:ln w="28575">
          <a:solidFill>
            <a:srgbClr val="00008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34</xdr:row>
      <xdr:rowOff>9525</xdr:rowOff>
    </xdr:from>
    <xdr:to>
      <xdr:col>25</xdr:col>
      <xdr:colOff>38100</xdr:colOff>
      <xdr:row>34</xdr:row>
      <xdr:rowOff>19050</xdr:rowOff>
    </xdr:to>
    <xdr:sp macro="" textlink="">
      <xdr:nvSpPr>
        <xdr:cNvPr id="34793" name="Line 18">
          <a:extLst>
            <a:ext uri="{FF2B5EF4-FFF2-40B4-BE49-F238E27FC236}">
              <a16:creationId xmlns:a16="http://schemas.microsoft.com/office/drawing/2014/main" id="{69C14253-331D-4A72-B0B4-303BB26D2610}"/>
            </a:ext>
          </a:extLst>
        </xdr:cNvPr>
        <xdr:cNvSpPr>
          <a:spLocks noChangeShapeType="1"/>
        </xdr:cNvSpPr>
      </xdr:nvSpPr>
      <xdr:spPr bwMode="auto">
        <a:xfrm flipH="1">
          <a:off x="3019425" y="8353425"/>
          <a:ext cx="1162050" cy="9525"/>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123825</xdr:rowOff>
    </xdr:from>
    <xdr:to>
      <xdr:col>4</xdr:col>
      <xdr:colOff>238125</xdr:colOff>
      <xdr:row>30</xdr:row>
      <xdr:rowOff>123825</xdr:rowOff>
    </xdr:to>
    <xdr:sp macro="" textlink="">
      <xdr:nvSpPr>
        <xdr:cNvPr id="34794" name="Line 18">
          <a:extLst>
            <a:ext uri="{FF2B5EF4-FFF2-40B4-BE49-F238E27FC236}">
              <a16:creationId xmlns:a16="http://schemas.microsoft.com/office/drawing/2014/main" id="{82CE0AAE-A315-411F-B804-1255ED19EB8B}"/>
            </a:ext>
          </a:extLst>
        </xdr:cNvPr>
        <xdr:cNvSpPr>
          <a:spLocks noChangeShapeType="1"/>
        </xdr:cNvSpPr>
      </xdr:nvSpPr>
      <xdr:spPr bwMode="auto">
        <a:xfrm flipH="1" flipV="1">
          <a:off x="2800350" y="7486650"/>
          <a:ext cx="238125" cy="0"/>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133350</xdr:rowOff>
    </xdr:from>
    <xdr:to>
      <xdr:col>4</xdr:col>
      <xdr:colOff>238125</xdr:colOff>
      <xdr:row>32</xdr:row>
      <xdr:rowOff>133350</xdr:rowOff>
    </xdr:to>
    <xdr:sp macro="" textlink="">
      <xdr:nvSpPr>
        <xdr:cNvPr id="34795" name="Line 18">
          <a:extLst>
            <a:ext uri="{FF2B5EF4-FFF2-40B4-BE49-F238E27FC236}">
              <a16:creationId xmlns:a16="http://schemas.microsoft.com/office/drawing/2014/main" id="{4FF1FBDA-480B-4760-BACC-2D708F28CE58}"/>
            </a:ext>
          </a:extLst>
        </xdr:cNvPr>
        <xdr:cNvSpPr>
          <a:spLocks noChangeShapeType="1"/>
        </xdr:cNvSpPr>
      </xdr:nvSpPr>
      <xdr:spPr bwMode="auto">
        <a:xfrm flipH="1" flipV="1">
          <a:off x="2800350" y="8096250"/>
          <a:ext cx="238125" cy="0"/>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123825</xdr:rowOff>
    </xdr:from>
    <xdr:to>
      <xdr:col>4</xdr:col>
      <xdr:colOff>238125</xdr:colOff>
      <xdr:row>34</xdr:row>
      <xdr:rowOff>123825</xdr:rowOff>
    </xdr:to>
    <xdr:sp macro="" textlink="">
      <xdr:nvSpPr>
        <xdr:cNvPr id="34796" name="Line 18">
          <a:extLst>
            <a:ext uri="{FF2B5EF4-FFF2-40B4-BE49-F238E27FC236}">
              <a16:creationId xmlns:a16="http://schemas.microsoft.com/office/drawing/2014/main" id="{C0CD8FE6-9253-4ED1-B26E-280B86CEDF51}"/>
            </a:ext>
          </a:extLst>
        </xdr:cNvPr>
        <xdr:cNvSpPr>
          <a:spLocks noChangeShapeType="1"/>
        </xdr:cNvSpPr>
      </xdr:nvSpPr>
      <xdr:spPr bwMode="auto">
        <a:xfrm flipH="1" flipV="1">
          <a:off x="2800350" y="8467725"/>
          <a:ext cx="238125" cy="0"/>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133350</xdr:rowOff>
    </xdr:from>
    <xdr:to>
      <xdr:col>4</xdr:col>
      <xdr:colOff>238125</xdr:colOff>
      <xdr:row>36</xdr:row>
      <xdr:rowOff>133350</xdr:rowOff>
    </xdr:to>
    <xdr:sp macro="" textlink="">
      <xdr:nvSpPr>
        <xdr:cNvPr id="34797" name="Line 18">
          <a:extLst>
            <a:ext uri="{FF2B5EF4-FFF2-40B4-BE49-F238E27FC236}">
              <a16:creationId xmlns:a16="http://schemas.microsoft.com/office/drawing/2014/main" id="{440C7F11-55EE-4F9F-B98B-BBA041B427F5}"/>
            </a:ext>
          </a:extLst>
        </xdr:cNvPr>
        <xdr:cNvSpPr>
          <a:spLocks noChangeShapeType="1"/>
        </xdr:cNvSpPr>
      </xdr:nvSpPr>
      <xdr:spPr bwMode="auto">
        <a:xfrm flipH="1" flipV="1">
          <a:off x="2800350" y="8877300"/>
          <a:ext cx="238125" cy="0"/>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4</xdr:col>
      <xdr:colOff>9525</xdr:colOff>
      <xdr:row>38</xdr:row>
      <xdr:rowOff>114300</xdr:rowOff>
    </xdr:from>
    <xdr:to>
      <xdr:col>4</xdr:col>
      <xdr:colOff>247650</xdr:colOff>
      <xdr:row>38</xdr:row>
      <xdr:rowOff>114300</xdr:rowOff>
    </xdr:to>
    <xdr:sp macro="" textlink="">
      <xdr:nvSpPr>
        <xdr:cNvPr id="34798" name="Line 18">
          <a:extLst>
            <a:ext uri="{FF2B5EF4-FFF2-40B4-BE49-F238E27FC236}">
              <a16:creationId xmlns:a16="http://schemas.microsoft.com/office/drawing/2014/main" id="{EAE24E41-E275-4719-9C68-9019D1AAD170}"/>
            </a:ext>
          </a:extLst>
        </xdr:cNvPr>
        <xdr:cNvSpPr>
          <a:spLocks noChangeShapeType="1"/>
        </xdr:cNvSpPr>
      </xdr:nvSpPr>
      <xdr:spPr bwMode="auto">
        <a:xfrm flipH="1" flipV="1">
          <a:off x="2809875" y="9124950"/>
          <a:ext cx="238125" cy="0"/>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30</xdr:row>
      <xdr:rowOff>114300</xdr:rowOff>
    </xdr:from>
    <xdr:to>
      <xdr:col>4</xdr:col>
      <xdr:colOff>228600</xdr:colOff>
      <xdr:row>38</xdr:row>
      <xdr:rowOff>123825</xdr:rowOff>
    </xdr:to>
    <xdr:sp macro="" textlink="">
      <xdr:nvSpPr>
        <xdr:cNvPr id="34799" name="Line 18">
          <a:extLst>
            <a:ext uri="{FF2B5EF4-FFF2-40B4-BE49-F238E27FC236}">
              <a16:creationId xmlns:a16="http://schemas.microsoft.com/office/drawing/2014/main" id="{1183A766-3F1F-4455-B9ED-655A2415D19C}"/>
            </a:ext>
          </a:extLst>
        </xdr:cNvPr>
        <xdr:cNvSpPr>
          <a:spLocks noChangeShapeType="1"/>
        </xdr:cNvSpPr>
      </xdr:nvSpPr>
      <xdr:spPr bwMode="auto">
        <a:xfrm flipH="1">
          <a:off x="3028950" y="7477125"/>
          <a:ext cx="0" cy="1657350"/>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152400</xdr:colOff>
      <xdr:row>30</xdr:row>
      <xdr:rowOff>85725</xdr:rowOff>
    </xdr:from>
    <xdr:to>
      <xdr:col>37</xdr:col>
      <xdr:colOff>152400</xdr:colOff>
      <xdr:row>36</xdr:row>
      <xdr:rowOff>152400</xdr:rowOff>
    </xdr:to>
    <xdr:sp macro="" textlink="">
      <xdr:nvSpPr>
        <xdr:cNvPr id="34800" name="Line 18">
          <a:extLst>
            <a:ext uri="{FF2B5EF4-FFF2-40B4-BE49-F238E27FC236}">
              <a16:creationId xmlns:a16="http://schemas.microsoft.com/office/drawing/2014/main" id="{4C72E65A-CD2B-4BB3-8312-E1EDE4E46CFA}"/>
            </a:ext>
          </a:extLst>
        </xdr:cNvPr>
        <xdr:cNvSpPr>
          <a:spLocks noChangeShapeType="1"/>
        </xdr:cNvSpPr>
      </xdr:nvSpPr>
      <xdr:spPr bwMode="auto">
        <a:xfrm flipH="1">
          <a:off x="7324725" y="7448550"/>
          <a:ext cx="0" cy="1447800"/>
        </a:xfrm>
        <a:prstGeom prst="line">
          <a:avLst/>
        </a:prstGeom>
        <a:noFill/>
        <a:ln w="2857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34</xdr:row>
      <xdr:rowOff>38100</xdr:rowOff>
    </xdr:from>
    <xdr:to>
      <xdr:col>37</xdr:col>
      <xdr:colOff>142875</xdr:colOff>
      <xdr:row>34</xdr:row>
      <xdr:rowOff>38100</xdr:rowOff>
    </xdr:to>
    <xdr:sp macro="" textlink="">
      <xdr:nvSpPr>
        <xdr:cNvPr id="34801" name="Line 18">
          <a:extLst>
            <a:ext uri="{FF2B5EF4-FFF2-40B4-BE49-F238E27FC236}">
              <a16:creationId xmlns:a16="http://schemas.microsoft.com/office/drawing/2014/main" id="{BE7FDB39-5535-40ED-855E-1E6EDF2F0DA9}"/>
            </a:ext>
          </a:extLst>
        </xdr:cNvPr>
        <xdr:cNvSpPr>
          <a:spLocks noChangeShapeType="1"/>
        </xdr:cNvSpPr>
      </xdr:nvSpPr>
      <xdr:spPr bwMode="auto">
        <a:xfrm flipH="1" flipV="1">
          <a:off x="6162675" y="8382000"/>
          <a:ext cx="1152525" cy="0"/>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37</xdr:col>
      <xdr:colOff>152400</xdr:colOff>
      <xdr:row>30</xdr:row>
      <xdr:rowOff>95250</xdr:rowOff>
    </xdr:from>
    <xdr:to>
      <xdr:col>37</xdr:col>
      <xdr:colOff>390525</xdr:colOff>
      <xdr:row>30</xdr:row>
      <xdr:rowOff>95250</xdr:rowOff>
    </xdr:to>
    <xdr:sp macro="" textlink="">
      <xdr:nvSpPr>
        <xdr:cNvPr id="34802" name="Line 18">
          <a:extLst>
            <a:ext uri="{FF2B5EF4-FFF2-40B4-BE49-F238E27FC236}">
              <a16:creationId xmlns:a16="http://schemas.microsoft.com/office/drawing/2014/main" id="{F8FACFFF-1F85-4F24-9E13-F8C7719F38D5}"/>
            </a:ext>
          </a:extLst>
        </xdr:cNvPr>
        <xdr:cNvSpPr>
          <a:spLocks noChangeShapeType="1"/>
        </xdr:cNvSpPr>
      </xdr:nvSpPr>
      <xdr:spPr bwMode="auto">
        <a:xfrm flipH="1" flipV="1">
          <a:off x="7324725" y="7458075"/>
          <a:ext cx="238125" cy="0"/>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37</xdr:col>
      <xdr:colOff>161925</xdr:colOff>
      <xdr:row>32</xdr:row>
      <xdr:rowOff>123825</xdr:rowOff>
    </xdr:from>
    <xdr:to>
      <xdr:col>38</xdr:col>
      <xdr:colOff>0</xdr:colOff>
      <xdr:row>32</xdr:row>
      <xdr:rowOff>123825</xdr:rowOff>
    </xdr:to>
    <xdr:sp macro="" textlink="">
      <xdr:nvSpPr>
        <xdr:cNvPr id="34803" name="Line 18">
          <a:extLst>
            <a:ext uri="{FF2B5EF4-FFF2-40B4-BE49-F238E27FC236}">
              <a16:creationId xmlns:a16="http://schemas.microsoft.com/office/drawing/2014/main" id="{62ADA5B9-722E-4485-9007-3B307F6F459C}"/>
            </a:ext>
          </a:extLst>
        </xdr:cNvPr>
        <xdr:cNvSpPr>
          <a:spLocks noChangeShapeType="1"/>
        </xdr:cNvSpPr>
      </xdr:nvSpPr>
      <xdr:spPr bwMode="auto">
        <a:xfrm flipH="1" flipV="1">
          <a:off x="7334250" y="8086725"/>
          <a:ext cx="238125" cy="0"/>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37</xdr:col>
      <xdr:colOff>161925</xdr:colOff>
      <xdr:row>34</xdr:row>
      <xdr:rowOff>152400</xdr:rowOff>
    </xdr:from>
    <xdr:to>
      <xdr:col>38</xdr:col>
      <xdr:colOff>0</xdr:colOff>
      <xdr:row>34</xdr:row>
      <xdr:rowOff>152400</xdr:rowOff>
    </xdr:to>
    <xdr:sp macro="" textlink="">
      <xdr:nvSpPr>
        <xdr:cNvPr id="34804" name="Line 18">
          <a:extLst>
            <a:ext uri="{FF2B5EF4-FFF2-40B4-BE49-F238E27FC236}">
              <a16:creationId xmlns:a16="http://schemas.microsoft.com/office/drawing/2014/main" id="{439E4082-DEBF-4495-AD6A-7CDD25E21CC2}"/>
            </a:ext>
          </a:extLst>
        </xdr:cNvPr>
        <xdr:cNvSpPr>
          <a:spLocks noChangeShapeType="1"/>
        </xdr:cNvSpPr>
      </xdr:nvSpPr>
      <xdr:spPr bwMode="auto">
        <a:xfrm flipH="1" flipV="1">
          <a:off x="7334250" y="8496300"/>
          <a:ext cx="238125" cy="0"/>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37</xdr:col>
      <xdr:colOff>161925</xdr:colOff>
      <xdr:row>36</xdr:row>
      <xdr:rowOff>142875</xdr:rowOff>
    </xdr:from>
    <xdr:to>
      <xdr:col>38</xdr:col>
      <xdr:colOff>0</xdr:colOff>
      <xdr:row>36</xdr:row>
      <xdr:rowOff>142875</xdr:rowOff>
    </xdr:to>
    <xdr:sp macro="" textlink="">
      <xdr:nvSpPr>
        <xdr:cNvPr id="34805" name="Line 18">
          <a:extLst>
            <a:ext uri="{FF2B5EF4-FFF2-40B4-BE49-F238E27FC236}">
              <a16:creationId xmlns:a16="http://schemas.microsoft.com/office/drawing/2014/main" id="{2821DE87-955C-424D-BFAF-91A003C8ECDE}"/>
            </a:ext>
          </a:extLst>
        </xdr:cNvPr>
        <xdr:cNvSpPr>
          <a:spLocks noChangeShapeType="1"/>
        </xdr:cNvSpPr>
      </xdr:nvSpPr>
      <xdr:spPr bwMode="auto">
        <a:xfrm flipH="1" flipV="1">
          <a:off x="7334250" y="8886825"/>
          <a:ext cx="238125" cy="0"/>
        </a:xfrm>
        <a:prstGeom prst="line">
          <a:avLst/>
        </a:prstGeom>
        <a:noFill/>
        <a:ln w="28575">
          <a:solidFill>
            <a:srgbClr val="000080"/>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6:L41"/>
  <sheetViews>
    <sheetView showGridLines="0" showRowColHeaders="0" topLeftCell="A7" workbookViewId="0">
      <selection activeCell="C14" sqref="C14:K14"/>
    </sheetView>
  </sheetViews>
  <sheetFormatPr defaultRowHeight="13.2" x14ac:dyDescent="0.25"/>
  <cols>
    <col min="1" max="1" width="2" customWidth="1"/>
    <col min="2" max="2" width="23.6640625" customWidth="1"/>
    <col min="3" max="3" width="32.44140625" customWidth="1"/>
    <col min="11" max="11" width="6" customWidth="1"/>
    <col min="12" max="12" width="9.33203125" style="91" customWidth="1"/>
  </cols>
  <sheetData>
    <row r="6" spans="1:12" ht="22.5" customHeight="1" x14ac:dyDescent="0.25">
      <c r="B6" s="102" t="s">
        <v>0</v>
      </c>
    </row>
    <row r="7" spans="1:12" ht="24.75" customHeight="1" x14ac:dyDescent="0.3">
      <c r="B7" s="674" t="s">
        <v>1</v>
      </c>
      <c r="C7" s="674"/>
      <c r="D7" s="674"/>
      <c r="E7" s="674"/>
      <c r="F7" s="674"/>
      <c r="G7" s="674"/>
      <c r="H7" s="674"/>
      <c r="I7" s="674"/>
      <c r="J7" s="674"/>
      <c r="K7" s="674"/>
      <c r="L7" s="92"/>
    </row>
    <row r="8" spans="1:12" ht="24.75" customHeight="1" x14ac:dyDescent="0.4">
      <c r="B8" s="675" t="s">
        <v>2</v>
      </c>
      <c r="C8" s="675"/>
      <c r="D8" s="675"/>
      <c r="E8" s="675"/>
      <c r="F8" s="675"/>
      <c r="G8" s="675"/>
      <c r="H8" s="675"/>
      <c r="I8" s="675"/>
      <c r="J8" s="675"/>
      <c r="K8" s="675"/>
      <c r="L8" s="92"/>
    </row>
    <row r="10" spans="1:12" ht="17.399999999999999" x14ac:dyDescent="0.3">
      <c r="B10" s="121" t="s">
        <v>3</v>
      </c>
      <c r="C10" s="122"/>
      <c r="D10" s="3"/>
    </row>
    <row r="11" spans="1:12" ht="10.5" customHeight="1" x14ac:dyDescent="0.3">
      <c r="B11" s="4"/>
      <c r="C11" s="3"/>
      <c r="D11" s="3"/>
    </row>
    <row r="12" spans="1:12" s="25" customFormat="1" ht="16.5" customHeight="1" x14ac:dyDescent="0.3">
      <c r="A12" s="20"/>
      <c r="B12" s="676" t="s">
        <v>4</v>
      </c>
      <c r="C12" s="677"/>
      <c r="D12" s="677"/>
      <c r="E12" s="677"/>
      <c r="F12" s="677"/>
      <c r="G12" s="677"/>
      <c r="H12" s="677"/>
      <c r="I12" s="677"/>
      <c r="J12" s="677"/>
      <c r="K12" s="677"/>
      <c r="L12" s="91"/>
    </row>
    <row r="13" spans="1:12" ht="10.5" customHeight="1" x14ac:dyDescent="0.3">
      <c r="B13" s="123"/>
      <c r="C13" s="124"/>
      <c r="D13" s="123"/>
      <c r="E13" s="10"/>
      <c r="F13" s="123"/>
      <c r="G13" s="55"/>
      <c r="H13" s="55"/>
      <c r="I13" s="55"/>
      <c r="J13" s="55"/>
      <c r="K13" s="55"/>
    </row>
    <row r="14" spans="1:12" ht="15.75" customHeight="1" x14ac:dyDescent="0.25">
      <c r="B14" s="125" t="s">
        <v>5</v>
      </c>
      <c r="C14" s="678" t="s">
        <v>6</v>
      </c>
      <c r="D14" s="679"/>
      <c r="E14" s="679"/>
      <c r="F14" s="679"/>
      <c r="G14" s="679"/>
      <c r="H14" s="679"/>
      <c r="I14" s="679"/>
      <c r="J14" s="679"/>
      <c r="K14" s="680"/>
    </row>
    <row r="15" spans="1:12" ht="7.5" customHeight="1" x14ac:dyDescent="0.25">
      <c r="B15" s="126"/>
      <c r="C15" s="668"/>
      <c r="D15" s="669"/>
      <c r="E15" s="669"/>
      <c r="F15" s="669"/>
      <c r="G15" s="669"/>
      <c r="H15" s="669"/>
      <c r="I15" s="669"/>
      <c r="J15" s="669"/>
      <c r="K15" s="670"/>
    </row>
    <row r="16" spans="1:12" ht="15.75" customHeight="1" x14ac:dyDescent="0.25">
      <c r="B16" s="126" t="s">
        <v>7</v>
      </c>
      <c r="C16" s="668" t="s">
        <v>8</v>
      </c>
      <c r="D16" s="669"/>
      <c r="E16" s="669"/>
      <c r="F16" s="669"/>
      <c r="G16" s="669"/>
      <c r="H16" s="669"/>
      <c r="I16" s="669"/>
      <c r="J16" s="669"/>
      <c r="K16" s="670"/>
    </row>
    <row r="17" spans="2:12" ht="7.5" customHeight="1" x14ac:dyDescent="0.25">
      <c r="B17" s="126"/>
      <c r="C17" s="668"/>
      <c r="D17" s="669"/>
      <c r="E17" s="669"/>
      <c r="F17" s="669"/>
      <c r="G17" s="669"/>
      <c r="H17" s="669"/>
      <c r="I17" s="669"/>
      <c r="J17" s="669"/>
      <c r="K17" s="670"/>
    </row>
    <row r="18" spans="2:12" ht="15.75" customHeight="1" x14ac:dyDescent="0.25">
      <c r="B18" s="126" t="s">
        <v>9</v>
      </c>
      <c r="C18" s="668" t="s">
        <v>10</v>
      </c>
      <c r="D18" s="671"/>
      <c r="E18" s="671"/>
      <c r="F18" s="671"/>
      <c r="G18" s="671"/>
      <c r="H18" s="671"/>
      <c r="I18" s="671"/>
      <c r="J18" s="671"/>
      <c r="K18" s="671"/>
      <c r="L18" s="91" t="s">
        <v>11</v>
      </c>
    </row>
    <row r="19" spans="2:12" ht="7.5" customHeight="1" x14ac:dyDescent="0.25">
      <c r="B19" s="126"/>
      <c r="C19" s="668"/>
      <c r="D19" s="669"/>
      <c r="E19" s="669"/>
      <c r="F19" s="669"/>
      <c r="G19" s="669"/>
      <c r="H19" s="669"/>
      <c r="I19" s="669"/>
      <c r="J19" s="669"/>
      <c r="K19" s="670"/>
    </row>
    <row r="20" spans="2:12" ht="15.75" customHeight="1" x14ac:dyDescent="0.25">
      <c r="B20" s="126" t="s">
        <v>12</v>
      </c>
      <c r="C20" s="668" t="s">
        <v>13</v>
      </c>
      <c r="D20" s="671"/>
      <c r="E20" s="671"/>
      <c r="F20" s="671"/>
      <c r="G20" s="671"/>
      <c r="H20" s="671"/>
      <c r="I20" s="671"/>
      <c r="J20" s="671"/>
      <c r="K20" s="671"/>
      <c r="L20" s="91" t="s">
        <v>14</v>
      </c>
    </row>
    <row r="21" spans="2:12" ht="7.5" customHeight="1" x14ac:dyDescent="0.25">
      <c r="B21" s="126"/>
      <c r="C21" s="668"/>
      <c r="D21" s="669"/>
      <c r="E21" s="669"/>
      <c r="F21" s="669"/>
      <c r="G21" s="669"/>
      <c r="H21" s="669"/>
      <c r="I21" s="669"/>
      <c r="J21" s="669"/>
      <c r="K21" s="670"/>
    </row>
    <row r="22" spans="2:12" ht="15.75" customHeight="1" x14ac:dyDescent="0.25">
      <c r="B22" s="126" t="s">
        <v>15</v>
      </c>
      <c r="C22" s="668" t="s">
        <v>16</v>
      </c>
      <c r="D22" s="671"/>
      <c r="E22" s="671"/>
      <c r="F22" s="671"/>
      <c r="G22" s="671"/>
      <c r="H22" s="671"/>
      <c r="I22" s="671"/>
      <c r="J22" s="671"/>
      <c r="K22" s="671"/>
      <c r="L22" s="91" t="s">
        <v>17</v>
      </c>
    </row>
    <row r="23" spans="2:12" ht="7.5" customHeight="1" x14ac:dyDescent="0.25">
      <c r="B23" s="126"/>
      <c r="C23" s="668"/>
      <c r="D23" s="669"/>
      <c r="E23" s="669"/>
      <c r="F23" s="669"/>
      <c r="G23" s="669"/>
      <c r="H23" s="669"/>
      <c r="I23" s="669"/>
      <c r="J23" s="669"/>
      <c r="K23" s="670"/>
    </row>
    <row r="24" spans="2:12" ht="15.75" customHeight="1" x14ac:dyDescent="0.25">
      <c r="B24" s="126" t="s">
        <v>18</v>
      </c>
      <c r="C24" s="668" t="s">
        <v>19</v>
      </c>
      <c r="D24" s="669"/>
      <c r="E24" s="669"/>
      <c r="F24" s="669"/>
      <c r="G24" s="669"/>
      <c r="H24" s="669"/>
      <c r="I24" s="669"/>
      <c r="J24" s="669"/>
      <c r="K24" s="670"/>
      <c r="L24" s="91" t="s">
        <v>20</v>
      </c>
    </row>
    <row r="25" spans="2:12" ht="7.5" customHeight="1" x14ac:dyDescent="0.25">
      <c r="B25" s="126"/>
      <c r="C25" s="668"/>
      <c r="D25" s="669"/>
      <c r="E25" s="669"/>
      <c r="F25" s="669"/>
      <c r="G25" s="669"/>
      <c r="H25" s="669"/>
      <c r="I25" s="669"/>
      <c r="J25" s="669"/>
      <c r="K25" s="670"/>
    </row>
    <row r="26" spans="2:12" ht="15.75" customHeight="1" x14ac:dyDescent="0.25">
      <c r="B26" s="126" t="s">
        <v>21</v>
      </c>
      <c r="C26" s="668" t="s">
        <v>22</v>
      </c>
      <c r="D26" s="671"/>
      <c r="E26" s="671"/>
      <c r="F26" s="671"/>
      <c r="G26" s="671"/>
      <c r="H26" s="671"/>
      <c r="I26" s="671"/>
      <c r="J26" s="671"/>
      <c r="K26" s="671"/>
      <c r="L26" s="91" t="s">
        <v>23</v>
      </c>
    </row>
    <row r="27" spans="2:12" ht="7.5" customHeight="1" x14ac:dyDescent="0.25">
      <c r="B27" s="126"/>
      <c r="C27" s="668"/>
      <c r="D27" s="669"/>
      <c r="E27" s="669"/>
      <c r="F27" s="669"/>
      <c r="G27" s="669"/>
      <c r="H27" s="669"/>
      <c r="I27" s="669"/>
      <c r="J27" s="669"/>
      <c r="K27" s="670"/>
    </row>
    <row r="28" spans="2:12" ht="15.75" customHeight="1" x14ac:dyDescent="0.25">
      <c r="B28" s="126" t="s">
        <v>24</v>
      </c>
      <c r="C28" s="668" t="s">
        <v>25</v>
      </c>
      <c r="D28" s="669"/>
      <c r="E28" s="669"/>
      <c r="F28" s="669"/>
      <c r="G28" s="669"/>
      <c r="H28" s="669"/>
      <c r="I28" s="669"/>
      <c r="J28" s="669"/>
      <c r="K28" s="670"/>
    </row>
    <row r="29" spans="2:12" ht="9.75" customHeight="1" x14ac:dyDescent="0.25">
      <c r="B29" s="126"/>
      <c r="C29" s="673"/>
      <c r="D29" s="673"/>
      <c r="E29" s="673"/>
      <c r="F29" s="673"/>
      <c r="G29" s="673"/>
      <c r="H29" s="673"/>
      <c r="I29" s="673"/>
      <c r="J29" s="673"/>
      <c r="K29" s="673"/>
    </row>
    <row r="30" spans="2:12" ht="13.8" x14ac:dyDescent="0.25">
      <c r="B30" s="13"/>
      <c r="C30" s="672"/>
      <c r="D30" s="672"/>
      <c r="E30" s="672"/>
      <c r="F30" s="672"/>
      <c r="G30" s="672"/>
      <c r="H30" s="672"/>
      <c r="I30" s="672"/>
      <c r="J30" s="672"/>
      <c r="K30" s="672"/>
    </row>
    <row r="31" spans="2:12" ht="7.5" customHeight="1" x14ac:dyDescent="0.25">
      <c r="B31" s="14"/>
      <c r="C31" s="17"/>
      <c r="D31" s="17"/>
      <c r="E31" s="17"/>
      <c r="F31" s="17"/>
      <c r="G31" s="17"/>
      <c r="H31" s="17"/>
      <c r="I31" s="17"/>
      <c r="J31" s="17"/>
    </row>
    <row r="32" spans="2:12" s="7" customFormat="1" ht="13.8" x14ac:dyDescent="0.25">
      <c r="B32" s="12"/>
      <c r="C32" s="667"/>
      <c r="D32" s="667"/>
      <c r="E32" s="667"/>
      <c r="F32" s="667"/>
      <c r="G32" s="667"/>
      <c r="H32" s="667"/>
      <c r="I32" s="667"/>
      <c r="J32" s="667"/>
      <c r="K32" s="667"/>
      <c r="L32" s="93"/>
    </row>
    <row r="33" spans="2:4" ht="27" customHeight="1" x14ac:dyDescent="0.25"/>
    <row r="34" spans="2:4" ht="27.75" customHeight="1" x14ac:dyDescent="0.25"/>
    <row r="35" spans="2:4" ht="27.75" customHeight="1" x14ac:dyDescent="0.25"/>
    <row r="36" spans="2:4" ht="30.75" customHeight="1" x14ac:dyDescent="0.25"/>
    <row r="37" spans="2:4" ht="26.25" customHeight="1" x14ac:dyDescent="0.25"/>
    <row r="38" spans="2:4" ht="32.25" customHeight="1" x14ac:dyDescent="0.25"/>
    <row r="39" spans="2:4" ht="40.5" customHeight="1" x14ac:dyDescent="0.25"/>
    <row r="40" spans="2:4" ht="28.5" customHeight="1" x14ac:dyDescent="0.25"/>
    <row r="41" spans="2:4" ht="13.8" x14ac:dyDescent="0.3">
      <c r="B41" s="3"/>
      <c r="C41" s="3"/>
      <c r="D41" s="3"/>
    </row>
  </sheetData>
  <sheetProtection sheet="1" formatCells="0" formatColumns="0" formatRows="0" insertColumns="0"/>
  <mergeCells count="21">
    <mergeCell ref="C17:K17"/>
    <mergeCell ref="C18:K18"/>
    <mergeCell ref="B7:K7"/>
    <mergeCell ref="B8:K8"/>
    <mergeCell ref="B12:K12"/>
    <mergeCell ref="C14:K14"/>
    <mergeCell ref="C15:K15"/>
    <mergeCell ref="C16:K16"/>
    <mergeCell ref="C19:K19"/>
    <mergeCell ref="C21:K21"/>
    <mergeCell ref="C20:K20"/>
    <mergeCell ref="C27:K27"/>
    <mergeCell ref="C22:K22"/>
    <mergeCell ref="C24:K24"/>
    <mergeCell ref="C32:K32"/>
    <mergeCell ref="C28:K28"/>
    <mergeCell ref="C23:K23"/>
    <mergeCell ref="C26:K26"/>
    <mergeCell ref="C25:K25"/>
    <mergeCell ref="C30:K30"/>
    <mergeCell ref="C29:K29"/>
  </mergeCells>
  <phoneticPr fontId="11" type="noConversion"/>
  <printOptions horizontalCentered="1"/>
  <pageMargins left="0.5" right="0.5" top="0.75" bottom="0.75"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R24"/>
  <sheetViews>
    <sheetView showGridLines="0" view="pageBreakPreview" topLeftCell="C1" zoomScaleSheetLayoutView="100" workbookViewId="0">
      <selection activeCell="C1" sqref="C1"/>
    </sheetView>
  </sheetViews>
  <sheetFormatPr defaultRowHeight="13.2" x14ac:dyDescent="0.25"/>
  <cols>
    <col min="1" max="1" width="6.6640625" hidden="1" customWidth="1"/>
    <col min="2" max="2" width="4" style="35" hidden="1" customWidth="1"/>
    <col min="3" max="3" width="14.109375" style="35" customWidth="1"/>
    <col min="8" max="8" width="8.44140625" customWidth="1"/>
    <col min="11" max="11" width="20.44140625" customWidth="1"/>
    <col min="13" max="13" width="7.6640625" customWidth="1"/>
    <col min="16" max="16" width="16" customWidth="1"/>
    <col min="18" max="18" width="1.77734375" customWidth="1"/>
    <col min="21" max="21" width="1.77734375" customWidth="1"/>
  </cols>
  <sheetData>
    <row r="1" spans="2:18" s="19" customFormat="1" ht="15.6" x14ac:dyDescent="0.3">
      <c r="B1" s="38"/>
      <c r="C1" s="39" t="s">
        <v>26</v>
      </c>
      <c r="D1" s="26"/>
      <c r="E1" s="26"/>
      <c r="F1" s="26"/>
      <c r="G1" s="27"/>
      <c r="H1" s="27"/>
      <c r="I1" s="27"/>
      <c r="J1" s="28"/>
      <c r="K1" s="28"/>
      <c r="L1" s="28"/>
      <c r="M1" s="27"/>
      <c r="N1" s="27"/>
      <c r="O1" s="27"/>
      <c r="P1" s="27"/>
    </row>
    <row r="2" spans="2:18" ht="6.75" customHeight="1" x14ac:dyDescent="0.25">
      <c r="D2" s="1"/>
      <c r="E2" s="1"/>
      <c r="F2" s="1"/>
      <c r="G2" s="2"/>
      <c r="H2" s="2"/>
      <c r="I2" s="2"/>
      <c r="M2" s="2"/>
      <c r="N2" s="2"/>
      <c r="O2" s="2"/>
      <c r="P2" s="2"/>
    </row>
    <row r="3" spans="2:18" s="36" customFormat="1" ht="13.8" x14ac:dyDescent="0.25">
      <c r="C3" s="31" t="s">
        <v>607</v>
      </c>
      <c r="D3" s="32"/>
      <c r="E3" s="32"/>
      <c r="F3" s="31"/>
      <c r="G3" s="31"/>
      <c r="H3" s="34"/>
      <c r="K3" s="33" t="s">
        <v>597</v>
      </c>
      <c r="L3" s="655" t="s">
        <v>611</v>
      </c>
      <c r="M3" s="34"/>
      <c r="N3" s="34"/>
      <c r="O3" s="31"/>
      <c r="P3" s="37"/>
      <c r="R3" s="37"/>
    </row>
    <row r="4" spans="2:18" ht="7.5" customHeight="1" x14ac:dyDescent="0.25">
      <c r="C4" s="45"/>
      <c r="D4" s="8"/>
      <c r="E4" s="8"/>
      <c r="F4" s="8"/>
      <c r="G4" s="5"/>
      <c r="H4" s="5"/>
      <c r="I4" s="5"/>
      <c r="J4" s="6"/>
      <c r="K4" s="6"/>
      <c r="L4" s="6"/>
      <c r="M4" s="5"/>
      <c r="N4" s="5"/>
      <c r="O4" s="5"/>
      <c r="P4" s="5"/>
    </row>
    <row r="5" spans="2:18" s="19" customFormat="1" ht="17.25" customHeight="1" x14ac:dyDescent="0.3">
      <c r="B5" s="38"/>
      <c r="C5" s="863" t="s">
        <v>67</v>
      </c>
      <c r="D5" s="864"/>
      <c r="E5" s="864"/>
      <c r="F5" s="864"/>
      <c r="G5" s="864"/>
      <c r="H5" s="864"/>
      <c r="I5" s="864"/>
      <c r="J5" s="864"/>
      <c r="K5" s="864"/>
      <c r="L5" s="864"/>
      <c r="M5" s="864"/>
      <c r="N5" s="29"/>
      <c r="O5" s="29"/>
      <c r="P5" s="29"/>
    </row>
    <row r="6" spans="2:18" ht="9.75" customHeight="1" x14ac:dyDescent="0.25"/>
    <row r="7" spans="2:18" ht="17.25" customHeight="1" x14ac:dyDescent="0.25">
      <c r="C7" s="865" t="s">
        <v>598</v>
      </c>
      <c r="D7" s="866"/>
      <c r="E7" s="866"/>
      <c r="F7" s="866"/>
      <c r="G7" s="866"/>
      <c r="H7" s="866"/>
      <c r="I7" s="866"/>
      <c r="J7" s="866"/>
      <c r="K7" s="866"/>
      <c r="L7" s="866"/>
      <c r="M7" s="866"/>
      <c r="N7" s="866"/>
      <c r="O7" s="866"/>
      <c r="P7" s="867"/>
    </row>
    <row r="8" spans="2:18" ht="25.5" customHeight="1" x14ac:dyDescent="0.25">
      <c r="C8" s="871"/>
      <c r="D8" s="872"/>
      <c r="E8" s="872"/>
      <c r="F8" s="872"/>
      <c r="G8" s="872"/>
      <c r="H8" s="872"/>
      <c r="I8" s="872"/>
      <c r="J8" s="872"/>
      <c r="K8" s="872"/>
      <c r="L8" s="872"/>
      <c r="M8" s="872"/>
      <c r="N8" s="872"/>
      <c r="O8" s="872"/>
      <c r="P8" s="873"/>
    </row>
    <row r="9" spans="2:18" ht="39" customHeight="1" x14ac:dyDescent="0.25">
      <c r="C9" s="868" t="s">
        <v>599</v>
      </c>
      <c r="D9" s="869"/>
      <c r="E9" s="869"/>
      <c r="F9" s="869"/>
      <c r="G9" s="869"/>
      <c r="H9" s="869"/>
      <c r="I9" s="869"/>
      <c r="J9" s="869"/>
      <c r="K9" s="869"/>
      <c r="L9" s="869"/>
      <c r="M9" s="869"/>
      <c r="N9" s="869"/>
      <c r="O9" s="869"/>
      <c r="P9" s="870"/>
    </row>
    <row r="10" spans="2:18" ht="15" customHeight="1" x14ac:dyDescent="0.3">
      <c r="C10" s="879" t="s">
        <v>608</v>
      </c>
      <c r="D10" s="880"/>
      <c r="E10" s="880"/>
      <c r="F10" s="880"/>
      <c r="G10" s="880"/>
      <c r="H10" s="880"/>
      <c r="I10" s="880"/>
      <c r="J10" s="880"/>
      <c r="K10" s="880"/>
      <c r="L10" s="880"/>
      <c r="M10" s="880"/>
      <c r="N10" s="880"/>
      <c r="O10" s="880"/>
      <c r="P10" s="881"/>
    </row>
    <row r="11" spans="2:18" ht="15" customHeight="1" x14ac:dyDescent="0.25">
      <c r="C11" s="874"/>
      <c r="D11" s="875"/>
      <c r="E11" s="875"/>
      <c r="F11" s="875"/>
      <c r="G11" s="875"/>
      <c r="H11" s="875"/>
      <c r="I11" s="875"/>
      <c r="J11" s="875"/>
      <c r="K11" s="875"/>
      <c r="L11" s="875"/>
      <c r="M11" s="875"/>
      <c r="N11" s="875"/>
      <c r="O11" s="875"/>
      <c r="P11" s="876"/>
    </row>
    <row r="12" spans="2:18" ht="15" customHeight="1" x14ac:dyDescent="0.25">
      <c r="C12" s="874"/>
      <c r="D12" s="875"/>
      <c r="E12" s="875"/>
      <c r="F12" s="875"/>
      <c r="G12" s="875"/>
      <c r="H12" s="875"/>
      <c r="I12" s="875"/>
      <c r="J12" s="875"/>
      <c r="K12" s="875"/>
      <c r="L12" s="875"/>
      <c r="M12" s="875"/>
      <c r="N12" s="875"/>
      <c r="O12" s="875"/>
      <c r="P12" s="876"/>
    </row>
    <row r="13" spans="2:18" ht="15" customHeight="1" x14ac:dyDescent="0.25">
      <c r="C13" s="874"/>
      <c r="D13" s="877"/>
      <c r="E13" s="877"/>
      <c r="F13" s="877"/>
      <c r="G13" s="877"/>
      <c r="H13" s="877"/>
      <c r="I13" s="877"/>
      <c r="J13" s="877"/>
      <c r="K13" s="877"/>
      <c r="L13" s="877"/>
      <c r="M13" s="877"/>
      <c r="N13" s="877"/>
      <c r="O13" s="877"/>
      <c r="P13" s="878"/>
    </row>
    <row r="14" spans="2:18" ht="15" customHeight="1" x14ac:dyDescent="0.25">
      <c r="C14" s="874"/>
      <c r="D14" s="875"/>
      <c r="E14" s="875"/>
      <c r="F14" s="875"/>
      <c r="G14" s="875"/>
      <c r="H14" s="875"/>
      <c r="I14" s="875"/>
      <c r="J14" s="875"/>
      <c r="K14" s="875"/>
      <c r="L14" s="875"/>
      <c r="M14" s="875"/>
      <c r="N14" s="875"/>
      <c r="O14" s="875"/>
      <c r="P14" s="876"/>
    </row>
    <row r="15" spans="2:18" ht="15" customHeight="1" x14ac:dyDescent="0.25">
      <c r="C15" s="874"/>
      <c r="D15" s="875"/>
      <c r="E15" s="875"/>
      <c r="F15" s="875"/>
      <c r="G15" s="875"/>
      <c r="H15" s="875"/>
      <c r="I15" s="875"/>
      <c r="J15" s="875"/>
      <c r="K15" s="875"/>
      <c r="L15" s="875"/>
      <c r="M15" s="875"/>
      <c r="N15" s="875"/>
      <c r="O15" s="875"/>
      <c r="P15" s="876"/>
    </row>
    <row r="16" spans="2:18" ht="15" customHeight="1" x14ac:dyDescent="0.25">
      <c r="C16" s="874"/>
      <c r="D16" s="875"/>
      <c r="E16" s="875"/>
      <c r="F16" s="875"/>
      <c r="G16" s="875"/>
      <c r="H16" s="875"/>
      <c r="I16" s="875"/>
      <c r="J16" s="875"/>
      <c r="K16" s="875"/>
      <c r="L16" s="875"/>
      <c r="M16" s="875"/>
      <c r="N16" s="875"/>
      <c r="O16" s="875"/>
      <c r="P16" s="876"/>
    </row>
    <row r="17" spans="3:17" ht="15" customHeight="1" x14ac:dyDescent="0.25">
      <c r="C17" s="874"/>
      <c r="D17" s="877"/>
      <c r="E17" s="877"/>
      <c r="F17" s="877"/>
      <c r="G17" s="877"/>
      <c r="H17" s="877"/>
      <c r="I17" s="877"/>
      <c r="J17" s="877"/>
      <c r="K17" s="877"/>
      <c r="L17" s="877"/>
      <c r="M17" s="877"/>
      <c r="N17" s="877"/>
      <c r="O17" s="877"/>
      <c r="P17" s="878"/>
    </row>
    <row r="18" spans="3:17" ht="15" customHeight="1" x14ac:dyDescent="0.25">
      <c r="C18" s="874"/>
      <c r="D18" s="877"/>
      <c r="E18" s="877"/>
      <c r="F18" s="877"/>
      <c r="G18" s="877"/>
      <c r="H18" s="877"/>
      <c r="I18" s="877"/>
      <c r="J18" s="877"/>
      <c r="K18" s="877"/>
      <c r="L18" s="877"/>
      <c r="M18" s="877"/>
      <c r="N18" s="877"/>
      <c r="O18" s="877"/>
      <c r="P18" s="878"/>
    </row>
    <row r="19" spans="3:17" ht="15" customHeight="1" x14ac:dyDescent="0.25">
      <c r="C19" s="865" t="s">
        <v>600</v>
      </c>
      <c r="D19" s="866"/>
      <c r="E19" s="866"/>
      <c r="F19" s="866"/>
      <c r="G19" s="866"/>
      <c r="H19" s="866"/>
      <c r="I19" s="866"/>
      <c r="J19" s="866"/>
      <c r="K19" s="866"/>
      <c r="L19" s="866"/>
      <c r="M19" s="866"/>
      <c r="N19" s="866"/>
      <c r="O19" s="866"/>
      <c r="P19" s="867"/>
    </row>
    <row r="20" spans="3:17" ht="84.75" customHeight="1" x14ac:dyDescent="0.3">
      <c r="C20" s="879" t="s">
        <v>613</v>
      </c>
      <c r="D20" s="887"/>
      <c r="E20" s="887"/>
      <c r="F20" s="887"/>
      <c r="G20" s="887"/>
      <c r="H20" s="887"/>
      <c r="I20" s="887"/>
      <c r="J20" s="887"/>
      <c r="K20" s="887"/>
      <c r="L20" s="887"/>
      <c r="M20" s="887"/>
      <c r="N20" s="887"/>
      <c r="O20" s="887"/>
      <c r="P20" s="888"/>
    </row>
    <row r="21" spans="3:17" ht="15" customHeight="1" x14ac:dyDescent="0.25">
      <c r="C21" s="874"/>
      <c r="D21" s="875"/>
      <c r="E21" s="875"/>
      <c r="F21" s="875"/>
      <c r="G21" s="875"/>
      <c r="H21" s="875"/>
      <c r="I21" s="875"/>
      <c r="J21" s="875"/>
      <c r="K21" s="875"/>
      <c r="L21" s="875"/>
      <c r="M21" s="875"/>
      <c r="N21" s="875"/>
      <c r="O21" s="875"/>
      <c r="P21" s="876"/>
    </row>
    <row r="22" spans="3:17" ht="15" customHeight="1" x14ac:dyDescent="0.25">
      <c r="C22" s="874"/>
      <c r="D22" s="882"/>
      <c r="E22" s="882"/>
      <c r="F22" s="882"/>
      <c r="G22" s="882"/>
      <c r="H22" s="882"/>
      <c r="I22" s="882"/>
      <c r="J22" s="882"/>
      <c r="K22" s="882"/>
      <c r="L22" s="882"/>
      <c r="M22" s="882"/>
      <c r="N22" s="882"/>
      <c r="O22" s="882"/>
      <c r="P22" s="883"/>
    </row>
    <row r="23" spans="3:17" ht="15" customHeight="1" x14ac:dyDescent="0.3">
      <c r="C23" s="874"/>
      <c r="D23" s="882"/>
      <c r="E23" s="882"/>
      <c r="F23" s="882"/>
      <c r="G23" s="882"/>
      <c r="H23" s="882"/>
      <c r="I23" s="882"/>
      <c r="J23" s="882"/>
      <c r="K23" s="882"/>
      <c r="L23" s="882"/>
      <c r="M23" s="882"/>
      <c r="N23" s="882"/>
      <c r="O23" s="882"/>
      <c r="P23" s="883"/>
      <c r="Q23" s="665"/>
    </row>
    <row r="24" spans="3:17" ht="15" customHeight="1" x14ac:dyDescent="0.25">
      <c r="C24" s="884"/>
      <c r="D24" s="885"/>
      <c r="E24" s="885"/>
      <c r="F24" s="885"/>
      <c r="G24" s="885"/>
      <c r="H24" s="885"/>
      <c r="I24" s="885"/>
      <c r="J24" s="885"/>
      <c r="K24" s="885"/>
      <c r="L24" s="885"/>
      <c r="M24" s="885"/>
      <c r="N24" s="885"/>
      <c r="O24" s="885"/>
      <c r="P24" s="886"/>
    </row>
  </sheetData>
  <sheetProtection sheet="1" formatCells="0" formatColumns="0" formatRows="0" insertColumns="0"/>
  <mergeCells count="19">
    <mergeCell ref="C18:P18"/>
    <mergeCell ref="C23:P23"/>
    <mergeCell ref="C24:P24"/>
    <mergeCell ref="C19:P19"/>
    <mergeCell ref="C20:P20"/>
    <mergeCell ref="C21:P21"/>
    <mergeCell ref="C22:P22"/>
    <mergeCell ref="C17:P17"/>
    <mergeCell ref="C10:P10"/>
    <mergeCell ref="C11:P11"/>
    <mergeCell ref="C12:P12"/>
    <mergeCell ref="C13:P13"/>
    <mergeCell ref="C14:P14"/>
    <mergeCell ref="C15:P15"/>
    <mergeCell ref="C5:M5"/>
    <mergeCell ref="C7:P7"/>
    <mergeCell ref="C9:P9"/>
    <mergeCell ref="C8:P8"/>
    <mergeCell ref="C16:P16"/>
  </mergeCells>
  <phoneticPr fontId="11" type="noConversion"/>
  <printOptions horizontalCentered="1"/>
  <pageMargins left="0.56000000000000005" right="0.4" top="0.65" bottom="1" header="0.43" footer="0.5"/>
  <pageSetup paperSize="9" orientation="landscape" r:id="rId1"/>
  <headerFooter alignWithMargins="0">
    <oddFooter>&amp;C&amp;"Arial,Regular"&amp;8UNSD/UNEP Questionnaire 2013 on Environment Statistics - Water Section - 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L70"/>
  <sheetViews>
    <sheetView showGridLines="0" view="pageBreakPreview" zoomScale="85" zoomScaleSheetLayoutView="85" workbookViewId="0">
      <selection activeCell="A68" sqref="A68"/>
    </sheetView>
  </sheetViews>
  <sheetFormatPr defaultRowHeight="13.2" x14ac:dyDescent="0.25"/>
  <cols>
    <col min="1" max="1" width="3.33203125" customWidth="1"/>
    <col min="2" max="2" width="12.77734375" customWidth="1"/>
    <col min="3" max="3" width="20" customWidth="1"/>
    <col min="4" max="6" width="15.77734375" customWidth="1"/>
    <col min="7" max="7" width="11.44140625" customWidth="1"/>
    <col min="10" max="10" width="16.77734375" customWidth="1"/>
    <col min="11" max="11" width="27.33203125" customWidth="1"/>
  </cols>
  <sheetData>
    <row r="1" spans="1:11" ht="15.6" x14ac:dyDescent="0.3">
      <c r="A1" s="35"/>
      <c r="B1" s="30" t="s">
        <v>26</v>
      </c>
    </row>
    <row r="2" spans="1:11" ht="9.75" customHeight="1" x14ac:dyDescent="0.25"/>
    <row r="3" spans="1:11" s="19" customFormat="1" ht="16.5" customHeight="1" x14ac:dyDescent="0.25">
      <c r="B3" s="704" t="s">
        <v>27</v>
      </c>
      <c r="C3" s="704"/>
      <c r="D3" s="704"/>
      <c r="E3" s="704"/>
      <c r="F3" s="704"/>
      <c r="G3" s="704"/>
      <c r="H3" s="704"/>
      <c r="I3" s="704"/>
      <c r="J3" s="704"/>
      <c r="K3" s="704"/>
    </row>
    <row r="4" spans="1:11" ht="9.75" customHeight="1" x14ac:dyDescent="0.25">
      <c r="C4" s="14"/>
    </row>
    <row r="5" spans="1:11" s="19" customFormat="1" ht="15.6" x14ac:dyDescent="0.3">
      <c r="B5" s="693" t="s">
        <v>28</v>
      </c>
      <c r="C5" s="693"/>
      <c r="D5" s="693"/>
      <c r="E5" s="693"/>
      <c r="F5" s="693"/>
      <c r="G5" s="693"/>
      <c r="H5" s="693"/>
      <c r="I5" s="693"/>
      <c r="J5" s="693"/>
      <c r="K5" s="693"/>
    </row>
    <row r="6" spans="1:11" ht="7.5" customHeight="1" x14ac:dyDescent="0.3">
      <c r="B6" s="15"/>
      <c r="C6" s="16"/>
      <c r="D6" s="9"/>
      <c r="F6" s="9"/>
      <c r="G6" s="6"/>
      <c r="H6" s="6"/>
      <c r="I6" s="6"/>
      <c r="J6" s="6"/>
    </row>
    <row r="7" spans="1:11" s="10" customFormat="1" ht="40.5" customHeight="1" x14ac:dyDescent="0.25">
      <c r="B7" s="683" t="s">
        <v>29</v>
      </c>
      <c r="C7" s="683"/>
      <c r="D7" s="683"/>
      <c r="E7" s="683"/>
      <c r="F7" s="683"/>
      <c r="G7" s="683"/>
      <c r="H7" s="683"/>
      <c r="I7" s="683"/>
      <c r="J7" s="683"/>
      <c r="K7" s="683"/>
    </row>
    <row r="8" spans="1:11" s="10" customFormat="1" ht="7.5" customHeight="1" x14ac:dyDescent="0.25">
      <c r="B8" s="632"/>
      <c r="C8" s="632"/>
      <c r="D8" s="632"/>
      <c r="E8" s="632"/>
      <c r="F8" s="632"/>
      <c r="G8" s="632"/>
      <c r="H8" s="632"/>
      <c r="I8" s="632"/>
      <c r="J8" s="632"/>
      <c r="K8" s="632"/>
    </row>
    <row r="9" spans="1:11" s="10" customFormat="1" ht="25.5" customHeight="1" x14ac:dyDescent="0.25">
      <c r="B9" s="683" t="s">
        <v>30</v>
      </c>
      <c r="C9" s="684"/>
      <c r="D9" s="684"/>
      <c r="E9" s="684"/>
      <c r="F9" s="684"/>
      <c r="G9" s="684"/>
      <c r="H9" s="684"/>
      <c r="I9" s="684"/>
      <c r="J9" s="684"/>
      <c r="K9" s="684"/>
    </row>
    <row r="10" spans="1:11" s="10" customFormat="1" ht="4.5" customHeight="1" x14ac:dyDescent="0.25">
      <c r="B10" s="631"/>
      <c r="C10" s="631"/>
      <c r="D10" s="631"/>
      <c r="E10" s="631"/>
      <c r="F10" s="631"/>
      <c r="G10" s="631"/>
      <c r="H10" s="631"/>
      <c r="I10" s="631"/>
      <c r="J10" s="631"/>
      <c r="K10" s="631"/>
    </row>
    <row r="11" spans="1:11" s="2" customFormat="1" ht="26.25" customHeight="1" x14ac:dyDescent="0.25">
      <c r="B11" s="685" t="s">
        <v>31</v>
      </c>
      <c r="C11" s="685"/>
      <c r="D11" s="685"/>
      <c r="E11" s="685"/>
      <c r="F11" s="685"/>
      <c r="G11" s="685"/>
      <c r="H11" s="685"/>
      <c r="I11" s="685"/>
      <c r="J11" s="685"/>
      <c r="K11" s="685"/>
    </row>
    <row r="12" spans="1:11" s="10" customFormat="1" ht="4.5" customHeight="1" x14ac:dyDescent="0.25">
      <c r="B12" s="632"/>
      <c r="C12" s="632"/>
      <c r="D12" s="632"/>
      <c r="E12" s="632"/>
      <c r="F12" s="632"/>
      <c r="G12" s="632"/>
      <c r="H12" s="632"/>
      <c r="I12" s="632"/>
      <c r="J12" s="632"/>
      <c r="K12" s="632"/>
    </row>
    <row r="13" spans="1:11" s="10" customFormat="1" ht="18.75" customHeight="1" x14ac:dyDescent="0.25">
      <c r="B13" s="686" t="s">
        <v>32</v>
      </c>
      <c r="C13" s="686"/>
      <c r="D13" s="686"/>
      <c r="E13" s="686"/>
      <c r="F13" s="686"/>
      <c r="G13" s="686"/>
      <c r="H13" s="686"/>
      <c r="I13" s="686"/>
      <c r="J13" s="686"/>
      <c r="K13" s="686"/>
    </row>
    <row r="14" spans="1:11" s="10" customFormat="1" ht="4.5" customHeight="1" x14ac:dyDescent="0.25">
      <c r="B14" s="632"/>
      <c r="C14" s="632"/>
      <c r="D14" s="632"/>
      <c r="E14" s="632"/>
      <c r="F14" s="632"/>
      <c r="G14" s="632"/>
      <c r="H14" s="632"/>
      <c r="I14" s="632"/>
      <c r="J14" s="632"/>
      <c r="K14" s="632"/>
    </row>
    <row r="15" spans="1:11" s="52" customFormat="1" ht="26.25" customHeight="1" x14ac:dyDescent="0.25">
      <c r="B15" s="687" t="s">
        <v>33</v>
      </c>
      <c r="C15" s="687"/>
      <c r="D15" s="687"/>
      <c r="E15" s="687"/>
      <c r="F15" s="687"/>
      <c r="G15" s="687"/>
      <c r="H15" s="687"/>
      <c r="I15" s="687"/>
      <c r="J15" s="687"/>
      <c r="K15" s="687"/>
    </row>
    <row r="16" spans="1:11" s="10" customFormat="1" ht="4.5" customHeight="1" x14ac:dyDescent="0.25">
      <c r="B16" s="632"/>
      <c r="C16" s="632"/>
      <c r="D16" s="632"/>
      <c r="E16" s="632"/>
      <c r="F16" s="632"/>
      <c r="G16" s="632"/>
      <c r="H16" s="632"/>
      <c r="I16" s="632"/>
      <c r="J16" s="632"/>
      <c r="K16" s="632"/>
    </row>
    <row r="17" spans="2:11" s="10" customFormat="1" ht="29.25" customHeight="1" x14ac:dyDescent="0.25">
      <c r="B17" s="683" t="s">
        <v>34</v>
      </c>
      <c r="C17" s="683"/>
      <c r="D17" s="683"/>
      <c r="E17" s="683"/>
      <c r="F17" s="683"/>
      <c r="G17" s="683"/>
      <c r="H17" s="683"/>
      <c r="I17" s="683"/>
      <c r="J17" s="683"/>
      <c r="K17" s="683"/>
    </row>
    <row r="18" spans="2:11" s="10" customFormat="1" ht="4.5" customHeight="1" x14ac:dyDescent="0.25">
      <c r="B18" s="631"/>
      <c r="C18" s="631"/>
      <c r="D18" s="631"/>
      <c r="E18" s="631"/>
      <c r="F18" s="631"/>
      <c r="G18" s="631"/>
      <c r="H18" s="631"/>
      <c r="I18" s="631"/>
      <c r="J18" s="631"/>
      <c r="K18" s="631"/>
    </row>
    <row r="19" spans="2:11" s="10" customFormat="1" ht="26.25" customHeight="1" x14ac:dyDescent="0.25">
      <c r="B19" s="683" t="s">
        <v>35</v>
      </c>
      <c r="C19" s="683"/>
      <c r="D19" s="683"/>
      <c r="E19" s="683"/>
      <c r="F19" s="683"/>
      <c r="G19" s="683"/>
      <c r="H19" s="683"/>
      <c r="I19" s="683"/>
      <c r="J19" s="683"/>
      <c r="K19" s="683"/>
    </row>
    <row r="20" spans="2:11" s="10" customFormat="1" ht="4.5" customHeight="1" x14ac:dyDescent="0.25">
      <c r="B20" s="634"/>
      <c r="C20" s="634"/>
      <c r="D20" s="634"/>
      <c r="E20" s="634"/>
      <c r="F20" s="634"/>
      <c r="G20" s="634"/>
      <c r="H20" s="634"/>
      <c r="I20" s="634"/>
      <c r="J20" s="634"/>
      <c r="K20" s="634"/>
    </row>
    <row r="21" spans="2:11" s="10" customFormat="1" ht="18.75" customHeight="1" x14ac:dyDescent="0.25">
      <c r="B21" s="683" t="s">
        <v>36</v>
      </c>
      <c r="C21" s="683"/>
      <c r="D21" s="683"/>
      <c r="E21" s="683"/>
      <c r="F21" s="683"/>
      <c r="G21" s="683"/>
      <c r="H21" s="683"/>
      <c r="I21" s="683"/>
      <c r="J21" s="683"/>
      <c r="K21" s="683"/>
    </row>
    <row r="22" spans="2:11" s="10" customFormat="1" ht="26.25" customHeight="1" x14ac:dyDescent="0.25">
      <c r="B22" s="695" t="s">
        <v>37</v>
      </c>
      <c r="C22" s="695"/>
      <c r="D22" s="695"/>
      <c r="E22" s="695"/>
      <c r="F22" s="695"/>
      <c r="G22" s="695"/>
      <c r="H22" s="695"/>
      <c r="I22" s="695"/>
      <c r="J22" s="695"/>
      <c r="K22" s="695"/>
    </row>
    <row r="23" spans="2:11" s="10" customFormat="1" ht="6.75" customHeight="1" x14ac:dyDescent="0.25">
      <c r="B23" s="127"/>
      <c r="C23" s="632"/>
      <c r="D23" s="632"/>
      <c r="E23" s="632"/>
      <c r="F23" s="632"/>
      <c r="G23" s="632"/>
      <c r="H23" s="632"/>
      <c r="I23" s="632"/>
      <c r="J23" s="632"/>
      <c r="K23" s="632"/>
    </row>
    <row r="24" spans="2:11" s="10" customFormat="1" ht="38.25" customHeight="1" x14ac:dyDescent="0.25">
      <c r="B24" s="683" t="s">
        <v>38</v>
      </c>
      <c r="C24" s="683"/>
      <c r="D24" s="683"/>
      <c r="E24" s="706"/>
      <c r="F24" s="706"/>
      <c r="G24" s="706"/>
      <c r="H24" s="706"/>
      <c r="I24" s="706"/>
      <c r="J24" s="706"/>
      <c r="K24" s="706"/>
    </row>
    <row r="25" spans="2:11" ht="10.5" customHeight="1" x14ac:dyDescent="0.25">
      <c r="B25" s="634"/>
      <c r="C25" s="634"/>
      <c r="D25" s="634"/>
      <c r="E25" s="634"/>
      <c r="F25" s="634"/>
      <c r="G25" s="634"/>
      <c r="H25" s="634"/>
      <c r="I25" s="634"/>
      <c r="J25" s="634"/>
      <c r="K25" s="634"/>
    </row>
    <row r="26" spans="2:11" s="10" customFormat="1" ht="8.25" customHeight="1" x14ac:dyDescent="0.25">
      <c r="B26" s="683"/>
      <c r="C26" s="705"/>
      <c r="D26" s="705"/>
      <c r="E26" s="705"/>
      <c r="F26" s="705"/>
      <c r="G26" s="705"/>
      <c r="H26" s="705"/>
      <c r="I26" s="705"/>
      <c r="J26" s="705"/>
      <c r="K26" s="705"/>
    </row>
    <row r="27" spans="2:11" ht="0.75" customHeight="1" x14ac:dyDescent="0.25">
      <c r="B27" s="639"/>
      <c r="C27" s="638"/>
      <c r="D27" s="638"/>
      <c r="E27" s="638"/>
      <c r="F27" s="638"/>
      <c r="G27" s="638"/>
      <c r="H27" s="638"/>
      <c r="I27" s="638"/>
      <c r="J27" s="638"/>
      <c r="K27" s="174"/>
    </row>
    <row r="28" spans="2:11" s="19" customFormat="1" ht="15.6" x14ac:dyDescent="0.3">
      <c r="B28" s="693" t="s">
        <v>39</v>
      </c>
      <c r="C28" s="694"/>
      <c r="D28" s="694"/>
      <c r="E28" s="694"/>
      <c r="F28" s="694"/>
      <c r="G28" s="694"/>
      <c r="H28" s="694"/>
      <c r="I28" s="694"/>
      <c r="J28" s="694"/>
      <c r="K28" s="694"/>
    </row>
    <row r="29" spans="2:11" ht="7.5" customHeight="1" x14ac:dyDescent="0.3">
      <c r="B29" s="94"/>
      <c r="C29" s="40"/>
      <c r="D29" s="94"/>
      <c r="E29" s="40"/>
      <c r="F29" s="94"/>
      <c r="G29" s="40"/>
      <c r="H29" s="94"/>
      <c r="I29" s="40"/>
      <c r="J29" s="94"/>
      <c r="K29" s="40"/>
    </row>
    <row r="30" spans="2:11" ht="7.5" customHeight="1" x14ac:dyDescent="0.25">
      <c r="B30" s="688"/>
      <c r="C30" s="688"/>
      <c r="D30" s="688"/>
      <c r="E30" s="688"/>
      <c r="F30" s="688"/>
      <c r="G30" s="688"/>
      <c r="H30" s="688"/>
      <c r="I30" s="688"/>
      <c r="J30" s="688"/>
      <c r="K30" s="688"/>
    </row>
    <row r="31" spans="2:11" s="52" customFormat="1" ht="15.75" customHeight="1" x14ac:dyDescent="0.25">
      <c r="B31" s="128" t="s">
        <v>40</v>
      </c>
      <c r="C31" s="685" t="s">
        <v>41</v>
      </c>
      <c r="D31" s="685"/>
      <c r="E31" s="685"/>
      <c r="F31" s="685"/>
      <c r="G31" s="685"/>
      <c r="H31" s="685"/>
      <c r="I31" s="685"/>
      <c r="J31" s="685"/>
      <c r="K31" s="685"/>
    </row>
    <row r="32" spans="2:11" s="52" customFormat="1" ht="26.25" customHeight="1" x14ac:dyDescent="0.25">
      <c r="B32" s="128" t="s">
        <v>40</v>
      </c>
      <c r="C32" s="692" t="s">
        <v>42</v>
      </c>
      <c r="D32" s="692"/>
      <c r="E32" s="692"/>
      <c r="F32" s="692"/>
      <c r="G32" s="692"/>
      <c r="H32" s="692"/>
      <c r="I32" s="692"/>
      <c r="J32" s="692"/>
      <c r="K32" s="692"/>
    </row>
    <row r="33" spans="2:11" s="42" customFormat="1" ht="51" customHeight="1" x14ac:dyDescent="0.25">
      <c r="B33" s="128" t="s">
        <v>40</v>
      </c>
      <c r="C33" s="692" t="s">
        <v>43</v>
      </c>
      <c r="D33" s="692"/>
      <c r="E33" s="692"/>
      <c r="F33" s="692"/>
      <c r="G33" s="692"/>
      <c r="H33" s="692"/>
      <c r="I33" s="692"/>
      <c r="J33" s="692"/>
      <c r="K33" s="692"/>
    </row>
    <row r="34" spans="2:11" s="52" customFormat="1" ht="26.25" customHeight="1" x14ac:dyDescent="0.25">
      <c r="B34" s="129" t="s">
        <v>40</v>
      </c>
      <c r="C34" s="702" t="s">
        <v>44</v>
      </c>
      <c r="D34" s="702"/>
      <c r="E34" s="702"/>
      <c r="F34" s="702"/>
      <c r="G34" s="702"/>
      <c r="H34" s="702"/>
      <c r="I34" s="702"/>
      <c r="J34" s="702"/>
      <c r="K34" s="702"/>
    </row>
    <row r="35" spans="2:11" s="10" customFormat="1" ht="24.75" customHeight="1" x14ac:dyDescent="0.25">
      <c r="B35" s="129" t="s">
        <v>40</v>
      </c>
      <c r="C35" s="703" t="s">
        <v>45</v>
      </c>
      <c r="D35" s="703"/>
      <c r="E35" s="703"/>
      <c r="F35" s="703"/>
      <c r="G35" s="703"/>
      <c r="H35" s="703"/>
      <c r="I35" s="703"/>
      <c r="J35" s="703"/>
      <c r="K35" s="703"/>
    </row>
    <row r="36" spans="2:11" s="52" customFormat="1" ht="27.75" customHeight="1" x14ac:dyDescent="0.25">
      <c r="B36" s="129" t="s">
        <v>40</v>
      </c>
      <c r="C36" s="682" t="s">
        <v>46</v>
      </c>
      <c r="D36" s="682"/>
      <c r="E36" s="682"/>
      <c r="F36" s="682"/>
      <c r="G36" s="682"/>
      <c r="H36" s="682"/>
      <c r="I36" s="682"/>
      <c r="J36" s="682"/>
      <c r="K36" s="682"/>
    </row>
    <row r="37" spans="2:11" s="10" customFormat="1" ht="15.75" customHeight="1" x14ac:dyDescent="0.25">
      <c r="B37" s="129" t="s">
        <v>40</v>
      </c>
      <c r="C37" s="686" t="s">
        <v>47</v>
      </c>
      <c r="D37" s="686"/>
      <c r="E37" s="686"/>
      <c r="F37" s="686"/>
      <c r="G37" s="686"/>
      <c r="H37" s="686"/>
      <c r="I37" s="686"/>
      <c r="J37" s="686"/>
      <c r="K37" s="686"/>
    </row>
    <row r="38" spans="2:11" s="52" customFormat="1" ht="15.75" customHeight="1" x14ac:dyDescent="0.25">
      <c r="B38" s="129" t="s">
        <v>40</v>
      </c>
      <c r="C38" s="699" t="s">
        <v>48</v>
      </c>
      <c r="D38" s="699"/>
      <c r="E38" s="699"/>
      <c r="F38" s="699"/>
      <c r="G38" s="699"/>
      <c r="H38" s="699"/>
      <c r="I38" s="699"/>
      <c r="J38" s="699"/>
      <c r="K38" s="699"/>
    </row>
    <row r="39" spans="2:11" s="52" customFormat="1" ht="14.25" customHeight="1" x14ac:dyDescent="0.25">
      <c r="B39" s="129" t="s">
        <v>40</v>
      </c>
      <c r="C39" s="699" t="s">
        <v>49</v>
      </c>
      <c r="D39" s="699"/>
      <c r="E39" s="699"/>
      <c r="F39" s="699"/>
      <c r="G39" s="699"/>
      <c r="H39" s="699"/>
      <c r="I39" s="699"/>
      <c r="J39" s="699"/>
      <c r="K39" s="699"/>
    </row>
    <row r="40" spans="2:11" s="10" customFormat="1" ht="10.5" customHeight="1" x14ac:dyDescent="0.25">
      <c r="B40" s="129"/>
      <c r="C40" s="686"/>
      <c r="D40" s="686"/>
      <c r="E40" s="686"/>
      <c r="F40" s="686"/>
      <c r="G40" s="686"/>
      <c r="H40" s="686"/>
      <c r="I40" s="686"/>
      <c r="J40" s="686"/>
      <c r="K40" s="686"/>
    </row>
    <row r="41" spans="2:11" s="57" customFormat="1" ht="15.75" customHeight="1" x14ac:dyDescent="0.25">
      <c r="B41" s="130" t="s">
        <v>50</v>
      </c>
      <c r="C41" s="130"/>
      <c r="D41" s="130"/>
      <c r="E41" s="637"/>
      <c r="F41" s="637"/>
      <c r="G41" s="131"/>
      <c r="H41" s="131"/>
      <c r="I41" s="131"/>
      <c r="J41" s="131"/>
      <c r="K41" s="131"/>
    </row>
    <row r="42" spans="2:11" s="43" customFormat="1" ht="2.25" customHeight="1" x14ac:dyDescent="0.25">
      <c r="B42" s="635"/>
      <c r="C42" s="636"/>
      <c r="D42" s="636"/>
      <c r="E42" s="636"/>
      <c r="F42" s="636"/>
      <c r="G42" s="636"/>
      <c r="H42" s="636"/>
      <c r="I42" s="636"/>
      <c r="J42" s="636"/>
      <c r="K42" s="636"/>
    </row>
    <row r="43" spans="2:11" s="43" customFormat="1" ht="13.5" customHeight="1" x14ac:dyDescent="0.25">
      <c r="B43" s="132" t="s">
        <v>51</v>
      </c>
      <c r="C43" s="133" t="s">
        <v>52</v>
      </c>
      <c r="D43" s="134"/>
      <c r="E43" s="134"/>
      <c r="F43" s="134"/>
      <c r="G43" s="134"/>
      <c r="H43" s="134"/>
      <c r="I43" s="134"/>
      <c r="J43" s="134"/>
      <c r="K43" s="134"/>
    </row>
    <row r="44" spans="2:11" s="43" customFormat="1" x14ac:dyDescent="0.25">
      <c r="B44" s="132" t="s">
        <v>51</v>
      </c>
      <c r="C44" s="133" t="s">
        <v>53</v>
      </c>
      <c r="D44" s="133"/>
      <c r="E44" s="133"/>
      <c r="F44" s="133"/>
      <c r="G44" s="133"/>
      <c r="H44" s="133"/>
      <c r="I44" s="133"/>
      <c r="J44" s="133"/>
      <c r="K44" s="133"/>
    </row>
    <row r="45" spans="2:11" s="43" customFormat="1" ht="14.25" customHeight="1" x14ac:dyDescent="0.25">
      <c r="B45" s="132" t="s">
        <v>51</v>
      </c>
      <c r="C45" s="133" t="s">
        <v>54</v>
      </c>
      <c r="D45" s="636"/>
      <c r="E45" s="636"/>
      <c r="F45" s="636"/>
      <c r="G45" s="636"/>
      <c r="H45" s="636"/>
      <c r="I45" s="636"/>
      <c r="J45" s="636"/>
      <c r="K45" s="636"/>
    </row>
    <row r="46" spans="2:11" s="43" customFormat="1" ht="30" customHeight="1" x14ac:dyDescent="0.25">
      <c r="B46" s="132" t="s">
        <v>51</v>
      </c>
      <c r="C46" s="707" t="s">
        <v>55</v>
      </c>
      <c r="D46" s="707"/>
      <c r="E46" s="707"/>
      <c r="F46" s="707"/>
      <c r="G46" s="707"/>
      <c r="H46" s="707"/>
      <c r="I46" s="707"/>
      <c r="J46" s="707"/>
      <c r="K46" s="707"/>
    </row>
    <row r="47" spans="2:11" s="40" customFormat="1" ht="9.75" customHeight="1" x14ac:dyDescent="0.25">
      <c r="B47" s="649"/>
      <c r="C47" s="135"/>
      <c r="D47" s="136"/>
      <c r="E47" s="136"/>
      <c r="F47" s="136"/>
      <c r="G47" s="136"/>
      <c r="H47" s="136"/>
      <c r="I47" s="136"/>
      <c r="J47" s="136"/>
      <c r="K47" s="136"/>
    </row>
    <row r="48" spans="2:11" s="19" customFormat="1" ht="15.75" customHeight="1" x14ac:dyDescent="0.25">
      <c r="B48" s="700" t="s">
        <v>56</v>
      </c>
      <c r="C48" s="701"/>
      <c r="D48" s="701"/>
      <c r="E48" s="701"/>
      <c r="F48" s="701"/>
      <c r="G48" s="701"/>
      <c r="H48" s="701"/>
      <c r="I48" s="701"/>
      <c r="J48" s="701"/>
      <c r="K48" s="701"/>
    </row>
    <row r="49" spans="2:12" ht="7.5" customHeight="1" x14ac:dyDescent="0.25">
      <c r="B49" s="11"/>
      <c r="C49" s="11"/>
      <c r="D49" s="632"/>
      <c r="E49" s="632"/>
      <c r="F49" s="11"/>
      <c r="G49" s="632"/>
      <c r="H49" s="632"/>
      <c r="I49" s="632"/>
      <c r="J49" s="632"/>
      <c r="K49" s="633"/>
    </row>
    <row r="50" spans="2:12" ht="24" customHeight="1" x14ac:dyDescent="0.25">
      <c r="B50" s="696" t="s">
        <v>57</v>
      </c>
      <c r="C50" s="697"/>
      <c r="D50" s="697"/>
      <c r="E50" s="697"/>
      <c r="F50" s="697"/>
      <c r="G50" s="697"/>
      <c r="H50" s="697"/>
      <c r="I50" s="697"/>
      <c r="J50" s="697"/>
      <c r="K50" s="698"/>
      <c r="L50" s="24"/>
    </row>
    <row r="51" spans="2:12" ht="77.25" customHeight="1" x14ac:dyDescent="0.25">
      <c r="B51" s="689" t="s">
        <v>58</v>
      </c>
      <c r="C51" s="690"/>
      <c r="D51" s="690"/>
      <c r="E51" s="690"/>
      <c r="F51" s="690"/>
      <c r="G51" s="690"/>
      <c r="H51" s="690"/>
      <c r="I51" s="690"/>
      <c r="J51" s="690"/>
      <c r="K51" s="691"/>
    </row>
    <row r="52" spans="2:12" ht="24" customHeight="1" x14ac:dyDescent="0.25">
      <c r="B52" s="696" t="s">
        <v>59</v>
      </c>
      <c r="C52" s="697"/>
      <c r="D52" s="697"/>
      <c r="E52" s="697"/>
      <c r="F52" s="697"/>
      <c r="G52" s="697"/>
      <c r="H52" s="697"/>
      <c r="I52" s="697"/>
      <c r="J52" s="697"/>
      <c r="K52" s="698"/>
    </row>
    <row r="53" spans="2:12" ht="79.5" customHeight="1" x14ac:dyDescent="0.25">
      <c r="B53" s="689" t="s">
        <v>60</v>
      </c>
      <c r="C53" s="690"/>
      <c r="D53" s="690"/>
      <c r="E53" s="690"/>
      <c r="F53" s="690"/>
      <c r="G53" s="690"/>
      <c r="H53" s="690"/>
      <c r="I53" s="690"/>
      <c r="J53" s="690"/>
      <c r="K53" s="691"/>
    </row>
    <row r="54" spans="2:12" ht="24" customHeight="1" x14ac:dyDescent="0.25">
      <c r="B54" s="696" t="s">
        <v>61</v>
      </c>
      <c r="C54" s="697"/>
      <c r="D54" s="697"/>
      <c r="E54" s="697"/>
      <c r="F54" s="697"/>
      <c r="G54" s="697"/>
      <c r="H54" s="697"/>
      <c r="I54" s="697"/>
      <c r="J54" s="697"/>
      <c r="K54" s="698"/>
    </row>
    <row r="55" spans="2:12" ht="52.5" customHeight="1" x14ac:dyDescent="0.25">
      <c r="B55" s="689" t="s">
        <v>62</v>
      </c>
      <c r="C55" s="690"/>
      <c r="D55" s="690"/>
      <c r="E55" s="690"/>
      <c r="F55" s="690"/>
      <c r="G55" s="690"/>
      <c r="H55" s="690"/>
      <c r="I55" s="690"/>
      <c r="J55" s="690"/>
      <c r="K55" s="691"/>
    </row>
    <row r="56" spans="2:12" ht="24" customHeight="1" x14ac:dyDescent="0.25">
      <c r="B56" s="696" t="s">
        <v>63</v>
      </c>
      <c r="C56" s="697"/>
      <c r="D56" s="697"/>
      <c r="E56" s="697"/>
      <c r="F56" s="697"/>
      <c r="G56" s="697"/>
      <c r="H56" s="697"/>
      <c r="I56" s="697"/>
      <c r="J56" s="697"/>
      <c r="K56" s="698"/>
    </row>
    <row r="57" spans="2:12" ht="51.75" customHeight="1" x14ac:dyDescent="0.25">
      <c r="B57" s="689" t="s">
        <v>64</v>
      </c>
      <c r="C57" s="690"/>
      <c r="D57" s="690"/>
      <c r="E57" s="690"/>
      <c r="F57" s="690"/>
      <c r="G57" s="690"/>
      <c r="H57" s="690"/>
      <c r="I57" s="690"/>
      <c r="J57" s="690"/>
      <c r="K57" s="691"/>
    </row>
    <row r="58" spans="2:12" ht="24" customHeight="1" x14ac:dyDescent="0.25">
      <c r="B58" s="696" t="s">
        <v>65</v>
      </c>
      <c r="C58" s="697"/>
      <c r="D58" s="697"/>
      <c r="E58" s="697"/>
      <c r="F58" s="697"/>
      <c r="G58" s="697"/>
      <c r="H58" s="697"/>
      <c r="I58" s="697"/>
      <c r="J58" s="697"/>
      <c r="K58" s="698"/>
    </row>
    <row r="59" spans="2:12" ht="27" customHeight="1" x14ac:dyDescent="0.25">
      <c r="B59" s="689" t="s">
        <v>66</v>
      </c>
      <c r="C59" s="690"/>
      <c r="D59" s="690"/>
      <c r="E59" s="690"/>
      <c r="F59" s="690"/>
      <c r="G59" s="690"/>
      <c r="H59" s="690"/>
      <c r="I59" s="690"/>
      <c r="J59" s="690"/>
      <c r="K59" s="691"/>
    </row>
    <row r="60" spans="2:12" s="19" customFormat="1" ht="24" customHeight="1" x14ac:dyDescent="0.25">
      <c r="B60" s="696" t="s">
        <v>67</v>
      </c>
      <c r="C60" s="697"/>
      <c r="D60" s="697"/>
      <c r="E60" s="697"/>
      <c r="F60" s="697"/>
      <c r="G60" s="697"/>
      <c r="H60" s="697"/>
      <c r="I60" s="697"/>
      <c r="J60" s="697"/>
      <c r="K60" s="698"/>
    </row>
    <row r="61" spans="2:12" ht="52.5" customHeight="1" x14ac:dyDescent="0.25">
      <c r="B61" s="689" t="s">
        <v>68</v>
      </c>
      <c r="C61" s="690"/>
      <c r="D61" s="690"/>
      <c r="E61" s="690"/>
      <c r="F61" s="690"/>
      <c r="G61" s="690"/>
      <c r="H61" s="690"/>
      <c r="I61" s="690"/>
      <c r="J61" s="690"/>
      <c r="K61" s="691"/>
    </row>
    <row r="62" spans="2:12" ht="24" customHeight="1" x14ac:dyDescent="0.25">
      <c r="B62" s="636"/>
      <c r="C62" s="636"/>
      <c r="D62" s="636"/>
      <c r="E62" s="636"/>
      <c r="F62" s="636"/>
      <c r="G62" s="636"/>
      <c r="H62" s="636"/>
      <c r="I62" s="636"/>
      <c r="J62" s="636"/>
      <c r="K62" s="636"/>
    </row>
    <row r="63" spans="2:12" ht="15.75" customHeight="1" x14ac:dyDescent="0.3">
      <c r="B63" s="681" t="s">
        <v>69</v>
      </c>
      <c r="C63" s="681"/>
      <c r="D63" s="681"/>
      <c r="E63" s="681"/>
      <c r="F63" s="681"/>
      <c r="G63" s="681"/>
      <c r="H63" s="681"/>
      <c r="I63" s="681"/>
      <c r="J63" s="681"/>
      <c r="K63" s="681"/>
    </row>
    <row r="64" spans="2:12" ht="24" customHeight="1" x14ac:dyDescent="0.25">
      <c r="B64" s="10"/>
      <c r="C64" s="10"/>
      <c r="D64" s="10"/>
      <c r="E64" s="10"/>
      <c r="F64" s="10"/>
      <c r="G64" s="10"/>
      <c r="H64" s="10"/>
      <c r="I64" s="10"/>
      <c r="J64" s="10"/>
      <c r="K64" s="10"/>
    </row>
    <row r="65" spans="2:11" ht="54" customHeight="1" x14ac:dyDescent="0.25">
      <c r="B65" s="10"/>
      <c r="C65" s="137" t="s">
        <v>70</v>
      </c>
      <c r="D65" s="138" t="s">
        <v>71</v>
      </c>
      <c r="E65" s="138" t="s">
        <v>72</v>
      </c>
      <c r="F65" s="10"/>
      <c r="G65" s="10"/>
      <c r="H65" s="10"/>
      <c r="I65" s="10"/>
      <c r="J65" s="10"/>
      <c r="K65" s="10"/>
    </row>
    <row r="66" spans="2:11" s="10" customFormat="1" ht="21" customHeight="1" x14ac:dyDescent="0.25">
      <c r="C66" s="139" t="s">
        <v>73</v>
      </c>
      <c r="D66" s="140" t="s">
        <v>74</v>
      </c>
      <c r="E66" s="140">
        <v>4.5460900000000004</v>
      </c>
    </row>
    <row r="67" spans="2:11" x14ac:dyDescent="0.25">
      <c r="B67" s="10"/>
      <c r="C67" s="139" t="s">
        <v>75</v>
      </c>
      <c r="D67" s="140" t="s">
        <v>74</v>
      </c>
      <c r="E67" s="140">
        <v>3.7854117839999999</v>
      </c>
      <c r="F67" s="10"/>
      <c r="G67" s="10"/>
      <c r="H67" s="10"/>
      <c r="I67" s="10"/>
      <c r="J67" s="10"/>
      <c r="K67" s="10"/>
    </row>
    <row r="68" spans="2:11" ht="15.6" x14ac:dyDescent="0.25">
      <c r="B68" s="10"/>
      <c r="C68" s="139" t="s">
        <v>76</v>
      </c>
      <c r="D68" s="140" t="s">
        <v>74</v>
      </c>
      <c r="E68" s="140">
        <v>1000</v>
      </c>
      <c r="F68" s="10"/>
      <c r="G68" s="10"/>
      <c r="H68" s="10"/>
      <c r="I68" s="10"/>
      <c r="J68" s="10"/>
      <c r="K68" s="10"/>
    </row>
    <row r="69" spans="2:11" ht="15.6" x14ac:dyDescent="0.25">
      <c r="B69" s="10"/>
      <c r="C69" s="139" t="s">
        <v>77</v>
      </c>
      <c r="D69" s="141" t="s">
        <v>76</v>
      </c>
      <c r="E69" s="140">
        <v>1E-3</v>
      </c>
      <c r="F69" s="10"/>
      <c r="G69" s="10"/>
      <c r="H69" s="10"/>
      <c r="I69" s="10"/>
      <c r="J69" s="10"/>
      <c r="K69" s="10"/>
    </row>
    <row r="70" spans="2:11" x14ac:dyDescent="0.25">
      <c r="B70" s="10"/>
      <c r="C70" s="139" t="s">
        <v>78</v>
      </c>
      <c r="D70" s="140" t="s">
        <v>74</v>
      </c>
      <c r="E70" s="140">
        <v>1E-3</v>
      </c>
      <c r="F70" s="10"/>
      <c r="G70" s="10"/>
      <c r="H70" s="10"/>
      <c r="I70" s="10"/>
      <c r="J70" s="10"/>
      <c r="K70" s="10"/>
    </row>
  </sheetData>
  <sheetProtection sheet="1"/>
  <mergeCells count="40">
    <mergeCell ref="B52:K52"/>
    <mergeCell ref="C46:K46"/>
    <mergeCell ref="B50:K50"/>
    <mergeCell ref="B61:K61"/>
    <mergeCell ref="B55:K55"/>
    <mergeCell ref="B57:K57"/>
    <mergeCell ref="B60:K60"/>
    <mergeCell ref="B59:K59"/>
    <mergeCell ref="B58:K58"/>
    <mergeCell ref="B3:K3"/>
    <mergeCell ref="B26:K26"/>
    <mergeCell ref="B17:K17"/>
    <mergeCell ref="B21:K21"/>
    <mergeCell ref="B5:K5"/>
    <mergeCell ref="B7:K7"/>
    <mergeCell ref="B24:K24"/>
    <mergeCell ref="B19:K19"/>
    <mergeCell ref="C32:K32"/>
    <mergeCell ref="B48:K48"/>
    <mergeCell ref="C34:K34"/>
    <mergeCell ref="C40:K40"/>
    <mergeCell ref="C38:K38"/>
    <mergeCell ref="C37:K37"/>
    <mergeCell ref="C35:K35"/>
    <mergeCell ref="B63:K63"/>
    <mergeCell ref="C36:K36"/>
    <mergeCell ref="B9:K9"/>
    <mergeCell ref="B11:K11"/>
    <mergeCell ref="B13:K13"/>
    <mergeCell ref="B15:K15"/>
    <mergeCell ref="B30:K30"/>
    <mergeCell ref="B51:K51"/>
    <mergeCell ref="C31:K31"/>
    <mergeCell ref="C33:K33"/>
    <mergeCell ref="B28:K28"/>
    <mergeCell ref="B22:K22"/>
    <mergeCell ref="B54:K54"/>
    <mergeCell ref="B56:K56"/>
    <mergeCell ref="B53:K53"/>
    <mergeCell ref="C39:K39"/>
  </mergeCells>
  <phoneticPr fontId="11" type="noConversion"/>
  <printOptions horizontalCentered="1"/>
  <pageMargins left="0.56000000000000005" right="0.4" top="0.65" bottom="1" header="0.43" footer="0.5"/>
  <pageSetup paperSize="9" scale="80" orientation="landscape" r:id="rId1"/>
  <headerFooter alignWithMargins="0">
    <oddFooter>&amp;C&amp;"Arial,Regular"&amp;8UNSD/UNEP Questionnaire 2013 on Environment Statistics - Water Section - p.&amp;P</oddFooter>
  </headerFooter>
  <rowBreaks count="3" manualBreakCount="3">
    <brk id="27" max="16383" man="1"/>
    <brk id="47" max="16383" man="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P94"/>
  <sheetViews>
    <sheetView showGridLines="0" view="pageBreakPreview" zoomScale="85" zoomScaleSheetLayoutView="85" workbookViewId="0">
      <selection activeCell="C51" sqref="C51"/>
    </sheetView>
  </sheetViews>
  <sheetFormatPr defaultColWidth="9.33203125" defaultRowHeight="13.2" x14ac:dyDescent="0.25"/>
  <cols>
    <col min="1" max="1" width="3.33203125" style="2" customWidth="1"/>
    <col min="2" max="2" width="11.77734375" style="23" customWidth="1"/>
    <col min="3" max="3" width="33.77734375" style="18" customWidth="1"/>
    <col min="4" max="4" width="121" style="18" customWidth="1"/>
    <col min="5" max="5" width="5.44140625" style="104" customWidth="1"/>
    <col min="6" max="6" width="5.44140625" style="105" customWidth="1"/>
    <col min="7" max="7" width="9.33203125" style="105"/>
    <col min="8" max="10" width="9.33203125" style="2"/>
    <col min="11" max="11" width="20.44140625" style="2" customWidth="1"/>
    <col min="12" max="16384" width="9.33203125" style="2"/>
  </cols>
  <sheetData>
    <row r="1" spans="2:7" ht="15.6" x14ac:dyDescent="0.3">
      <c r="B1" s="30" t="s">
        <v>26</v>
      </c>
    </row>
    <row r="2" spans="2:7" ht="7.5" customHeight="1" x14ac:dyDescent="0.25"/>
    <row r="3" spans="2:7" ht="17.399999999999999" x14ac:dyDescent="0.3">
      <c r="B3" s="708" t="s">
        <v>8</v>
      </c>
      <c r="C3" s="708"/>
      <c r="D3" s="708"/>
    </row>
    <row r="4" spans="2:7" ht="12.75" customHeight="1" x14ac:dyDescent="0.25">
      <c r="B4" s="103"/>
      <c r="C4" s="142"/>
      <c r="D4" s="143"/>
    </row>
    <row r="5" spans="2:7" ht="15.6" x14ac:dyDescent="0.25">
      <c r="B5" s="709" t="s">
        <v>79</v>
      </c>
      <c r="C5" s="709"/>
      <c r="D5" s="709"/>
    </row>
    <row r="6" spans="2:7" s="11" customFormat="1" ht="40.5" customHeight="1" thickBot="1" x14ac:dyDescent="0.3">
      <c r="B6" s="711" t="s">
        <v>80</v>
      </c>
      <c r="C6" s="712"/>
      <c r="D6" s="712"/>
      <c r="E6" s="104"/>
      <c r="F6" s="105"/>
      <c r="G6" s="105"/>
    </row>
    <row r="7" spans="2:7" ht="40.5" customHeight="1" x14ac:dyDescent="0.25">
      <c r="B7" s="144" t="s">
        <v>81</v>
      </c>
      <c r="C7" s="145" t="s">
        <v>82</v>
      </c>
      <c r="D7" s="146" t="s">
        <v>83</v>
      </c>
    </row>
    <row r="8" spans="2:7" s="11" customFormat="1" ht="27.75" customHeight="1" x14ac:dyDescent="0.25">
      <c r="B8" s="147" t="s">
        <v>84</v>
      </c>
      <c r="C8" s="148" t="s">
        <v>85</v>
      </c>
      <c r="D8" s="149" t="s">
        <v>86</v>
      </c>
      <c r="E8" s="106"/>
      <c r="F8" s="105"/>
      <c r="G8" s="105"/>
    </row>
    <row r="9" spans="2:7" s="11" customFormat="1" ht="108.75" customHeight="1" x14ac:dyDescent="0.25">
      <c r="B9" s="147" t="s">
        <v>87</v>
      </c>
      <c r="C9" s="148" t="s">
        <v>88</v>
      </c>
      <c r="D9" s="149" t="s">
        <v>89</v>
      </c>
      <c r="E9" s="106"/>
      <c r="F9" s="105"/>
      <c r="G9" s="105"/>
    </row>
    <row r="10" spans="2:7" s="11" customFormat="1" ht="54" customHeight="1" x14ac:dyDescent="0.25">
      <c r="B10" s="175" t="s">
        <v>90</v>
      </c>
      <c r="C10" s="150" t="s">
        <v>91</v>
      </c>
      <c r="D10" s="176" t="s">
        <v>92</v>
      </c>
      <c r="E10" s="106"/>
      <c r="F10" s="105"/>
      <c r="G10" s="105"/>
    </row>
    <row r="11" spans="2:7" s="11" customFormat="1" ht="54" customHeight="1" x14ac:dyDescent="0.25">
      <c r="B11" s="147" t="s">
        <v>93</v>
      </c>
      <c r="C11" s="148" t="s">
        <v>94</v>
      </c>
      <c r="D11" s="149" t="s">
        <v>95</v>
      </c>
      <c r="E11" s="106"/>
      <c r="F11" s="105"/>
      <c r="G11" s="105"/>
    </row>
    <row r="12" spans="2:7" s="11" customFormat="1" ht="16.5" customHeight="1" thickBot="1" x14ac:dyDescent="0.3">
      <c r="B12" s="151" t="s">
        <v>96</v>
      </c>
      <c r="C12" s="172" t="s">
        <v>97</v>
      </c>
      <c r="D12" s="177" t="s">
        <v>98</v>
      </c>
      <c r="E12" s="106"/>
      <c r="F12" s="105"/>
      <c r="G12" s="105"/>
    </row>
    <row r="13" spans="2:7" ht="21.75" customHeight="1" x14ac:dyDescent="0.25">
      <c r="B13" s="152"/>
      <c r="C13" s="142"/>
      <c r="D13" s="143"/>
    </row>
    <row r="14" spans="2:7" ht="18" customHeight="1" thickBot="1" x14ac:dyDescent="0.3">
      <c r="B14" s="710" t="s">
        <v>7</v>
      </c>
      <c r="C14" s="710"/>
      <c r="D14" s="710"/>
    </row>
    <row r="15" spans="2:7" ht="32.25" customHeight="1" x14ac:dyDescent="0.25">
      <c r="B15" s="153" t="s">
        <v>99</v>
      </c>
      <c r="C15" s="154" t="s">
        <v>100</v>
      </c>
      <c r="D15" s="155" t="s">
        <v>7</v>
      </c>
      <c r="E15" s="104" t="s">
        <v>101</v>
      </c>
      <c r="G15" s="105" t="s">
        <v>102</v>
      </c>
    </row>
    <row r="16" spans="2:7" ht="30.75" customHeight="1" x14ac:dyDescent="0.25">
      <c r="B16" s="156" t="s">
        <v>103</v>
      </c>
      <c r="C16" s="148" t="s">
        <v>104</v>
      </c>
      <c r="D16" s="157" t="s">
        <v>105</v>
      </c>
      <c r="E16" s="104">
        <v>1</v>
      </c>
      <c r="G16" s="105">
        <v>7</v>
      </c>
    </row>
    <row r="17" spans="1:7" ht="66.75" customHeight="1" x14ac:dyDescent="0.25">
      <c r="B17" s="156" t="s">
        <v>106</v>
      </c>
      <c r="C17" s="148" t="s">
        <v>107</v>
      </c>
      <c r="D17" s="158" t="s">
        <v>108</v>
      </c>
      <c r="E17" s="104">
        <v>2</v>
      </c>
      <c r="G17" s="105">
        <v>28</v>
      </c>
    </row>
    <row r="18" spans="1:7" ht="56.25" customHeight="1" x14ac:dyDescent="0.25">
      <c r="B18" s="156" t="s">
        <v>109</v>
      </c>
      <c r="C18" s="148" t="s">
        <v>110</v>
      </c>
      <c r="D18" s="157" t="s">
        <v>111</v>
      </c>
      <c r="E18" s="104">
        <v>3</v>
      </c>
      <c r="G18" s="105">
        <v>26</v>
      </c>
    </row>
    <row r="19" spans="1:7" ht="39" customHeight="1" x14ac:dyDescent="0.25">
      <c r="B19" s="156" t="s">
        <v>112</v>
      </c>
      <c r="C19" s="148" t="s">
        <v>113</v>
      </c>
      <c r="D19" s="157" t="s">
        <v>114</v>
      </c>
      <c r="E19" s="104">
        <v>4</v>
      </c>
      <c r="G19" s="105">
        <v>19</v>
      </c>
    </row>
    <row r="20" spans="1:7" ht="27" customHeight="1" x14ac:dyDescent="0.25">
      <c r="B20" s="156" t="s">
        <v>115</v>
      </c>
      <c r="C20" s="148" t="s">
        <v>116</v>
      </c>
      <c r="D20" s="158" t="s">
        <v>117</v>
      </c>
      <c r="E20" s="104">
        <v>5</v>
      </c>
      <c r="G20" s="105">
        <v>20</v>
      </c>
    </row>
    <row r="21" spans="1:7" ht="40.5" customHeight="1" x14ac:dyDescent="0.25">
      <c r="B21" s="156" t="s">
        <v>118</v>
      </c>
      <c r="C21" s="148" t="s">
        <v>119</v>
      </c>
      <c r="D21" s="157" t="s">
        <v>120</v>
      </c>
      <c r="E21" s="104">
        <v>6</v>
      </c>
      <c r="G21" s="105">
        <v>21</v>
      </c>
    </row>
    <row r="22" spans="1:7" ht="28.5" customHeight="1" x14ac:dyDescent="0.25">
      <c r="B22" s="156" t="s">
        <v>121</v>
      </c>
      <c r="C22" s="148" t="s">
        <v>122</v>
      </c>
      <c r="D22" s="157" t="s">
        <v>123</v>
      </c>
    </row>
    <row r="23" spans="1:7" ht="26.25" customHeight="1" x14ac:dyDescent="0.25">
      <c r="B23" s="156" t="s">
        <v>124</v>
      </c>
      <c r="C23" s="148" t="s">
        <v>125</v>
      </c>
      <c r="D23" s="157" t="s">
        <v>126</v>
      </c>
    </row>
    <row r="24" spans="1:7" ht="29.25" customHeight="1" x14ac:dyDescent="0.25">
      <c r="B24" s="156" t="s">
        <v>127</v>
      </c>
      <c r="C24" s="148" t="s">
        <v>128</v>
      </c>
      <c r="D24" s="157" t="s">
        <v>129</v>
      </c>
      <c r="E24" s="104">
        <v>6</v>
      </c>
      <c r="G24" s="105">
        <v>21</v>
      </c>
    </row>
    <row r="25" spans="1:7" ht="27.75" customHeight="1" x14ac:dyDescent="0.25">
      <c r="B25" s="156" t="s">
        <v>11</v>
      </c>
      <c r="C25" s="148" t="s">
        <v>130</v>
      </c>
      <c r="D25" s="157" t="s">
        <v>131</v>
      </c>
      <c r="E25" s="104">
        <v>8</v>
      </c>
      <c r="G25" s="105">
        <v>47</v>
      </c>
    </row>
    <row r="26" spans="1:7" ht="102" customHeight="1" x14ac:dyDescent="0.25">
      <c r="A26" s="11"/>
      <c r="B26" s="156" t="s">
        <v>17</v>
      </c>
      <c r="C26" s="148" t="s">
        <v>132</v>
      </c>
      <c r="D26" s="159" t="s">
        <v>133</v>
      </c>
      <c r="E26" s="104">
        <v>22</v>
      </c>
      <c r="G26" s="105" t="s">
        <v>134</v>
      </c>
    </row>
    <row r="27" spans="1:7" s="11" customFormat="1" ht="64.5" customHeight="1" x14ac:dyDescent="0.25">
      <c r="B27" s="156" t="s">
        <v>17</v>
      </c>
      <c r="C27" s="148" t="s">
        <v>135</v>
      </c>
      <c r="D27" s="159" t="s">
        <v>136</v>
      </c>
      <c r="E27" s="104"/>
      <c r="F27" s="105"/>
      <c r="G27" s="105"/>
    </row>
    <row r="28" spans="1:7" ht="27" customHeight="1" x14ac:dyDescent="0.25">
      <c r="B28" s="160" t="s">
        <v>137</v>
      </c>
      <c r="C28" s="148" t="s">
        <v>138</v>
      </c>
      <c r="D28" s="159" t="s">
        <v>139</v>
      </c>
      <c r="E28" s="104">
        <v>9</v>
      </c>
    </row>
    <row r="29" spans="1:7" s="11" customFormat="1" ht="15.75" customHeight="1" x14ac:dyDescent="0.25">
      <c r="B29" s="156" t="s">
        <v>140</v>
      </c>
      <c r="C29" s="148" t="s">
        <v>141</v>
      </c>
      <c r="D29" s="159" t="s">
        <v>142</v>
      </c>
      <c r="E29" s="104"/>
      <c r="F29" s="105"/>
      <c r="G29" s="105"/>
    </row>
    <row r="30" spans="1:7" s="11" customFormat="1" ht="52.5" customHeight="1" x14ac:dyDescent="0.25">
      <c r="B30" s="156" t="s">
        <v>143</v>
      </c>
      <c r="C30" s="148" t="s">
        <v>144</v>
      </c>
      <c r="D30" s="159" t="s">
        <v>145</v>
      </c>
      <c r="E30" s="104"/>
      <c r="F30" s="105"/>
      <c r="G30" s="105"/>
    </row>
    <row r="31" spans="1:7" s="11" customFormat="1" ht="65.25" customHeight="1" x14ac:dyDescent="0.25">
      <c r="B31" s="160" t="s">
        <v>146</v>
      </c>
      <c r="C31" s="161" t="s">
        <v>147</v>
      </c>
      <c r="D31" s="158" t="s">
        <v>148</v>
      </c>
      <c r="E31" s="104">
        <v>25</v>
      </c>
      <c r="F31" s="105"/>
      <c r="G31" s="105"/>
    </row>
    <row r="32" spans="1:7" s="11" customFormat="1" ht="30" customHeight="1" x14ac:dyDescent="0.25">
      <c r="B32" s="160" t="s">
        <v>149</v>
      </c>
      <c r="C32" s="161" t="s">
        <v>150</v>
      </c>
      <c r="D32" s="158" t="s">
        <v>151</v>
      </c>
      <c r="E32" s="104"/>
      <c r="F32" s="105"/>
      <c r="G32" s="105"/>
    </row>
    <row r="33" spans="1:7" s="11" customFormat="1" ht="42" customHeight="1" x14ac:dyDescent="0.25">
      <c r="B33" s="160" t="s">
        <v>152</v>
      </c>
      <c r="C33" s="161" t="s">
        <v>153</v>
      </c>
      <c r="D33" s="158" t="s">
        <v>154</v>
      </c>
      <c r="E33" s="104"/>
      <c r="F33" s="105"/>
      <c r="G33" s="105"/>
    </row>
    <row r="34" spans="1:7" s="11" customFormat="1" ht="30.75" customHeight="1" x14ac:dyDescent="0.25">
      <c r="B34" s="160" t="s">
        <v>155</v>
      </c>
      <c r="C34" s="161" t="s">
        <v>156</v>
      </c>
      <c r="D34" s="158" t="s">
        <v>157</v>
      </c>
      <c r="E34" s="104"/>
      <c r="F34" s="105"/>
      <c r="G34" s="105"/>
    </row>
    <row r="35" spans="1:7" s="11" customFormat="1" ht="39" customHeight="1" x14ac:dyDescent="0.25">
      <c r="B35" s="160" t="s">
        <v>158</v>
      </c>
      <c r="C35" s="161" t="s">
        <v>159</v>
      </c>
      <c r="D35" s="158" t="s">
        <v>160</v>
      </c>
      <c r="E35" s="104">
        <v>51</v>
      </c>
      <c r="F35" s="105"/>
      <c r="G35" s="105"/>
    </row>
    <row r="36" spans="1:7" s="11" customFormat="1" ht="39.75" customHeight="1" x14ac:dyDescent="0.25">
      <c r="B36" s="156" t="s">
        <v>161</v>
      </c>
      <c r="C36" s="161" t="s">
        <v>162</v>
      </c>
      <c r="D36" s="158" t="s">
        <v>163</v>
      </c>
      <c r="E36" s="104"/>
      <c r="F36" s="105"/>
      <c r="G36" s="105"/>
    </row>
    <row r="37" spans="1:7" ht="15.75" customHeight="1" x14ac:dyDescent="0.25">
      <c r="B37" s="160" t="s">
        <v>164</v>
      </c>
      <c r="C37" s="148" t="s">
        <v>165</v>
      </c>
      <c r="D37" s="158" t="s">
        <v>166</v>
      </c>
      <c r="E37" s="104">
        <v>12</v>
      </c>
    </row>
    <row r="38" spans="1:7" ht="39" customHeight="1" x14ac:dyDescent="0.25">
      <c r="B38" s="160" t="s">
        <v>167</v>
      </c>
      <c r="C38" s="148" t="s">
        <v>168</v>
      </c>
      <c r="D38" s="158" t="s">
        <v>169</v>
      </c>
      <c r="E38" s="104">
        <v>13</v>
      </c>
    </row>
    <row r="39" spans="1:7" ht="31.5" customHeight="1" x14ac:dyDescent="0.25">
      <c r="B39" s="160" t="s">
        <v>170</v>
      </c>
      <c r="C39" s="148" t="s">
        <v>171</v>
      </c>
      <c r="D39" s="158" t="s">
        <v>172</v>
      </c>
      <c r="E39" s="104">
        <v>14</v>
      </c>
    </row>
    <row r="40" spans="1:7" ht="30.75" customHeight="1" x14ac:dyDescent="0.25">
      <c r="B40" s="160" t="s">
        <v>173</v>
      </c>
      <c r="C40" s="148" t="s">
        <v>174</v>
      </c>
      <c r="D40" s="158" t="s">
        <v>175</v>
      </c>
      <c r="E40" s="104">
        <v>15</v>
      </c>
    </row>
    <row r="41" spans="1:7" ht="27" customHeight="1" x14ac:dyDescent="0.25">
      <c r="B41" s="160" t="s">
        <v>176</v>
      </c>
      <c r="C41" s="148" t="s">
        <v>177</v>
      </c>
      <c r="D41" s="162" t="s">
        <v>178</v>
      </c>
      <c r="E41" s="104">
        <v>16</v>
      </c>
    </row>
    <row r="42" spans="1:7" ht="27.75" customHeight="1" x14ac:dyDescent="0.25">
      <c r="B42" s="160" t="s">
        <v>179</v>
      </c>
      <c r="C42" s="148" t="s">
        <v>180</v>
      </c>
      <c r="D42" s="158" t="s">
        <v>181</v>
      </c>
      <c r="E42" s="104">
        <v>17</v>
      </c>
    </row>
    <row r="43" spans="1:7" ht="39.75" customHeight="1" x14ac:dyDescent="0.25">
      <c r="B43" s="160" t="s">
        <v>182</v>
      </c>
      <c r="C43" s="148" t="s">
        <v>183</v>
      </c>
      <c r="D43" s="158" t="s">
        <v>184</v>
      </c>
      <c r="E43" s="104">
        <v>31</v>
      </c>
    </row>
    <row r="44" spans="1:7" ht="39.75" customHeight="1" x14ac:dyDescent="0.25">
      <c r="B44" s="160" t="s">
        <v>185</v>
      </c>
      <c r="C44" s="161" t="s">
        <v>186</v>
      </c>
      <c r="D44" s="158" t="s">
        <v>187</v>
      </c>
      <c r="E44" s="104">
        <v>52</v>
      </c>
    </row>
    <row r="45" spans="1:7" ht="39.75" customHeight="1" x14ac:dyDescent="0.25">
      <c r="B45" s="163" t="s">
        <v>188</v>
      </c>
      <c r="C45" s="164" t="s">
        <v>189</v>
      </c>
      <c r="D45" s="165" t="s">
        <v>190</v>
      </c>
    </row>
    <row r="46" spans="1:7" s="11" customFormat="1" ht="15.75" customHeight="1" x14ac:dyDescent="0.25">
      <c r="A46" s="2"/>
      <c r="B46" s="166" t="s">
        <v>191</v>
      </c>
      <c r="C46" s="167" t="s">
        <v>192</v>
      </c>
      <c r="D46" s="168" t="s">
        <v>193</v>
      </c>
      <c r="E46" s="104">
        <v>32</v>
      </c>
      <c r="F46" s="105"/>
      <c r="G46" s="105"/>
    </row>
    <row r="47" spans="1:7" s="11" customFormat="1" ht="30" customHeight="1" x14ac:dyDescent="0.25">
      <c r="A47" s="2"/>
      <c r="B47" s="166" t="s">
        <v>194</v>
      </c>
      <c r="C47" s="169" t="s">
        <v>195</v>
      </c>
      <c r="D47" s="158" t="s">
        <v>196</v>
      </c>
      <c r="E47" s="104"/>
      <c r="F47" s="105"/>
      <c r="G47" s="105"/>
    </row>
    <row r="48" spans="1:7" s="11" customFormat="1" ht="41.25" customHeight="1" x14ac:dyDescent="0.25">
      <c r="A48" s="2"/>
      <c r="B48" s="166" t="s">
        <v>197</v>
      </c>
      <c r="C48" s="169" t="s">
        <v>198</v>
      </c>
      <c r="D48" s="158" t="s">
        <v>199</v>
      </c>
      <c r="E48" s="104"/>
      <c r="F48" s="105"/>
      <c r="G48" s="105"/>
    </row>
    <row r="49" spans="1:7" s="11" customFormat="1" ht="26.25" customHeight="1" x14ac:dyDescent="0.25">
      <c r="A49" s="2"/>
      <c r="B49" s="156" t="s">
        <v>200</v>
      </c>
      <c r="C49" s="161" t="s">
        <v>201</v>
      </c>
      <c r="D49" s="158" t="s">
        <v>202</v>
      </c>
      <c r="E49" s="104"/>
      <c r="F49" s="105"/>
      <c r="G49" s="105"/>
    </row>
    <row r="50" spans="1:7" ht="29.25" customHeight="1" x14ac:dyDescent="0.25">
      <c r="A50" s="11"/>
      <c r="B50" s="160" t="s">
        <v>203</v>
      </c>
      <c r="C50" s="148" t="s">
        <v>204</v>
      </c>
      <c r="D50" s="158" t="s">
        <v>205</v>
      </c>
      <c r="E50" s="104">
        <v>27</v>
      </c>
    </row>
    <row r="51" spans="1:7" s="11" customFormat="1" ht="38.25" customHeight="1" x14ac:dyDescent="0.25">
      <c r="B51" s="160" t="s">
        <v>206</v>
      </c>
      <c r="C51" s="148" t="s">
        <v>207</v>
      </c>
      <c r="D51" s="158" t="s">
        <v>208</v>
      </c>
      <c r="E51" s="104">
        <v>30</v>
      </c>
      <c r="F51" s="105"/>
      <c r="G51" s="105"/>
    </row>
    <row r="52" spans="1:7" s="11" customFormat="1" ht="41.25" customHeight="1" x14ac:dyDescent="0.25">
      <c r="B52" s="160" t="s">
        <v>209</v>
      </c>
      <c r="C52" s="148" t="s">
        <v>210</v>
      </c>
      <c r="D52" s="158" t="s">
        <v>211</v>
      </c>
      <c r="E52" s="104">
        <v>29</v>
      </c>
      <c r="F52" s="105"/>
      <c r="G52" s="105"/>
    </row>
    <row r="53" spans="1:7" s="11" customFormat="1" ht="41.25" customHeight="1" x14ac:dyDescent="0.25">
      <c r="B53" s="160" t="s">
        <v>212</v>
      </c>
      <c r="C53" s="148" t="s">
        <v>213</v>
      </c>
      <c r="D53" s="158" t="s">
        <v>214</v>
      </c>
      <c r="E53" s="104"/>
      <c r="F53" s="105"/>
      <c r="G53" s="105"/>
    </row>
    <row r="54" spans="1:7" s="11" customFormat="1" ht="41.25" customHeight="1" x14ac:dyDescent="0.25">
      <c r="B54" s="160" t="s">
        <v>215</v>
      </c>
      <c r="C54" s="148" t="s">
        <v>216</v>
      </c>
      <c r="D54" s="158" t="s">
        <v>217</v>
      </c>
      <c r="E54" s="104"/>
      <c r="F54" s="105"/>
      <c r="G54" s="105"/>
    </row>
    <row r="55" spans="1:7" s="11" customFormat="1" ht="52.5" customHeight="1" x14ac:dyDescent="0.25">
      <c r="B55" s="160" t="s">
        <v>218</v>
      </c>
      <c r="C55" s="148" t="s">
        <v>219</v>
      </c>
      <c r="D55" s="159" t="s">
        <v>220</v>
      </c>
      <c r="E55" s="104">
        <v>18</v>
      </c>
      <c r="F55" s="105"/>
      <c r="G55" s="105"/>
    </row>
    <row r="56" spans="1:7" s="11" customFormat="1" ht="52.5" customHeight="1" x14ac:dyDescent="0.25">
      <c r="B56" s="160" t="s">
        <v>221</v>
      </c>
      <c r="C56" s="161" t="s">
        <v>222</v>
      </c>
      <c r="D56" s="159" t="s">
        <v>223</v>
      </c>
      <c r="E56" s="104"/>
      <c r="F56" s="105"/>
      <c r="G56" s="105"/>
    </row>
    <row r="57" spans="1:7" s="11" customFormat="1" ht="42" customHeight="1" x14ac:dyDescent="0.25">
      <c r="A57" s="2"/>
      <c r="B57" s="160" t="s">
        <v>224</v>
      </c>
      <c r="C57" s="148" t="s">
        <v>225</v>
      </c>
      <c r="D57" s="158" t="s">
        <v>226</v>
      </c>
      <c r="E57" s="104"/>
      <c r="F57" s="105"/>
      <c r="G57" s="105"/>
    </row>
    <row r="58" spans="1:7" s="11" customFormat="1" ht="41.25" customHeight="1" x14ac:dyDescent="0.25">
      <c r="A58" s="2"/>
      <c r="B58" s="160" t="s">
        <v>227</v>
      </c>
      <c r="C58" s="148" t="s">
        <v>228</v>
      </c>
      <c r="D58" s="158" t="s">
        <v>229</v>
      </c>
      <c r="E58" s="104"/>
      <c r="F58" s="105"/>
      <c r="G58" s="105"/>
    </row>
    <row r="59" spans="1:7" s="11" customFormat="1" ht="58.5" customHeight="1" x14ac:dyDescent="0.25">
      <c r="A59" s="2"/>
      <c r="B59" s="160" t="s">
        <v>230</v>
      </c>
      <c r="C59" s="148" t="s">
        <v>231</v>
      </c>
      <c r="D59" s="158" t="s">
        <v>232</v>
      </c>
      <c r="E59" s="104">
        <v>34</v>
      </c>
      <c r="F59" s="105"/>
      <c r="G59" s="105"/>
    </row>
    <row r="60" spans="1:7" ht="56.25" customHeight="1" x14ac:dyDescent="0.25">
      <c r="B60" s="160" t="s">
        <v>233</v>
      </c>
      <c r="C60" s="148" t="s">
        <v>234</v>
      </c>
      <c r="D60" s="158" t="s">
        <v>235</v>
      </c>
      <c r="E60" s="104">
        <v>35</v>
      </c>
    </row>
    <row r="61" spans="1:7" ht="67.5" customHeight="1" x14ac:dyDescent="0.25">
      <c r="B61" s="160" t="s">
        <v>236</v>
      </c>
      <c r="C61" s="148" t="s">
        <v>237</v>
      </c>
      <c r="D61" s="158" t="s">
        <v>238</v>
      </c>
      <c r="E61" s="104">
        <v>53</v>
      </c>
    </row>
    <row r="62" spans="1:7" ht="51.75" customHeight="1" x14ac:dyDescent="0.25">
      <c r="A62" s="110"/>
      <c r="B62" s="160" t="s">
        <v>239</v>
      </c>
      <c r="C62" s="148" t="s">
        <v>240</v>
      </c>
      <c r="D62" s="159" t="s">
        <v>241</v>
      </c>
      <c r="E62" s="104">
        <v>36</v>
      </c>
    </row>
    <row r="63" spans="1:7" s="22" customFormat="1" ht="39.6" x14ac:dyDescent="0.25">
      <c r="A63" s="2"/>
      <c r="B63" s="160" t="s">
        <v>242</v>
      </c>
      <c r="C63" s="148" t="s">
        <v>243</v>
      </c>
      <c r="D63" s="158" t="s">
        <v>244</v>
      </c>
      <c r="E63" s="104">
        <v>42</v>
      </c>
      <c r="F63" s="107"/>
      <c r="G63" s="107"/>
    </row>
    <row r="64" spans="1:7" ht="27.75" customHeight="1" x14ac:dyDescent="0.25">
      <c r="B64" s="160" t="s">
        <v>245</v>
      </c>
      <c r="C64" s="148" t="s">
        <v>246</v>
      </c>
      <c r="D64" s="158" t="s">
        <v>247</v>
      </c>
      <c r="E64" s="104">
        <v>43</v>
      </c>
    </row>
    <row r="65" spans="1:16" ht="27.75" customHeight="1" x14ac:dyDescent="0.25">
      <c r="A65" s="11"/>
      <c r="B65" s="160" t="s">
        <v>248</v>
      </c>
      <c r="C65" s="148" t="s">
        <v>249</v>
      </c>
      <c r="D65" s="158" t="s">
        <v>250</v>
      </c>
      <c r="E65" s="104">
        <v>44</v>
      </c>
    </row>
    <row r="66" spans="1:16" ht="40.5" customHeight="1" x14ac:dyDescent="0.25">
      <c r="A66" s="11"/>
      <c r="B66" s="160" t="s">
        <v>251</v>
      </c>
      <c r="C66" s="148" t="s">
        <v>252</v>
      </c>
      <c r="D66" s="158" t="s">
        <v>253</v>
      </c>
      <c r="E66" s="104">
        <v>45</v>
      </c>
    </row>
    <row r="67" spans="1:16" s="11" customFormat="1" ht="27.75" customHeight="1" x14ac:dyDescent="0.25">
      <c r="B67" s="160" t="s">
        <v>254</v>
      </c>
      <c r="C67" s="148" t="s">
        <v>255</v>
      </c>
      <c r="D67" s="158" t="s">
        <v>256</v>
      </c>
      <c r="E67" s="104">
        <v>46</v>
      </c>
      <c r="F67" s="105"/>
      <c r="G67" s="105"/>
    </row>
    <row r="68" spans="1:16" s="11" customFormat="1" ht="27.75" customHeight="1" x14ac:dyDescent="0.25">
      <c r="A68" s="2"/>
      <c r="B68" s="156"/>
      <c r="C68" s="148" t="s">
        <v>257</v>
      </c>
      <c r="D68" s="158" t="s">
        <v>258</v>
      </c>
      <c r="E68" s="104">
        <v>48</v>
      </c>
      <c r="F68" s="105"/>
      <c r="G68" s="105"/>
    </row>
    <row r="69" spans="1:16" ht="39.75" customHeight="1" x14ac:dyDescent="0.25">
      <c r="B69" s="156"/>
      <c r="C69" s="167" t="s">
        <v>259</v>
      </c>
      <c r="D69" s="170" t="s">
        <v>260</v>
      </c>
      <c r="E69" s="104">
        <v>49</v>
      </c>
      <c r="H69" s="11"/>
      <c r="I69" s="11"/>
      <c r="J69" s="11"/>
      <c r="K69" s="11"/>
      <c r="L69" s="11"/>
      <c r="M69" s="11"/>
      <c r="N69" s="11"/>
      <c r="O69" s="11"/>
      <c r="P69" s="11"/>
    </row>
    <row r="70" spans="1:16" ht="40.5" customHeight="1" thickBot="1" x14ac:dyDescent="0.3">
      <c r="B70" s="171"/>
      <c r="C70" s="172" t="s">
        <v>261</v>
      </c>
      <c r="D70" s="173" t="s">
        <v>262</v>
      </c>
      <c r="E70" s="104">
        <v>50</v>
      </c>
      <c r="H70" s="11"/>
      <c r="I70" s="11"/>
      <c r="J70" s="11"/>
      <c r="K70" s="11"/>
      <c r="L70" s="11"/>
      <c r="M70" s="11"/>
      <c r="N70" s="11"/>
      <c r="O70" s="11"/>
      <c r="P70" s="11"/>
    </row>
    <row r="71" spans="1:16" x14ac:dyDescent="0.25">
      <c r="B71" s="103"/>
      <c r="C71" s="632"/>
      <c r="D71" s="632"/>
    </row>
    <row r="72" spans="1:16" x14ac:dyDescent="0.25">
      <c r="B72" s="103"/>
      <c r="C72" s="632"/>
      <c r="D72" s="632"/>
    </row>
    <row r="73" spans="1:16" x14ac:dyDescent="0.25">
      <c r="B73" s="103"/>
      <c r="C73" s="632"/>
      <c r="D73" s="632"/>
    </row>
    <row r="74" spans="1:16" x14ac:dyDescent="0.25">
      <c r="B74" s="103"/>
      <c r="C74" s="632"/>
      <c r="D74" s="632"/>
    </row>
    <row r="75" spans="1:16" x14ac:dyDescent="0.25">
      <c r="B75" s="103"/>
      <c r="C75" s="632"/>
      <c r="D75" s="632"/>
    </row>
    <row r="76" spans="1:16" x14ac:dyDescent="0.25">
      <c r="B76" s="103"/>
      <c r="C76" s="632"/>
      <c r="D76" s="632"/>
    </row>
    <row r="77" spans="1:16" x14ac:dyDescent="0.25">
      <c r="B77" s="103"/>
      <c r="C77" s="632"/>
      <c r="D77" s="632"/>
    </row>
    <row r="78" spans="1:16" x14ac:dyDescent="0.25">
      <c r="B78" s="103"/>
      <c r="C78" s="632"/>
      <c r="D78" s="632"/>
    </row>
    <row r="79" spans="1:16" x14ac:dyDescent="0.25">
      <c r="B79" s="103"/>
      <c r="C79" s="632"/>
      <c r="D79" s="632"/>
    </row>
    <row r="80" spans="1:16" x14ac:dyDescent="0.25">
      <c r="B80" s="103"/>
      <c r="C80" s="632"/>
      <c r="D80" s="632"/>
    </row>
    <row r="81" spans="2:4" x14ac:dyDescent="0.25">
      <c r="B81" s="103"/>
      <c r="C81" s="632"/>
      <c r="D81" s="632"/>
    </row>
    <row r="82" spans="2:4" x14ac:dyDescent="0.25">
      <c r="B82" s="103"/>
      <c r="C82" s="632"/>
      <c r="D82" s="632"/>
    </row>
    <row r="83" spans="2:4" x14ac:dyDescent="0.25">
      <c r="B83" s="103"/>
      <c r="C83" s="632"/>
      <c r="D83" s="632"/>
    </row>
    <row r="84" spans="2:4" x14ac:dyDescent="0.25">
      <c r="B84" s="103"/>
      <c r="C84" s="632"/>
      <c r="D84" s="632"/>
    </row>
    <row r="85" spans="2:4" x14ac:dyDescent="0.25">
      <c r="B85" s="103"/>
      <c r="C85" s="632"/>
      <c r="D85" s="632"/>
    </row>
    <row r="86" spans="2:4" x14ac:dyDescent="0.25">
      <c r="B86" s="103"/>
      <c r="C86" s="632"/>
      <c r="D86" s="632"/>
    </row>
    <row r="87" spans="2:4" x14ac:dyDescent="0.25">
      <c r="B87" s="103"/>
      <c r="C87" s="632"/>
      <c r="D87" s="632"/>
    </row>
    <row r="88" spans="2:4" x14ac:dyDescent="0.25">
      <c r="B88" s="103"/>
      <c r="C88" s="632"/>
      <c r="D88" s="632"/>
    </row>
    <row r="89" spans="2:4" x14ac:dyDescent="0.25">
      <c r="B89" s="103"/>
      <c r="C89" s="632"/>
      <c r="D89" s="632"/>
    </row>
    <row r="90" spans="2:4" x14ac:dyDescent="0.25">
      <c r="B90" s="103"/>
      <c r="C90" s="632"/>
      <c r="D90" s="632"/>
    </row>
    <row r="91" spans="2:4" x14ac:dyDescent="0.25">
      <c r="B91" s="103"/>
      <c r="C91" s="632"/>
      <c r="D91" s="632"/>
    </row>
    <row r="92" spans="2:4" x14ac:dyDescent="0.25">
      <c r="B92" s="103"/>
      <c r="C92" s="632"/>
      <c r="D92" s="632"/>
    </row>
    <row r="93" spans="2:4" x14ac:dyDescent="0.25">
      <c r="B93" s="103"/>
      <c r="C93" s="632"/>
      <c r="D93" s="632"/>
    </row>
    <row r="94" spans="2:4" x14ac:dyDescent="0.25">
      <c r="B94" s="103"/>
      <c r="C94" s="632"/>
      <c r="D94" s="632"/>
    </row>
  </sheetData>
  <sheetProtection sheet="1"/>
  <mergeCells count="4">
    <mergeCell ref="B3:D3"/>
    <mergeCell ref="B5:D5"/>
    <mergeCell ref="B14:D14"/>
    <mergeCell ref="B6:D6"/>
  </mergeCells>
  <phoneticPr fontId="11" type="noConversion"/>
  <printOptions horizontalCentered="1"/>
  <pageMargins left="0.56000000000000005" right="0.4" top="0.39" bottom="0.82" header="0.25" footer="0.5"/>
  <pageSetup paperSize="9" scale="87" fitToHeight="6" orientation="landscape" r:id="rId1"/>
  <headerFooter alignWithMargins="0">
    <oddFooter>&amp;C&amp;"Arial,Regular"&amp;8UNSD/UNEP Questionnaire 2013 on Environment Statistics - Water Section - p.&amp;P</oddFooter>
  </headerFooter>
  <rowBreaks count="5" manualBreakCount="5">
    <brk id="12" min="1" max="3" man="1"/>
    <brk id="26" min="1" max="3" man="1"/>
    <brk id="37" min="1" max="3" man="1"/>
    <brk id="50" min="1" max="3" man="1"/>
    <brk id="60" min="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R66"/>
  <sheetViews>
    <sheetView showGridLines="0" view="pageBreakPreview" zoomScale="70" zoomScaleNormal="70" zoomScaleSheetLayoutView="70" workbookViewId="0"/>
  </sheetViews>
  <sheetFormatPr defaultColWidth="9.33203125" defaultRowHeight="13.2" x14ac:dyDescent="0.25"/>
  <cols>
    <col min="1" max="1" width="2.44140625" style="48" customWidth="1"/>
    <col min="2" max="2" width="2" style="48" customWidth="1"/>
    <col min="3" max="3" width="2.33203125" style="48" customWidth="1"/>
    <col min="4" max="4" width="18.6640625" style="48" customWidth="1"/>
    <col min="5" max="5" width="19" style="48" customWidth="1"/>
    <col min="6" max="6" width="19.33203125" style="48" customWidth="1"/>
    <col min="7" max="7" width="19.77734375" style="48" customWidth="1"/>
    <col min="8" max="8" width="19.109375" style="48" customWidth="1"/>
    <col min="9" max="9" width="21.44140625" style="48" customWidth="1"/>
    <col min="10" max="10" width="2.109375" style="48" customWidth="1"/>
    <col min="11" max="11" width="8.33203125" style="48" customWidth="1"/>
    <col min="12" max="12" width="3.109375" style="48" customWidth="1"/>
    <col min="13" max="13" width="23.33203125" style="48" customWidth="1"/>
    <col min="14" max="14" width="13.77734375" style="48" customWidth="1"/>
    <col min="15" max="15" width="19" style="48" customWidth="1"/>
    <col min="16" max="17" width="10.33203125" style="48" customWidth="1"/>
    <col min="18" max="18" width="5.77734375" style="48" customWidth="1"/>
    <col min="19" max="19" width="24.44140625" style="48" customWidth="1"/>
    <col min="20" max="20" width="6.33203125" style="48" customWidth="1"/>
    <col min="21" max="21" width="2.6640625" style="48" customWidth="1"/>
    <col min="22" max="22" width="16.44140625" style="48" customWidth="1"/>
    <col min="23" max="23" width="2.109375" style="48" customWidth="1"/>
    <col min="24" max="24" width="12" style="48" bestFit="1" customWidth="1"/>
    <col min="25" max="25" width="8.109375" style="48" customWidth="1"/>
    <col min="26" max="26" width="17" style="48" customWidth="1"/>
    <col min="27" max="27" width="2.33203125" style="48" customWidth="1"/>
    <col min="28" max="28" width="12" style="48" bestFit="1" customWidth="1"/>
    <col min="29" max="29" width="8.44140625" style="48" customWidth="1"/>
    <col min="30" max="30" width="16.6640625" style="48" customWidth="1"/>
    <col min="31" max="31" width="2.6640625" style="48" customWidth="1"/>
    <col min="32" max="32" width="12" style="48" bestFit="1" customWidth="1"/>
    <col min="33" max="33" width="8.77734375" style="48" customWidth="1"/>
    <col min="34" max="34" width="17.6640625" style="48" customWidth="1"/>
    <col min="35" max="35" width="2.109375" style="48" customWidth="1"/>
    <col min="36" max="36" width="12" style="48" bestFit="1" customWidth="1"/>
    <col min="37" max="37" width="3.109375" style="48" customWidth="1"/>
    <col min="38" max="38" width="11.77734375" style="48" customWidth="1"/>
    <col min="39" max="39" width="4" style="48" customWidth="1"/>
    <col min="40" max="40" width="11.44140625" style="48" customWidth="1"/>
    <col min="41" max="41" width="2.44140625" style="48" customWidth="1"/>
    <col min="42" max="42" width="9.33203125" style="48"/>
    <col min="43" max="43" width="2" style="48" customWidth="1"/>
    <col min="44" max="44" width="2.6640625" style="48" customWidth="1"/>
    <col min="45" max="16384" width="9.33203125" style="48"/>
  </cols>
  <sheetData>
    <row r="1" spans="1:122" ht="15.6" x14ac:dyDescent="0.3">
      <c r="A1" s="46"/>
      <c r="B1" s="46"/>
      <c r="C1" s="46"/>
      <c r="D1" s="47" t="s">
        <v>26</v>
      </c>
      <c r="E1" s="47"/>
      <c r="F1" s="47"/>
      <c r="G1" s="47"/>
      <c r="H1" s="47"/>
      <c r="I1" s="47"/>
      <c r="J1" s="47"/>
      <c r="K1" s="47"/>
      <c r="L1" s="47"/>
      <c r="M1" s="47"/>
      <c r="N1" s="47"/>
      <c r="O1" s="47"/>
      <c r="P1" s="47"/>
      <c r="Q1" s="47"/>
      <c r="R1" s="47"/>
      <c r="S1" s="47"/>
      <c r="T1" s="47"/>
      <c r="U1" s="47"/>
      <c r="V1" s="94"/>
      <c r="W1" s="94"/>
      <c r="X1" s="94"/>
      <c r="Y1" s="94"/>
      <c r="Z1" s="94"/>
      <c r="AA1" s="94"/>
      <c r="AB1" s="94"/>
      <c r="AC1" s="94"/>
      <c r="AD1" s="94"/>
      <c r="AE1" s="94"/>
      <c r="AF1" s="94"/>
      <c r="AG1" s="94"/>
      <c r="AH1" s="94"/>
      <c r="AI1" s="94"/>
      <c r="AJ1" s="94"/>
      <c r="AK1" s="94"/>
      <c r="AL1" s="94"/>
      <c r="AM1" s="94"/>
      <c r="AN1" s="94"/>
      <c r="AO1" s="94"/>
      <c r="AP1" s="94"/>
      <c r="AQ1" s="94"/>
      <c r="AR1" s="94"/>
      <c r="AS1" s="95"/>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row>
    <row r="2" spans="1:122" s="21" customFormat="1" ht="33" customHeight="1" x14ac:dyDescent="0.25">
      <c r="A2" s="108"/>
      <c r="B2" s="108"/>
      <c r="C2" s="108"/>
      <c r="D2" s="723" t="s">
        <v>263</v>
      </c>
      <c r="E2" s="723"/>
      <c r="F2" s="723"/>
      <c r="G2" s="723"/>
      <c r="H2" s="723"/>
      <c r="I2" s="723"/>
      <c r="J2" s="723"/>
      <c r="K2" s="723"/>
      <c r="L2" s="723"/>
      <c r="M2" s="723"/>
      <c r="N2" s="723"/>
      <c r="O2" s="723"/>
      <c r="P2" s="723"/>
      <c r="Q2" s="723"/>
      <c r="R2" s="723"/>
      <c r="S2" s="723"/>
      <c r="T2" s="723"/>
      <c r="U2" s="723"/>
      <c r="V2" s="97"/>
      <c r="W2" s="97"/>
      <c r="X2" s="97"/>
      <c r="Y2" s="97"/>
      <c r="Z2" s="97"/>
      <c r="AA2" s="97"/>
      <c r="AB2" s="97"/>
      <c r="AC2" s="97"/>
      <c r="AD2" s="97"/>
      <c r="AE2" s="54"/>
      <c r="AF2" s="96"/>
      <c r="AG2" s="112"/>
      <c r="AH2" s="112"/>
      <c r="AI2" s="112"/>
      <c r="AJ2" s="112"/>
      <c r="AK2" s="112"/>
      <c r="AL2" s="112"/>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row>
    <row r="3" spans="1:122" ht="15.6" x14ac:dyDescent="0.3">
      <c r="A3" s="46"/>
      <c r="B3" s="46"/>
      <c r="C3" s="46"/>
      <c r="D3" s="724" t="s">
        <v>264</v>
      </c>
      <c r="E3" s="724"/>
      <c r="F3" s="724"/>
      <c r="G3" s="724"/>
      <c r="H3" s="724"/>
      <c r="I3" s="724"/>
      <c r="J3" s="724"/>
      <c r="K3" s="724"/>
      <c r="L3" s="724"/>
      <c r="M3" s="724"/>
      <c r="N3" s="724"/>
      <c r="O3" s="724"/>
      <c r="P3" s="724"/>
      <c r="Q3" s="724"/>
      <c r="R3" s="724"/>
      <c r="S3" s="724"/>
      <c r="T3" s="724"/>
      <c r="U3" s="724"/>
      <c r="V3" s="94"/>
      <c r="W3" s="94"/>
      <c r="X3" s="94"/>
      <c r="Y3" s="94"/>
      <c r="Z3" s="94"/>
      <c r="AA3" s="94"/>
      <c r="AB3" s="94"/>
      <c r="AC3" s="94"/>
      <c r="AD3" s="94"/>
      <c r="AE3" s="94"/>
      <c r="AF3" s="94"/>
      <c r="AG3" s="94"/>
      <c r="AH3" s="94"/>
      <c r="AI3" s="94"/>
      <c r="AJ3" s="94"/>
      <c r="AK3" s="94"/>
      <c r="AL3" s="94"/>
      <c r="AM3" s="94"/>
      <c r="AN3" s="94"/>
      <c r="AO3" s="94"/>
      <c r="AP3" s="94"/>
      <c r="AQ3" s="94"/>
      <c r="AR3" s="94"/>
      <c r="AS3" s="95"/>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row>
    <row r="4" spans="1:122" ht="5.4" customHeight="1" thickBot="1" x14ac:dyDescent="0.3">
      <c r="A4" s="46"/>
      <c r="B4" s="46"/>
      <c r="C4" s="46"/>
      <c r="D4" s="46"/>
      <c r="E4" s="46"/>
      <c r="F4" s="46"/>
      <c r="G4" s="46"/>
      <c r="H4" s="46"/>
      <c r="I4" s="46"/>
      <c r="J4" s="46"/>
      <c r="K4" s="46"/>
      <c r="L4" s="46"/>
      <c r="M4" s="46"/>
      <c r="N4" s="46"/>
      <c r="O4" s="46"/>
      <c r="P4" s="46"/>
      <c r="Q4" s="46"/>
      <c r="R4" s="46"/>
      <c r="S4" s="46"/>
      <c r="T4" s="46"/>
      <c r="U4" s="46"/>
      <c r="V4" s="95"/>
      <c r="W4" s="95"/>
      <c r="X4" s="95"/>
      <c r="Y4" s="95"/>
      <c r="Z4" s="95"/>
      <c r="AA4" s="95"/>
      <c r="AB4" s="95"/>
      <c r="AC4" s="95"/>
      <c r="AD4" s="95"/>
      <c r="AE4" s="95"/>
      <c r="AF4" s="95"/>
      <c r="AG4" s="95"/>
      <c r="AH4" s="95"/>
      <c r="AI4" s="95"/>
      <c r="AJ4" s="95"/>
      <c r="AK4" s="95"/>
      <c r="AL4" s="95"/>
      <c r="AM4" s="95"/>
      <c r="AN4" s="95"/>
      <c r="AO4" s="95"/>
      <c r="AP4" s="95"/>
      <c r="AQ4" s="95"/>
      <c r="AR4" s="95"/>
      <c r="AS4" s="95"/>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row>
    <row r="5" spans="1:122" ht="12.75" customHeight="1" x14ac:dyDescent="0.3">
      <c r="A5" s="46"/>
      <c r="B5" s="58"/>
      <c r="C5" s="68"/>
      <c r="D5" s="59"/>
      <c r="E5" s="60"/>
      <c r="F5" s="60"/>
      <c r="G5" s="59"/>
      <c r="H5" s="60"/>
      <c r="I5" s="60"/>
      <c r="J5" s="60"/>
      <c r="K5" s="60"/>
      <c r="L5" s="60"/>
      <c r="M5" s="60"/>
      <c r="N5" s="60"/>
      <c r="O5" s="61"/>
      <c r="P5" s="60"/>
      <c r="Q5" s="60"/>
      <c r="R5" s="60"/>
      <c r="S5" s="60"/>
      <c r="T5" s="60"/>
      <c r="U5" s="62"/>
      <c r="V5" s="55"/>
      <c r="W5" s="55"/>
      <c r="X5" s="95"/>
      <c r="Y5" s="95"/>
      <c r="Z5" s="95"/>
      <c r="AA5" s="95"/>
      <c r="AB5" s="95"/>
      <c r="AC5" s="95"/>
      <c r="AD5" s="95"/>
      <c r="AE5" s="95"/>
      <c r="AF5" s="95"/>
      <c r="AG5" s="95"/>
      <c r="AH5" s="95"/>
      <c r="AI5" s="95"/>
      <c r="AJ5" s="95"/>
      <c r="AK5" s="95"/>
      <c r="AL5" s="95"/>
      <c r="AM5" s="95"/>
      <c r="AN5" s="95"/>
      <c r="AO5" s="95"/>
      <c r="AP5" s="95"/>
      <c r="AQ5" s="95"/>
      <c r="AR5" s="95"/>
      <c r="AS5" s="95"/>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row>
    <row r="6" spans="1:122" ht="6.6" customHeight="1" x14ac:dyDescent="0.25">
      <c r="A6" s="46"/>
      <c r="B6" s="63"/>
      <c r="C6" s="70"/>
      <c r="D6" s="71"/>
      <c r="E6" s="72"/>
      <c r="F6" s="72"/>
      <c r="G6" s="72"/>
      <c r="H6" s="72"/>
      <c r="I6" s="72"/>
      <c r="J6" s="72"/>
      <c r="K6" s="72"/>
      <c r="L6" s="72"/>
      <c r="M6" s="72"/>
      <c r="N6" s="72"/>
      <c r="O6" s="72"/>
      <c r="P6" s="72"/>
      <c r="Q6" s="73"/>
      <c r="R6" s="72"/>
      <c r="S6" s="72"/>
      <c r="T6" s="74"/>
      <c r="U6" s="64"/>
      <c r="V6" s="95"/>
      <c r="W6" s="95"/>
      <c r="X6" s="95"/>
      <c r="Y6" s="95"/>
      <c r="Z6" s="95"/>
      <c r="AA6" s="95"/>
      <c r="AB6" s="95"/>
      <c r="AC6" s="95"/>
      <c r="AD6" s="95"/>
      <c r="AE6" s="95"/>
      <c r="AF6" s="95"/>
      <c r="AG6" s="95"/>
      <c r="AH6" s="95"/>
      <c r="AI6" s="95"/>
      <c r="AJ6" s="95"/>
      <c r="AK6" s="95"/>
      <c r="AL6" s="95"/>
      <c r="AM6" s="95"/>
      <c r="AN6" s="95"/>
      <c r="AO6" s="95"/>
      <c r="AP6" s="95"/>
      <c r="AQ6" s="95"/>
      <c r="AR6" s="95"/>
      <c r="AS6" s="95"/>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row>
    <row r="7" spans="1:122" ht="43.5" customHeight="1" x14ac:dyDescent="0.25">
      <c r="A7" s="46"/>
      <c r="B7" s="63"/>
      <c r="C7" s="75"/>
      <c r="D7" s="51"/>
      <c r="E7" s="85"/>
      <c r="F7" s="86" t="str">
        <f>'W1'!D8&amp;" (W1,1)"</f>
        <v>Precipitation                               (W1,1)</v>
      </c>
      <c r="G7" s="86" t="str">
        <f>'W1'!D9&amp;" (W1,2)"</f>
        <v>Actual evapotranspiration (W1,2)</v>
      </c>
      <c r="H7" s="85"/>
      <c r="I7" s="85"/>
      <c r="J7" s="85"/>
      <c r="K7" s="85"/>
      <c r="L7" s="85"/>
      <c r="M7" s="85"/>
      <c r="N7" s="85"/>
      <c r="O7" s="85"/>
      <c r="P7" s="85"/>
      <c r="Q7" s="85"/>
      <c r="R7" s="85"/>
      <c r="S7" s="85"/>
      <c r="T7" s="76"/>
      <c r="U7" s="64"/>
      <c r="V7" s="95"/>
      <c r="W7" s="95"/>
      <c r="X7" s="95"/>
      <c r="Y7" s="95"/>
      <c r="Z7" s="95"/>
      <c r="AA7" s="95"/>
      <c r="AB7" s="95"/>
      <c r="AC7" s="95"/>
      <c r="AD7" s="95"/>
      <c r="AE7" s="95"/>
      <c r="AF7" s="95"/>
      <c r="AG7" s="95"/>
      <c r="AH7" s="95"/>
      <c r="AI7" s="95"/>
      <c r="AJ7" s="95"/>
      <c r="AK7" s="95"/>
      <c r="AL7" s="95"/>
      <c r="AM7" s="95"/>
      <c r="AN7" s="95"/>
      <c r="AO7" s="95"/>
      <c r="AP7" s="95"/>
      <c r="AQ7" s="95"/>
      <c r="AR7" s="95"/>
      <c r="AS7" s="95"/>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row>
    <row r="8" spans="1:122" x14ac:dyDescent="0.25">
      <c r="A8" s="46"/>
      <c r="B8" s="63"/>
      <c r="C8" s="75"/>
      <c r="D8" s="87"/>
      <c r="E8" s="85"/>
      <c r="F8" s="88"/>
      <c r="G8" s="88"/>
      <c r="H8" s="85"/>
      <c r="I8" s="85"/>
      <c r="J8" s="85"/>
      <c r="K8" s="85"/>
      <c r="L8" s="85"/>
      <c r="M8" s="85"/>
      <c r="N8" s="85"/>
      <c r="O8" s="85"/>
      <c r="P8" s="85"/>
      <c r="Q8" s="85"/>
      <c r="R8" s="85"/>
      <c r="S8" s="85"/>
      <c r="T8" s="76"/>
      <c r="U8" s="64"/>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row>
    <row r="9" spans="1:122" ht="6" customHeight="1" x14ac:dyDescent="0.25">
      <c r="A9" s="46"/>
      <c r="B9" s="63"/>
      <c r="C9" s="75"/>
      <c r="D9" s="51"/>
      <c r="E9" s="85"/>
      <c r="F9" s="85"/>
      <c r="G9" s="85"/>
      <c r="H9" s="85"/>
      <c r="I9" s="85"/>
      <c r="J9" s="85"/>
      <c r="K9" s="85"/>
      <c r="L9" s="85"/>
      <c r="M9" s="85"/>
      <c r="N9" s="85"/>
      <c r="O9" s="85"/>
      <c r="P9" s="85"/>
      <c r="Q9" s="85"/>
      <c r="R9" s="85"/>
      <c r="S9" s="85"/>
      <c r="T9" s="76"/>
      <c r="U9" s="64"/>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row>
    <row r="10" spans="1:122" ht="27" customHeight="1" x14ac:dyDescent="0.25">
      <c r="A10" s="46"/>
      <c r="B10" s="63"/>
      <c r="C10" s="75"/>
      <c r="D10" s="51"/>
      <c r="E10" s="85"/>
      <c r="F10" s="725" t="str">
        <f>LEFT('W1'!D10,LEN('W1'!D10)-7)&amp;" (W1,3)"</f>
        <v>Internal flow (W1,3)</v>
      </c>
      <c r="G10" s="726"/>
      <c r="H10" s="85"/>
      <c r="J10" s="85"/>
      <c r="K10" s="85"/>
      <c r="L10" s="85"/>
      <c r="M10" s="85"/>
      <c r="N10" s="85"/>
      <c r="O10" s="729" t="s">
        <v>11</v>
      </c>
      <c r="P10" s="719" t="s">
        <v>17</v>
      </c>
      <c r="Q10" s="720"/>
      <c r="R10" s="85"/>
      <c r="S10" s="85"/>
      <c r="T10" s="76"/>
      <c r="U10" s="64"/>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row>
    <row r="11" spans="1:122" s="49" customFormat="1" ht="30" customHeight="1" x14ac:dyDescent="0.25">
      <c r="A11" s="46"/>
      <c r="B11" s="63"/>
      <c r="C11" s="75"/>
      <c r="D11" s="51"/>
      <c r="E11" s="88"/>
      <c r="F11" s="88"/>
      <c r="G11" s="88"/>
      <c r="H11" s="88"/>
      <c r="I11" s="737" t="str">
        <f>'W1'!D13&amp;" (W1,6)"</f>
        <v>Outflow of surface and groundwaters to neighbouring countries (W1,6)</v>
      </c>
      <c r="J11" s="738"/>
      <c r="K11" s="739"/>
      <c r="L11" s="88"/>
      <c r="M11" s="85"/>
      <c r="N11" s="85"/>
      <c r="O11" s="730"/>
      <c r="P11" s="721"/>
      <c r="Q11" s="722"/>
      <c r="R11" s="85"/>
      <c r="S11" s="85"/>
      <c r="T11" s="76"/>
      <c r="U11" s="64"/>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row>
    <row r="12" spans="1:122" ht="46.5" customHeight="1" x14ac:dyDescent="0.25">
      <c r="A12" s="46"/>
      <c r="B12" s="63"/>
      <c r="C12" s="75"/>
      <c r="D12" s="86" t="str">
        <f>'W1'!D11&amp;" (W1,4)"</f>
        <v>Inflow of surface and groundwaters from neighbouring countries (W1,4)</v>
      </c>
      <c r="E12" s="85"/>
      <c r="F12" s="113" t="str">
        <f>LEFT('W1'!D12,LEN('W1'!D12)-7)&amp;" (W1,5)"</f>
        <v>Renewable freshwater resources (W1,5)</v>
      </c>
      <c r="G12" s="85"/>
      <c r="J12" s="85"/>
      <c r="K12" s="85"/>
      <c r="L12" s="85"/>
      <c r="M12" s="85"/>
      <c r="N12" s="85"/>
      <c r="O12" s="85"/>
      <c r="P12" s="85"/>
      <c r="Q12" s="53"/>
      <c r="R12" s="85"/>
      <c r="S12" s="85"/>
      <c r="T12" s="76"/>
      <c r="U12" s="64"/>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row>
    <row r="13" spans="1:122" ht="24.75" customHeight="1" x14ac:dyDescent="0.25">
      <c r="A13" s="46"/>
      <c r="B13" s="63"/>
      <c r="C13" s="75"/>
      <c r="D13" s="51"/>
      <c r="E13" s="85"/>
      <c r="F13" s="85"/>
      <c r="G13" s="85"/>
      <c r="H13" s="85"/>
      <c r="I13" s="737" t="str">
        <f>'W1'!D16&amp;" (W1,9)"</f>
        <v>Outflow of surface and groundwaters to the sea (W1,9)</v>
      </c>
      <c r="J13" s="738"/>
      <c r="K13" s="739"/>
      <c r="L13" s="85"/>
      <c r="M13" s="85"/>
      <c r="N13" s="85"/>
      <c r="O13" s="85"/>
      <c r="P13" s="85"/>
      <c r="Q13" s="85"/>
      <c r="R13" s="85"/>
      <c r="S13" s="85"/>
      <c r="T13" s="76"/>
      <c r="U13" s="64"/>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row>
    <row r="14" spans="1:122" ht="9.75" customHeight="1" x14ac:dyDescent="0.25">
      <c r="A14" s="46"/>
      <c r="B14" s="63"/>
      <c r="C14" s="75"/>
      <c r="D14" s="51"/>
      <c r="E14" s="85"/>
      <c r="F14" s="85"/>
      <c r="G14" s="85"/>
      <c r="H14" s="85"/>
      <c r="I14" s="85"/>
      <c r="J14" s="85"/>
      <c r="K14" s="85"/>
      <c r="L14" s="85"/>
      <c r="M14" s="85"/>
      <c r="N14" s="85"/>
      <c r="O14" s="85"/>
      <c r="P14" s="85"/>
      <c r="Q14" s="85"/>
      <c r="R14" s="85"/>
      <c r="S14" s="85"/>
      <c r="T14" s="76"/>
      <c r="U14" s="64"/>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row>
    <row r="15" spans="1:122" x14ac:dyDescent="0.25">
      <c r="A15" s="46"/>
      <c r="B15" s="63"/>
      <c r="C15" s="75"/>
      <c r="D15" s="731" t="str">
        <f>'W2'!D11</f>
        <v>of which abstracted by:</v>
      </c>
      <c r="E15" s="732"/>
      <c r="F15" s="732"/>
      <c r="G15" s="732"/>
      <c r="H15" s="732"/>
      <c r="I15" s="733"/>
      <c r="J15" s="85"/>
      <c r="K15" s="85"/>
      <c r="L15" s="85"/>
      <c r="M15" s="85"/>
      <c r="N15" s="85"/>
      <c r="O15" s="85"/>
      <c r="P15" s="85"/>
      <c r="Q15" s="85"/>
      <c r="R15" s="85"/>
      <c r="S15" s="85"/>
      <c r="T15" s="76"/>
      <c r="U15" s="64"/>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row>
    <row r="16" spans="1:122" ht="28.2" customHeight="1" x14ac:dyDescent="0.25">
      <c r="A16" s="46"/>
      <c r="B16" s="63"/>
      <c r="C16" s="75"/>
      <c r="D16" s="85"/>
      <c r="E16" s="85"/>
      <c r="F16" s="85"/>
      <c r="G16" s="85"/>
      <c r="H16" s="85"/>
      <c r="I16" s="85"/>
      <c r="J16" s="85"/>
      <c r="K16" s="85"/>
      <c r="L16" s="85"/>
      <c r="M16" s="85"/>
      <c r="N16" s="85"/>
      <c r="O16" s="85"/>
      <c r="P16" s="85"/>
      <c r="Q16" s="85"/>
      <c r="R16" s="85"/>
      <c r="S16" s="85"/>
      <c r="T16" s="76"/>
      <c r="U16" s="64"/>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row>
    <row r="17" spans="1:101" s="50" customFormat="1" ht="86.25" customHeight="1" x14ac:dyDescent="0.25">
      <c r="A17" s="46"/>
      <c r="B17" s="63"/>
      <c r="C17" s="75"/>
      <c r="D17" s="89" t="str">
        <f>LEFT('W2'!D12,LEN('W2'!D12)-8)&amp;"W2,4)"</f>
        <v>Water supply industry (W2,4)</v>
      </c>
      <c r="E17" s="89" t="str">
        <f>LEFT('W2'!D13,LEN('W2'!D13))&amp;"(W2,5)"</f>
        <v>Households (W2,5)</v>
      </c>
      <c r="F17" s="89" t="str">
        <f>LEFT('W2'!D14,LEN('W2'!D14))&amp;" (W2,6)"</f>
        <v>Agriculture, forestry and fishing (ISIC 01-03) (W2,6)</v>
      </c>
      <c r="G17" s="89" t="str">
        <f>LEFT('W2'!D15,LEN('W2'!D15))&amp;" (W2,7)"</f>
        <v>Manufacturing (ISIC 10-33) (W2,7)</v>
      </c>
      <c r="H17" s="89" t="str">
        <f>LEFT('W2'!D16,LEN('W2'!D16))&amp;" (W2,8)"</f>
        <v>Electricity industry (ISIC 351) (W2,8)</v>
      </c>
      <c r="I17" s="89" t="str">
        <f>LEFT('W2'!D17,LEN('W2'!D17))&amp;" (W2,9)"</f>
        <v>Other economic activities (W2,9)</v>
      </c>
      <c r="J17" s="51"/>
      <c r="K17" s="51"/>
      <c r="L17" s="51"/>
      <c r="M17" s="51"/>
      <c r="N17" s="51"/>
      <c r="O17" s="41"/>
      <c r="P17" s="51"/>
      <c r="Q17" s="85"/>
      <c r="R17" s="85"/>
      <c r="S17" s="85"/>
      <c r="T17" s="76"/>
      <c r="U17" s="64"/>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row>
    <row r="18" spans="1:101" s="49" customFormat="1" ht="13.5" customHeight="1" x14ac:dyDescent="0.25">
      <c r="A18" s="46"/>
      <c r="B18" s="63"/>
      <c r="C18" s="75"/>
      <c r="D18" s="51"/>
      <c r="E18" s="88"/>
      <c r="F18" s="88"/>
      <c r="G18" s="88"/>
      <c r="H18" s="88"/>
      <c r="I18" s="88"/>
      <c r="J18" s="88"/>
      <c r="K18" s="88"/>
      <c r="L18" s="88"/>
      <c r="M18" s="88"/>
      <c r="N18" s="88"/>
      <c r="O18" s="88"/>
      <c r="P18" s="88"/>
      <c r="Q18" s="85"/>
      <c r="R18" s="85"/>
      <c r="S18" s="85"/>
      <c r="T18" s="76"/>
      <c r="U18" s="64"/>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row>
    <row r="19" spans="1:101" ht="45" customHeight="1" x14ac:dyDescent="0.25">
      <c r="A19" s="46"/>
      <c r="B19" s="63"/>
      <c r="C19" s="75"/>
      <c r="D19" s="734" t="str">
        <f>LEFT('W2'!D10,LEN('W2'!D10)-7)&amp;" (W2,3)"</f>
        <v>Freshwater abstracted (W2,3)</v>
      </c>
      <c r="E19" s="735"/>
      <c r="F19" s="735"/>
      <c r="G19" s="735"/>
      <c r="H19" s="735"/>
      <c r="I19" s="736"/>
      <c r="J19" s="85"/>
      <c r="K19" s="85"/>
      <c r="L19" s="85"/>
      <c r="M19" s="41"/>
      <c r="N19" s="85"/>
      <c r="O19" s="85"/>
      <c r="P19" s="85"/>
      <c r="Q19" s="85"/>
      <c r="R19" s="85"/>
      <c r="S19" s="41"/>
      <c r="T19" s="77"/>
      <c r="U19" s="64"/>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row>
    <row r="20" spans="1:101" ht="10.95" customHeight="1" x14ac:dyDescent="0.25">
      <c r="A20" s="46"/>
      <c r="B20" s="63"/>
      <c r="C20" s="75"/>
      <c r="D20" s="41"/>
      <c r="E20" s="41"/>
      <c r="F20" s="41"/>
      <c r="G20" s="41"/>
      <c r="H20" s="41"/>
      <c r="I20" s="41"/>
      <c r="J20" s="85"/>
      <c r="K20" s="85"/>
      <c r="L20" s="85"/>
      <c r="M20" s="41"/>
      <c r="N20" s="85"/>
      <c r="O20" s="85"/>
      <c r="P20" s="85"/>
      <c r="Q20" s="85"/>
      <c r="R20" s="85"/>
      <c r="S20" s="114"/>
      <c r="T20" s="77"/>
      <c r="U20" s="64"/>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row>
    <row r="21" spans="1:101" ht="45" customHeight="1" x14ac:dyDescent="0.25">
      <c r="A21" s="46"/>
      <c r="B21" s="63"/>
      <c r="C21" s="75"/>
      <c r="D21" s="41"/>
      <c r="E21" s="41"/>
      <c r="F21" s="41"/>
      <c r="G21" s="41"/>
      <c r="H21" s="727" t="str">
        <f>'W2'!D18&amp;" (W2,10)"</f>
        <v>Desalinated water (W2,10)</v>
      </c>
      <c r="I21" s="728"/>
      <c r="K21" s="85"/>
      <c r="L21" s="85"/>
      <c r="M21" s="41"/>
      <c r="N21" s="85"/>
      <c r="O21" s="85"/>
      <c r="P21" s="85"/>
      <c r="Q21" s="85"/>
      <c r="R21" s="85"/>
      <c r="S21" s="89" t="str">
        <f>'W2'!D26&amp;" (W2,17)"</f>
        <v xml:space="preserve">    Households  (W2,17)</v>
      </c>
      <c r="T21" s="77"/>
      <c r="U21" s="64"/>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row>
    <row r="22" spans="1:101" ht="9.75" customHeight="1" x14ac:dyDescent="0.25">
      <c r="A22" s="46"/>
      <c r="B22" s="63"/>
      <c r="C22" s="75"/>
      <c r="D22" s="51"/>
      <c r="E22" s="85"/>
      <c r="F22" s="85"/>
      <c r="G22" s="85"/>
      <c r="H22" s="85"/>
      <c r="I22" s="85"/>
      <c r="J22" s="85"/>
      <c r="K22" s="85"/>
      <c r="L22" s="85"/>
      <c r="M22" s="717" t="str">
        <f>LEFT('W2'!D22,LEN('W2'!D22)-17)&amp;" (W2,14)"</f>
        <v>Total freshwater available for use (W2,14)</v>
      </c>
      <c r="N22" s="85"/>
      <c r="O22" s="717" t="str">
        <f>LEFT('W2'!D24,LEN('W2'!D24)-9)&amp;" (W2,16)"</f>
        <v>Total freshwater use (W2,16)</v>
      </c>
      <c r="P22" s="85"/>
      <c r="Q22" s="85"/>
      <c r="R22" s="85"/>
      <c r="S22" s="85"/>
      <c r="T22" s="76"/>
      <c r="U22" s="64"/>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row>
    <row r="23" spans="1:101" ht="46.5" customHeight="1" x14ac:dyDescent="0.25">
      <c r="A23" s="46"/>
      <c r="B23" s="63"/>
      <c r="C23" s="75"/>
      <c r="D23" s="51"/>
      <c r="E23" s="85"/>
      <c r="F23" s="85"/>
      <c r="G23" s="85"/>
      <c r="H23" s="727" t="str">
        <f>'W2'!D19&amp;" (W2,11)"</f>
        <v>Reused water (W2,11)</v>
      </c>
      <c r="I23" s="728"/>
      <c r="J23" s="85"/>
      <c r="K23" s="41"/>
      <c r="L23" s="85"/>
      <c r="M23" s="718"/>
      <c r="N23" s="85"/>
      <c r="O23" s="718"/>
      <c r="P23" s="715" t="str">
        <f>'W2'!D25</f>
        <v>of which used by:</v>
      </c>
      <c r="Q23" s="716"/>
      <c r="R23" s="115"/>
      <c r="S23" s="89" t="str">
        <f>'W2'!D27&amp;" (W2,18)"</f>
        <v xml:space="preserve">    Agriculture, forestry and fishing (ISIC 01-03) (W2,18)</v>
      </c>
      <c r="T23" s="76"/>
      <c r="U23" s="64"/>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row>
    <row r="24" spans="1:101" ht="8.25" customHeight="1" x14ac:dyDescent="0.25">
      <c r="A24" s="46"/>
      <c r="B24" s="63"/>
      <c r="C24" s="75"/>
      <c r="D24" s="85"/>
      <c r="E24" s="85"/>
      <c r="F24" s="85"/>
      <c r="G24" s="85"/>
      <c r="H24" s="85"/>
      <c r="I24" s="85"/>
      <c r="J24" s="85"/>
      <c r="K24" s="85"/>
      <c r="L24" s="85"/>
      <c r="M24" s="85"/>
      <c r="N24" s="85"/>
      <c r="O24" s="85"/>
      <c r="P24" s="85"/>
      <c r="Q24" s="85"/>
      <c r="R24" s="85"/>
      <c r="S24" s="85"/>
      <c r="T24" s="76"/>
      <c r="U24" s="64"/>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row>
    <row r="25" spans="1:101" ht="41.25" customHeight="1" x14ac:dyDescent="0.25">
      <c r="A25" s="46"/>
      <c r="B25" s="63"/>
      <c r="C25" s="75"/>
      <c r="G25" s="116"/>
      <c r="H25" s="727" t="str">
        <f>'W2'!D20&amp;" - "&amp;'W2'!D21&amp;" (= W2,12 - W2,13)"</f>
        <v>Imports of water - Exports of water (= W2,12 - W2,13)</v>
      </c>
      <c r="I25" s="728"/>
      <c r="J25" s="85"/>
      <c r="K25" s="85"/>
      <c r="L25" s="85"/>
      <c r="M25" s="41"/>
      <c r="N25" s="85"/>
      <c r="O25" s="85"/>
      <c r="P25" s="85"/>
      <c r="Q25" s="85"/>
      <c r="R25" s="85"/>
      <c r="S25" s="89" t="str">
        <f>'W2'!D29&amp;" (W2,20)"</f>
        <v xml:space="preserve">    Manufacturing (ISIC 10-33) (W2,20)</v>
      </c>
      <c r="T25" s="76"/>
      <c r="U25" s="64"/>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row>
    <row r="26" spans="1:101" ht="13.5" customHeight="1" x14ac:dyDescent="0.25">
      <c r="A26" s="46"/>
      <c r="B26" s="63"/>
      <c r="C26" s="75"/>
      <c r="D26" s="90"/>
      <c r="G26" s="90"/>
      <c r="H26" s="85"/>
      <c r="I26" s="85"/>
      <c r="J26" s="85"/>
      <c r="K26" s="85"/>
      <c r="L26" s="85"/>
      <c r="M26" s="85"/>
      <c r="N26" s="713" t="str">
        <f>'W2'!D23&amp;" (W2,15)"</f>
        <v>Losses during transport (W2,15)</v>
      </c>
      <c r="O26" s="85"/>
      <c r="P26" s="85"/>
      <c r="Q26" s="85"/>
      <c r="R26" s="85"/>
      <c r="S26" s="85"/>
      <c r="T26" s="76"/>
      <c r="U26" s="64"/>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row>
    <row r="27" spans="1:101" ht="44.25" customHeight="1" x14ac:dyDescent="0.25">
      <c r="A27" s="46"/>
      <c r="B27" s="63"/>
      <c r="C27" s="75"/>
      <c r="D27" s="85"/>
      <c r="E27" s="85"/>
      <c r="F27" s="85"/>
      <c r="G27" s="85"/>
      <c r="H27" s="85"/>
      <c r="I27" s="85"/>
      <c r="J27" s="85"/>
      <c r="K27" s="85"/>
      <c r="L27" s="85"/>
      <c r="M27" s="41"/>
      <c r="N27" s="714"/>
      <c r="P27" s="41"/>
      <c r="Q27" s="85"/>
      <c r="R27" s="85"/>
      <c r="S27" s="89" t="str">
        <f>'W2'!D30&amp;" (W2,21)"</f>
        <v xml:space="preserve">    Electricity industry (ISIC 351) (W2,21)</v>
      </c>
      <c r="T27" s="76"/>
      <c r="U27" s="64"/>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row>
    <row r="28" spans="1:101" x14ac:dyDescent="0.25">
      <c r="A28" s="46"/>
      <c r="B28" s="63"/>
      <c r="C28" s="75"/>
      <c r="D28" s="85"/>
      <c r="E28" s="85"/>
      <c r="F28" s="85"/>
      <c r="G28" s="85"/>
      <c r="H28" s="85"/>
      <c r="I28" s="85"/>
      <c r="J28" s="85"/>
      <c r="K28" s="85"/>
      <c r="L28" s="85"/>
      <c r="M28" s="85"/>
      <c r="N28" s="85"/>
      <c r="O28" s="85"/>
      <c r="P28" s="85"/>
      <c r="Q28" s="85"/>
      <c r="R28" s="85"/>
      <c r="S28" s="85"/>
      <c r="T28" s="76"/>
      <c r="U28" s="64"/>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row>
    <row r="29" spans="1:101" ht="33" customHeight="1" x14ac:dyDescent="0.25">
      <c r="A29" s="46"/>
      <c r="B29" s="63"/>
      <c r="C29" s="75"/>
      <c r="D29" s="85"/>
      <c r="E29" s="85"/>
      <c r="F29" s="85"/>
      <c r="G29" s="85"/>
      <c r="H29" s="85"/>
      <c r="I29" s="85"/>
      <c r="J29" s="85"/>
      <c r="K29" s="85"/>
      <c r="L29" s="85"/>
      <c r="M29" s="85"/>
      <c r="N29" s="85"/>
      <c r="O29" s="85"/>
      <c r="P29" s="85"/>
      <c r="Q29" s="85"/>
      <c r="R29" s="85"/>
      <c r="S29" s="89" t="str">
        <f>'W2'!D31&amp;" (W2,22)"</f>
        <v xml:space="preserve">    Other economic activities (W2,22)</v>
      </c>
      <c r="T29" s="76"/>
      <c r="U29" s="64"/>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row>
    <row r="30" spans="1:101" ht="9" customHeight="1" x14ac:dyDescent="0.25">
      <c r="A30" s="46"/>
      <c r="B30" s="63"/>
      <c r="C30" s="75"/>
      <c r="D30" s="44"/>
      <c r="E30" s="44"/>
      <c r="F30" s="44"/>
      <c r="G30" s="44"/>
      <c r="H30" s="44"/>
      <c r="I30" s="44"/>
      <c r="J30" s="44"/>
      <c r="K30" s="44"/>
      <c r="L30" s="44"/>
      <c r="M30" s="44"/>
      <c r="N30" s="44"/>
      <c r="O30" s="44"/>
      <c r="P30" s="44"/>
      <c r="Q30" s="44"/>
      <c r="R30" s="44"/>
      <c r="S30" s="44"/>
      <c r="T30" s="76"/>
      <c r="U30" s="64"/>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row>
    <row r="31" spans="1:101" ht="3.75" customHeight="1" x14ac:dyDescent="0.25">
      <c r="A31" s="46"/>
      <c r="B31" s="63"/>
      <c r="C31" s="78"/>
      <c r="D31" s="79"/>
      <c r="E31" s="79"/>
      <c r="F31" s="79"/>
      <c r="G31" s="79"/>
      <c r="H31" s="79"/>
      <c r="I31" s="79"/>
      <c r="J31" s="79"/>
      <c r="K31" s="79"/>
      <c r="L31" s="79"/>
      <c r="M31" s="79"/>
      <c r="N31" s="79"/>
      <c r="O31" s="79"/>
      <c r="P31" s="79"/>
      <c r="Q31" s="79"/>
      <c r="R31" s="79"/>
      <c r="S31" s="79"/>
      <c r="T31" s="80"/>
      <c r="U31" s="64"/>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row>
    <row r="32" spans="1:101" ht="13.5" customHeight="1" thickBot="1" x14ac:dyDescent="0.3">
      <c r="A32" s="46"/>
      <c r="B32" s="65"/>
      <c r="C32" s="69"/>
      <c r="D32" s="66"/>
      <c r="E32" s="66"/>
      <c r="F32" s="66"/>
      <c r="G32" s="66"/>
      <c r="H32" s="66"/>
      <c r="I32" s="66"/>
      <c r="J32" s="66"/>
      <c r="K32" s="66"/>
      <c r="L32" s="66"/>
      <c r="M32" s="66"/>
      <c r="N32" s="66"/>
      <c r="O32" s="66"/>
      <c r="P32" s="66"/>
      <c r="Q32" s="66"/>
      <c r="R32" s="66"/>
      <c r="S32" s="66"/>
      <c r="T32" s="66"/>
      <c r="U32" s="67"/>
      <c r="V32" s="44"/>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row>
    <row r="33" spans="1:122" x14ac:dyDescent="0.25">
      <c r="A33" s="46"/>
      <c r="B33" s="46"/>
      <c r="C33" s="46"/>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row>
    <row r="34" spans="1:122" ht="6" customHeight="1" x14ac:dyDescent="0.25">
      <c r="A34" s="46"/>
      <c r="B34" s="46"/>
      <c r="C34" s="46"/>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row>
    <row r="35" spans="1:122" x14ac:dyDescent="0.25">
      <c r="A35" s="46"/>
      <c r="B35" s="46"/>
      <c r="C35" s="46"/>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row>
    <row r="36" spans="1:122" ht="4.5" customHeight="1" x14ac:dyDescent="0.25">
      <c r="A36" s="46"/>
      <c r="B36" s="46"/>
      <c r="C36" s="46"/>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row>
    <row r="37" spans="1:122" x14ac:dyDescent="0.25">
      <c r="A37" s="46"/>
      <c r="B37" s="46"/>
      <c r="C37" s="46"/>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row>
    <row r="38" spans="1:122" ht="5.25" customHeight="1" x14ac:dyDescent="0.25">
      <c r="A38" s="46"/>
      <c r="B38" s="46"/>
      <c r="C38" s="46"/>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row>
    <row r="39" spans="1:122" x14ac:dyDescent="0.25">
      <c r="A39" s="46"/>
      <c r="B39" s="46"/>
      <c r="C39" s="46"/>
      <c r="D39" s="44"/>
      <c r="E39" s="44"/>
      <c r="F39" s="44"/>
      <c r="G39" s="44"/>
      <c r="H39" s="44"/>
      <c r="I39" s="44"/>
      <c r="J39" s="44"/>
      <c r="K39" s="44"/>
      <c r="L39" s="44"/>
      <c r="M39" s="44"/>
      <c r="N39" s="44"/>
      <c r="O39" s="44"/>
      <c r="P39" s="44"/>
      <c r="Q39" s="46"/>
      <c r="R39" s="46"/>
      <c r="S39" s="46"/>
      <c r="T39" s="46"/>
      <c r="U39" s="46"/>
      <c r="V39" s="44"/>
      <c r="W39" s="44"/>
      <c r="X39" s="44"/>
      <c r="Y39" s="44"/>
      <c r="Z39" s="44"/>
      <c r="AA39" s="44"/>
      <c r="AB39" s="44"/>
      <c r="AC39" s="44"/>
      <c r="AD39" s="44"/>
      <c r="AE39" s="44"/>
      <c r="AF39" s="44"/>
      <c r="AG39" s="44"/>
      <c r="AH39" s="44"/>
      <c r="AI39" s="44"/>
      <c r="AJ39" s="44"/>
      <c r="AK39" s="44"/>
      <c r="AL39" s="44"/>
      <c r="AM39" s="44"/>
      <c r="AN39" s="44"/>
      <c r="AO39" s="44"/>
      <c r="AP39" s="44"/>
      <c r="AQ39" s="44"/>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row>
    <row r="40" spans="1:122" x14ac:dyDescent="0.25">
      <c r="A40" s="46"/>
      <c r="B40" s="46"/>
      <c r="C40" s="46"/>
      <c r="D40" s="44"/>
      <c r="E40" s="44"/>
      <c r="F40" s="44"/>
      <c r="G40" s="44"/>
      <c r="H40" s="44"/>
      <c r="I40" s="44"/>
      <c r="J40" s="44"/>
      <c r="K40" s="44"/>
      <c r="L40" s="44"/>
      <c r="M40" s="44"/>
      <c r="N40" s="44"/>
      <c r="O40" s="44"/>
      <c r="P40" s="44"/>
      <c r="Q40" s="46"/>
      <c r="R40" s="46"/>
      <c r="S40" s="46"/>
      <c r="T40" s="46"/>
      <c r="U40" s="46"/>
      <c r="V40" s="44"/>
      <c r="W40" s="44"/>
      <c r="X40" s="44"/>
      <c r="Y40" s="44"/>
      <c r="Z40" s="44"/>
      <c r="AA40" s="44"/>
      <c r="AB40" s="44"/>
      <c r="AC40" s="44"/>
      <c r="AD40" s="44"/>
      <c r="AE40" s="44"/>
      <c r="AF40" s="44"/>
      <c r="AG40" s="44"/>
      <c r="AH40" s="44"/>
      <c r="AI40" s="44"/>
      <c r="AJ40" s="44"/>
      <c r="AK40" s="44"/>
      <c r="AL40" s="44"/>
      <c r="AM40" s="44"/>
      <c r="AN40" s="44"/>
      <c r="AO40" s="44"/>
      <c r="AP40" s="44"/>
      <c r="AQ40" s="44"/>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row>
    <row r="41" spans="1:122" x14ac:dyDescent="0.25">
      <c r="A41" s="46"/>
      <c r="B41" s="46"/>
      <c r="C41" s="46"/>
      <c r="D41" s="44"/>
      <c r="E41" s="44"/>
      <c r="F41" s="44"/>
      <c r="G41" s="44"/>
      <c r="H41" s="44"/>
      <c r="I41" s="44"/>
      <c r="J41" s="44"/>
      <c r="K41" s="44"/>
      <c r="L41" s="44"/>
      <c r="M41" s="44"/>
      <c r="N41" s="44"/>
      <c r="O41" s="44"/>
      <c r="P41" s="44"/>
      <c r="Q41" s="46"/>
      <c r="R41" s="46"/>
      <c r="S41" s="46"/>
      <c r="T41" s="46"/>
      <c r="U41" s="46"/>
      <c r="V41" s="44"/>
      <c r="W41" s="44"/>
      <c r="X41" s="44"/>
      <c r="Y41" s="44"/>
      <c r="Z41" s="44"/>
      <c r="AA41" s="44"/>
      <c r="AB41" s="44"/>
      <c r="AC41" s="44"/>
      <c r="AD41" s="44"/>
      <c r="AE41" s="44"/>
      <c r="AF41" s="44"/>
      <c r="AG41" s="44"/>
      <c r="AH41" s="44"/>
      <c r="AI41" s="44"/>
      <c r="AJ41" s="44"/>
      <c r="AK41" s="44"/>
      <c r="AL41" s="44"/>
      <c r="AM41" s="44"/>
      <c r="AN41" s="44"/>
      <c r="AO41" s="44"/>
      <c r="AP41" s="44"/>
      <c r="AQ41" s="44"/>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row>
    <row r="42" spans="1:122" x14ac:dyDescent="0.25">
      <c r="A42" s="46"/>
      <c r="B42" s="46"/>
      <c r="C42" s="46"/>
      <c r="D42" s="46"/>
      <c r="E42" s="46"/>
      <c r="F42" s="46"/>
      <c r="G42" s="46"/>
      <c r="H42" s="46"/>
      <c r="I42" s="46"/>
      <c r="J42" s="46"/>
      <c r="K42" s="46"/>
      <c r="L42" s="46"/>
      <c r="M42" s="46"/>
      <c r="N42" s="46"/>
      <c r="O42" s="46"/>
      <c r="P42" s="46"/>
      <c r="Q42" s="46"/>
      <c r="R42" s="46"/>
      <c r="S42" s="46"/>
      <c r="T42" s="46"/>
      <c r="U42" s="46"/>
      <c r="V42" s="44"/>
      <c r="W42" s="44"/>
      <c r="X42" s="44"/>
      <c r="Y42" s="44"/>
      <c r="Z42" s="44"/>
      <c r="AA42" s="44"/>
      <c r="AB42" s="44"/>
      <c r="AC42" s="44"/>
      <c r="AD42" s="44"/>
      <c r="AE42" s="44"/>
      <c r="AF42" s="44"/>
      <c r="AG42" s="44"/>
      <c r="AH42" s="44"/>
      <c r="AI42" s="44"/>
      <c r="AJ42" s="44"/>
      <c r="AK42" s="44"/>
      <c r="AL42" s="44"/>
      <c r="AM42" s="44"/>
      <c r="AN42" s="44"/>
      <c r="AO42" s="44"/>
      <c r="AP42" s="44"/>
      <c r="AQ42" s="44"/>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row>
    <row r="43" spans="1:122" x14ac:dyDescent="0.25">
      <c r="A43" s="46"/>
      <c r="B43" s="46"/>
      <c r="C43" s="46"/>
      <c r="D43" s="46"/>
      <c r="E43" s="46"/>
      <c r="F43" s="46"/>
      <c r="G43" s="46"/>
      <c r="H43" s="46"/>
      <c r="I43" s="46"/>
      <c r="J43" s="46"/>
      <c r="K43" s="46"/>
      <c r="L43" s="46"/>
      <c r="M43" s="46"/>
      <c r="N43" s="46"/>
      <c r="O43" s="46"/>
      <c r="P43" s="46"/>
      <c r="Q43" s="46"/>
      <c r="R43" s="46"/>
      <c r="S43" s="46"/>
      <c r="T43" s="46"/>
      <c r="U43" s="46"/>
      <c r="V43" s="44"/>
      <c r="W43" s="44"/>
      <c r="X43" s="44"/>
      <c r="Y43" s="44"/>
      <c r="Z43" s="44"/>
      <c r="AA43" s="44"/>
      <c r="AB43" s="44"/>
      <c r="AC43" s="44"/>
      <c r="AD43" s="44"/>
      <c r="AE43" s="44"/>
      <c r="AF43" s="44"/>
      <c r="AG43" s="44"/>
      <c r="AH43" s="44"/>
      <c r="AI43" s="44"/>
      <c r="AJ43" s="44"/>
      <c r="AK43" s="44"/>
      <c r="AL43" s="44"/>
      <c r="AM43" s="44"/>
      <c r="AN43" s="44"/>
      <c r="AO43" s="44"/>
      <c r="AP43" s="44"/>
      <c r="AQ43" s="44"/>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6"/>
      <c r="DN43" s="46"/>
      <c r="DO43" s="46"/>
      <c r="DP43" s="46"/>
      <c r="DQ43" s="46"/>
      <c r="DR43" s="46"/>
    </row>
    <row r="44" spans="1:122" x14ac:dyDescent="0.25">
      <c r="A44" s="46"/>
      <c r="B44" s="46"/>
      <c r="C44" s="46"/>
      <c r="D44" s="46"/>
      <c r="E44" s="46"/>
      <c r="F44" s="46"/>
      <c r="G44" s="46"/>
      <c r="H44" s="46"/>
      <c r="I44" s="46"/>
      <c r="J44" s="46"/>
      <c r="K44" s="46"/>
      <c r="L44" s="46"/>
      <c r="M44" s="46"/>
      <c r="N44" s="46"/>
      <c r="O44" s="46"/>
      <c r="P44" s="46"/>
      <c r="Q44" s="46"/>
      <c r="R44" s="46"/>
      <c r="S44" s="46"/>
      <c r="T44" s="46"/>
      <c r="U44" s="46"/>
      <c r="V44" s="44"/>
      <c r="W44" s="44"/>
      <c r="X44" s="44"/>
      <c r="Y44" s="44"/>
      <c r="Z44" s="44"/>
      <c r="AA44" s="44"/>
      <c r="AB44" s="44"/>
      <c r="AC44" s="44"/>
      <c r="AD44" s="44"/>
      <c r="AE44" s="44"/>
      <c r="AF44" s="44"/>
      <c r="AG44" s="44"/>
      <c r="AH44" s="44"/>
      <c r="AI44" s="44"/>
      <c r="AJ44" s="44"/>
      <c r="AK44" s="44"/>
      <c r="AL44" s="44"/>
      <c r="AM44" s="44"/>
      <c r="AN44" s="44"/>
      <c r="AO44" s="44"/>
      <c r="AP44" s="44"/>
      <c r="AQ44" s="44"/>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row>
    <row r="45" spans="1:122" x14ac:dyDescent="0.25">
      <c r="A45" s="46"/>
      <c r="B45" s="46"/>
      <c r="C45" s="46"/>
      <c r="D45" s="46"/>
      <c r="E45" s="46"/>
      <c r="F45" s="46"/>
      <c r="G45" s="46"/>
      <c r="H45" s="46"/>
      <c r="I45" s="46"/>
      <c r="J45" s="46"/>
      <c r="K45" s="46"/>
      <c r="L45" s="46"/>
      <c r="M45" s="46"/>
      <c r="N45" s="46"/>
      <c r="O45" s="46"/>
      <c r="P45" s="46"/>
      <c r="Q45" s="46"/>
      <c r="R45" s="46"/>
      <c r="S45" s="46"/>
      <c r="T45" s="46"/>
      <c r="U45" s="46"/>
      <c r="V45" s="44"/>
      <c r="W45" s="44"/>
      <c r="X45" s="44"/>
      <c r="Y45" s="44"/>
      <c r="Z45" s="44"/>
      <c r="AA45" s="44"/>
      <c r="AB45" s="44"/>
      <c r="AC45" s="44"/>
      <c r="AD45" s="44"/>
      <c r="AE45" s="44"/>
      <c r="AF45" s="44"/>
      <c r="AG45" s="44"/>
      <c r="AH45" s="44"/>
      <c r="AI45" s="44"/>
      <c r="AJ45" s="44"/>
      <c r="AK45" s="44"/>
      <c r="AL45" s="44"/>
      <c r="AM45" s="44"/>
      <c r="AN45" s="44"/>
      <c r="AO45" s="44"/>
      <c r="AP45" s="44"/>
      <c r="AQ45" s="44"/>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46"/>
      <c r="DR45" s="46"/>
    </row>
    <row r="46" spans="1:122" x14ac:dyDescent="0.25">
      <c r="A46" s="46"/>
      <c r="B46" s="46"/>
      <c r="C46" s="46"/>
      <c r="D46" s="46"/>
      <c r="E46" s="46"/>
      <c r="F46" s="46"/>
      <c r="G46" s="46"/>
      <c r="H46" s="46"/>
      <c r="I46" s="46"/>
      <c r="J46" s="46"/>
      <c r="K46" s="46"/>
      <c r="L46" s="46"/>
      <c r="M46" s="46"/>
      <c r="N46" s="46"/>
      <c r="O46" s="46"/>
      <c r="P46" s="46"/>
      <c r="Q46" s="46"/>
      <c r="R46" s="46"/>
      <c r="S46" s="46"/>
      <c r="T46" s="46"/>
      <c r="U46" s="46"/>
      <c r="V46" s="44"/>
      <c r="W46" s="44"/>
      <c r="X46" s="44"/>
      <c r="Y46" s="44"/>
      <c r="Z46" s="44"/>
      <c r="AA46" s="44"/>
      <c r="AB46" s="44"/>
      <c r="AC46" s="44"/>
      <c r="AD46" s="44"/>
      <c r="AE46" s="44"/>
      <c r="AF46" s="44"/>
      <c r="AG46" s="44"/>
      <c r="AH46" s="44"/>
      <c r="AI46" s="44"/>
      <c r="AJ46" s="44"/>
      <c r="AK46" s="44"/>
      <c r="AL46" s="44"/>
      <c r="AM46" s="44"/>
      <c r="AN46" s="44"/>
      <c r="AO46" s="44"/>
      <c r="AP46" s="44"/>
      <c r="AQ46" s="44"/>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row>
    <row r="47" spans="1:122" x14ac:dyDescent="0.25">
      <c r="A47" s="46"/>
      <c r="B47" s="46"/>
      <c r="C47" s="46"/>
      <c r="D47" s="46"/>
      <c r="E47" s="46"/>
      <c r="F47" s="46"/>
      <c r="G47" s="46"/>
      <c r="H47" s="46"/>
      <c r="I47" s="46"/>
      <c r="J47" s="46"/>
      <c r="K47" s="46"/>
      <c r="L47" s="46"/>
      <c r="M47" s="46"/>
      <c r="N47" s="46"/>
      <c r="O47" s="46"/>
      <c r="P47" s="46"/>
      <c r="Q47" s="46"/>
      <c r="R47" s="46"/>
      <c r="S47" s="46"/>
      <c r="T47" s="46"/>
      <c r="U47" s="46"/>
      <c r="V47" s="46"/>
      <c r="W47" s="44"/>
      <c r="X47" s="44"/>
      <c r="Y47" s="44"/>
      <c r="Z47" s="44"/>
      <c r="AA47" s="44"/>
      <c r="AB47" s="44"/>
      <c r="AC47" s="44"/>
      <c r="AD47" s="44"/>
      <c r="AE47" s="44"/>
      <c r="AF47" s="44"/>
      <c r="AG47" s="44"/>
      <c r="AH47" s="44"/>
      <c r="AI47" s="44"/>
      <c r="AJ47" s="44"/>
      <c r="AK47" s="44"/>
      <c r="AL47" s="44"/>
      <c r="AM47" s="44"/>
      <c r="AN47" s="44"/>
      <c r="AO47" s="44"/>
      <c r="AP47" s="44"/>
      <c r="AQ47" s="44"/>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row>
    <row r="48" spans="1:122" x14ac:dyDescent="0.2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O48" s="46"/>
      <c r="DP48" s="46"/>
      <c r="DQ48" s="46"/>
      <c r="DR48" s="46"/>
    </row>
    <row r="49" spans="1:122" x14ac:dyDescent="0.2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row>
    <row r="50" spans="1:122" x14ac:dyDescent="0.2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row>
    <row r="51" spans="1:122" x14ac:dyDescent="0.2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O51" s="46"/>
      <c r="DP51" s="46"/>
      <c r="DQ51" s="46"/>
      <c r="DR51" s="46"/>
    </row>
    <row r="52" spans="1:122" x14ac:dyDescent="0.2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O52" s="46"/>
      <c r="DP52" s="46"/>
      <c r="DQ52" s="46"/>
      <c r="DR52" s="46"/>
    </row>
    <row r="53" spans="1:122" x14ac:dyDescent="0.2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46"/>
      <c r="DL53" s="46"/>
      <c r="DM53" s="46"/>
      <c r="DN53" s="46"/>
      <c r="DO53" s="46"/>
      <c r="DP53" s="46"/>
      <c r="DQ53" s="46"/>
      <c r="DR53" s="46"/>
    </row>
    <row r="54" spans="1:122" x14ac:dyDescent="0.2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46"/>
      <c r="DL54" s="46"/>
      <c r="DM54" s="46"/>
      <c r="DN54" s="46"/>
      <c r="DO54" s="46"/>
      <c r="DP54" s="46"/>
      <c r="DQ54" s="46"/>
      <c r="DR54" s="46"/>
    </row>
    <row r="55" spans="1:122" x14ac:dyDescent="0.2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O55" s="46"/>
      <c r="DP55" s="46"/>
      <c r="DQ55" s="46"/>
      <c r="DR55" s="46"/>
    </row>
    <row r="56" spans="1:122" x14ac:dyDescent="0.2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6"/>
      <c r="DO56" s="46"/>
      <c r="DP56" s="46"/>
      <c r="DQ56" s="46"/>
      <c r="DR56" s="46"/>
    </row>
    <row r="57" spans="1:122" x14ac:dyDescent="0.2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row>
    <row r="58" spans="1:122" x14ac:dyDescent="0.2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row>
    <row r="59" spans="1:122"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row>
    <row r="60" spans="1:122"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6"/>
      <c r="CY60" s="46"/>
      <c r="CZ60" s="46"/>
      <c r="DA60" s="46"/>
      <c r="DB60" s="46"/>
      <c r="DC60" s="46"/>
      <c r="DD60" s="46"/>
      <c r="DE60" s="46"/>
      <c r="DF60" s="46"/>
      <c r="DG60" s="46"/>
      <c r="DH60" s="46"/>
      <c r="DI60" s="46"/>
      <c r="DJ60" s="46"/>
      <c r="DK60" s="46"/>
      <c r="DL60" s="46"/>
      <c r="DM60" s="46"/>
      <c r="DN60" s="46"/>
      <c r="DO60" s="46"/>
      <c r="DP60" s="46"/>
      <c r="DQ60" s="46"/>
      <c r="DR60" s="46"/>
    </row>
    <row r="61" spans="1:122" x14ac:dyDescent="0.2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row>
    <row r="62" spans="1:122" x14ac:dyDescent="0.2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46"/>
      <c r="DK62" s="46"/>
      <c r="DL62" s="46"/>
      <c r="DM62" s="46"/>
      <c r="DN62" s="46"/>
      <c r="DO62" s="46"/>
      <c r="DP62" s="46"/>
      <c r="DQ62" s="46"/>
      <c r="DR62" s="46"/>
    </row>
    <row r="63" spans="1:122" x14ac:dyDescent="0.2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46"/>
      <c r="DK63" s="46"/>
      <c r="DL63" s="46"/>
      <c r="DM63" s="46"/>
      <c r="DN63" s="46"/>
      <c r="DO63" s="46"/>
      <c r="DP63" s="46"/>
      <c r="DQ63" s="46"/>
      <c r="DR63" s="46"/>
    </row>
    <row r="64" spans="1:122" x14ac:dyDescent="0.2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6"/>
      <c r="DI64" s="46"/>
      <c r="DJ64" s="46"/>
      <c r="DK64" s="46"/>
      <c r="DL64" s="46"/>
      <c r="DM64" s="46"/>
      <c r="DN64" s="46"/>
      <c r="DO64" s="46"/>
      <c r="DP64" s="46"/>
      <c r="DQ64" s="46"/>
      <c r="DR64" s="46"/>
    </row>
    <row r="65" spans="1:122" x14ac:dyDescent="0.2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row>
    <row r="66" spans="1:122" x14ac:dyDescent="0.25">
      <c r="A66" s="46"/>
      <c r="B66" s="46"/>
      <c r="C66" s="46"/>
      <c r="D66" s="46"/>
      <c r="E66" s="46"/>
      <c r="F66" s="46"/>
      <c r="G66" s="46"/>
      <c r="H66" s="46"/>
      <c r="I66" s="46"/>
      <c r="J66" s="46"/>
      <c r="K66" s="46"/>
      <c r="L66" s="46"/>
      <c r="M66" s="46"/>
      <c r="N66" s="46"/>
      <c r="O66" s="46"/>
      <c r="P66" s="46"/>
      <c r="Q66" s="46"/>
      <c r="R66" s="46"/>
      <c r="S66" s="46"/>
      <c r="T66" s="46"/>
      <c r="U66" s="46"/>
      <c r="W66" s="46"/>
      <c r="X66" s="46"/>
      <c r="Y66" s="46"/>
      <c r="Z66" s="46"/>
      <c r="AA66" s="46"/>
      <c r="AB66" s="46"/>
      <c r="AC66" s="46"/>
      <c r="AD66" s="46"/>
      <c r="AE66" s="46"/>
      <c r="AF66" s="46"/>
      <c r="AG66" s="46"/>
      <c r="AH66" s="46"/>
      <c r="AI66" s="46"/>
      <c r="AJ66" s="46"/>
      <c r="AK66" s="46"/>
      <c r="AL66" s="46"/>
      <c r="AM66" s="46"/>
      <c r="AN66" s="46"/>
      <c r="AO66" s="46"/>
      <c r="AP66" s="46"/>
      <c r="AQ66" s="46"/>
    </row>
  </sheetData>
  <sheetProtection sheet="1"/>
  <mergeCells count="16">
    <mergeCell ref="D2:U2"/>
    <mergeCell ref="D3:U3"/>
    <mergeCell ref="F10:G10"/>
    <mergeCell ref="H23:I23"/>
    <mergeCell ref="H25:I25"/>
    <mergeCell ref="O10:O11"/>
    <mergeCell ref="H21:I21"/>
    <mergeCell ref="D15:I15"/>
    <mergeCell ref="D19:I19"/>
    <mergeCell ref="I11:K11"/>
    <mergeCell ref="I13:K13"/>
    <mergeCell ref="N26:N27"/>
    <mergeCell ref="P23:Q23"/>
    <mergeCell ref="M22:M23"/>
    <mergeCell ref="O22:O23"/>
    <mergeCell ref="P10:Q11"/>
  </mergeCells>
  <phoneticPr fontId="11" type="noConversion"/>
  <printOptions horizontalCentered="1"/>
  <pageMargins left="0.25" right="0.25" top="0.65" bottom="1" header="0.43" footer="0.5"/>
  <pageSetup paperSize="9" scale="50" orientation="landscape" r:id="rId1"/>
  <headerFooter alignWithMargins="0">
    <oddFooter>&amp;C&amp;"Arial,Regular"&amp;8UNSD/UNEP Questionnaire 2013 on Environment Statistics - Water Section - p.&amp;P</oddFooter>
  </headerFooter>
  <colBreaks count="1" manualBreakCount="1">
    <brk id="21"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DC207"/>
  <sheetViews>
    <sheetView showGridLines="0" tabSelected="1" view="pageBreakPreview" topLeftCell="C1" zoomScale="85" zoomScaleNormal="85" zoomScaleSheetLayoutView="85" workbookViewId="0">
      <selection activeCell="H8" sqref="H8"/>
    </sheetView>
  </sheetViews>
  <sheetFormatPr defaultColWidth="9.33203125" defaultRowHeight="13.2" x14ac:dyDescent="0.25"/>
  <cols>
    <col min="1" max="1" width="2.77734375" style="178" hidden="1" customWidth="1"/>
    <col min="2" max="2" width="9" style="179" hidden="1" customWidth="1"/>
    <col min="3" max="3" width="10.33203125" style="191" customWidth="1"/>
    <col min="4" max="4" width="34.77734375" style="216" customWidth="1"/>
    <col min="5" max="5" width="10.109375" style="270" customWidth="1"/>
    <col min="6" max="6" width="10.44140625" style="191" customWidth="1"/>
    <col min="7" max="7" width="1.77734375" style="219" customWidth="1"/>
    <col min="8" max="8" width="7" style="220" customWidth="1"/>
    <col min="9" max="9" width="1.77734375" style="221" customWidth="1"/>
    <col min="10" max="10" width="7" style="220" hidden="1" customWidth="1"/>
    <col min="11" max="11" width="1.77734375" style="221" hidden="1" customWidth="1"/>
    <col min="12" max="12" width="7" style="220" hidden="1" customWidth="1"/>
    <col min="13" max="13" width="1.77734375" style="221" hidden="1" customWidth="1"/>
    <col min="14" max="14" width="7" style="220" hidden="1" customWidth="1"/>
    <col min="15" max="15" width="1.77734375" style="221" hidden="1" customWidth="1"/>
    <col min="16" max="16" width="7" style="220" hidden="1" customWidth="1"/>
    <col min="17" max="17" width="1.77734375" style="221" hidden="1" customWidth="1"/>
    <col min="18" max="18" width="7" style="220" hidden="1" customWidth="1"/>
    <col min="19" max="19" width="1.77734375" style="221" hidden="1" customWidth="1"/>
    <col min="20" max="20" width="7" style="220" hidden="1" customWidth="1"/>
    <col min="21" max="21" width="1.77734375" style="221" hidden="1" customWidth="1"/>
    <col min="22" max="22" width="7" style="220" hidden="1" customWidth="1"/>
    <col min="23" max="23" width="1.77734375" style="219" hidden="1" customWidth="1"/>
    <col min="24" max="24" width="7" style="220" hidden="1" customWidth="1"/>
    <col min="25" max="25" width="1.77734375" style="219" hidden="1" customWidth="1"/>
    <col min="26" max="26" width="7" style="220" hidden="1" customWidth="1"/>
    <col min="27" max="27" width="1.77734375" style="219" hidden="1" customWidth="1"/>
    <col min="28" max="28" width="7" style="220" customWidth="1"/>
    <col min="29" max="29" width="1.77734375" style="219" customWidth="1"/>
    <col min="30" max="30" width="7" style="220" customWidth="1"/>
    <col min="31" max="31" width="1.77734375" style="219" customWidth="1"/>
    <col min="32" max="32" width="7" style="220" customWidth="1"/>
    <col min="33" max="33" width="1.77734375" style="219" customWidth="1"/>
    <col min="34" max="34" width="7" style="220" customWidth="1"/>
    <col min="35" max="35" width="1.77734375" style="221" customWidth="1"/>
    <col min="36" max="36" width="7" style="220" customWidth="1"/>
    <col min="37" max="37" width="1.77734375" style="219" customWidth="1"/>
    <col min="38" max="38" width="7" style="220" customWidth="1"/>
    <col min="39" max="39" width="1.77734375" style="219" customWidth="1"/>
    <col min="40" max="40" width="7" style="220" customWidth="1"/>
    <col min="41" max="41" width="1.77734375" style="219" customWidth="1"/>
    <col min="42" max="42" width="7" style="219" customWidth="1"/>
    <col min="43" max="43" width="1.77734375" style="219" customWidth="1"/>
    <col min="44" max="44" width="7" style="219" customWidth="1"/>
    <col min="45" max="45" width="1.77734375" style="219" customWidth="1"/>
    <col min="46" max="46" width="7" style="220" customWidth="1"/>
    <col min="47" max="47" width="1.77734375" style="191" customWidth="1"/>
    <col min="48" max="48" width="7" style="191" customWidth="1"/>
    <col min="49" max="49" width="1.77734375" style="191" customWidth="1"/>
    <col min="50" max="50" width="7" style="191" customWidth="1"/>
    <col min="51" max="51" width="1.77734375" style="191" customWidth="1"/>
    <col min="52" max="52" width="1.44140625" style="191" customWidth="1"/>
    <col min="53" max="53" width="1.33203125" style="189" customWidth="1"/>
    <col min="54" max="54" width="5.44140625" style="189" customWidth="1"/>
    <col min="55" max="55" width="24.109375" style="189" customWidth="1"/>
    <col min="56" max="56" width="8" style="189" customWidth="1"/>
    <col min="57" max="57" width="9.44140625" style="189" customWidth="1"/>
    <col min="58" max="58" width="5" style="189" customWidth="1"/>
    <col min="59" max="59" width="5.44140625" style="189" customWidth="1"/>
    <col min="60" max="60" width="1" style="189" customWidth="1"/>
    <col min="61" max="61" width="5.6640625" style="189" customWidth="1"/>
    <col min="62" max="62" width="1" style="189" customWidth="1"/>
    <col min="63" max="63" width="5" style="189" customWidth="1"/>
    <col min="64" max="64" width="1" style="189" customWidth="1"/>
    <col min="65" max="65" width="5" style="189" customWidth="1"/>
    <col min="66" max="66" width="1" style="189" customWidth="1"/>
    <col min="67" max="67" width="5" style="189" customWidth="1"/>
    <col min="68" max="68" width="1" style="189" customWidth="1"/>
    <col min="69" max="69" width="5" style="189" customWidth="1"/>
    <col min="70" max="70" width="1" style="189" customWidth="1"/>
    <col min="71" max="71" width="5" style="189" customWidth="1"/>
    <col min="72" max="72" width="1" style="189" customWidth="1"/>
    <col min="73" max="73" width="5" style="189" customWidth="1"/>
    <col min="74" max="74" width="1" style="189" customWidth="1"/>
    <col min="75" max="75" width="5" style="189" customWidth="1"/>
    <col min="76" max="76" width="1" style="189" customWidth="1"/>
    <col min="77" max="77" width="5" style="189" customWidth="1"/>
    <col min="78" max="78" width="1" style="189" customWidth="1"/>
    <col min="79" max="79" width="5" style="189" customWidth="1"/>
    <col min="80" max="80" width="1" style="189" customWidth="1"/>
    <col min="81" max="81" width="5" style="189" customWidth="1"/>
    <col min="82" max="82" width="1" style="189" customWidth="1"/>
    <col min="83" max="83" width="5" style="189" customWidth="1"/>
    <col min="84" max="84" width="1" style="189" customWidth="1"/>
    <col min="85" max="85" width="5" style="189" customWidth="1"/>
    <col min="86" max="86" width="1" style="189" customWidth="1"/>
    <col min="87" max="87" width="5" style="189" customWidth="1"/>
    <col min="88" max="88" width="1" style="189" customWidth="1"/>
    <col min="89" max="89" width="5" style="189" customWidth="1"/>
    <col min="90" max="90" width="1" style="189" customWidth="1"/>
    <col min="91" max="91" width="5.109375" style="189" customWidth="1"/>
    <col min="92" max="92" width="1" style="189" customWidth="1"/>
    <col min="93" max="93" width="5.109375" style="189" customWidth="1"/>
    <col min="94" max="94" width="1" style="189" customWidth="1"/>
    <col min="95" max="95" width="5.109375" style="189" customWidth="1"/>
    <col min="96" max="96" width="1" style="189" customWidth="1"/>
    <col min="97" max="97" width="5.109375" style="189" customWidth="1"/>
    <col min="98" max="98" width="1" style="189" customWidth="1"/>
    <col min="99" max="99" width="5.109375" style="189" customWidth="1"/>
    <col min="100" max="100" width="3.44140625" style="191" customWidth="1"/>
    <col min="101" max="101" width="17.33203125" style="189" bestFit="1" customWidth="1"/>
    <col min="102" max="102" width="16.33203125" style="189" bestFit="1" customWidth="1"/>
    <col min="103" max="103" width="15.77734375" style="189" bestFit="1" customWidth="1"/>
    <col min="104" max="104" width="16.33203125" style="189" bestFit="1" customWidth="1"/>
    <col min="105" max="16384" width="9.33203125" style="191"/>
  </cols>
  <sheetData>
    <row r="1" spans="1:106" ht="15.75" customHeight="1" x14ac:dyDescent="0.3">
      <c r="B1" s="179">
        <v>0</v>
      </c>
      <c r="C1" s="180" t="s">
        <v>26</v>
      </c>
      <c r="D1" s="181"/>
      <c r="E1" s="182"/>
      <c r="F1" s="183"/>
      <c r="G1" s="184"/>
      <c r="H1" s="185"/>
      <c r="I1" s="186"/>
      <c r="J1" s="185"/>
      <c r="K1" s="186"/>
      <c r="L1" s="185"/>
      <c r="M1" s="186"/>
      <c r="N1" s="185"/>
      <c r="O1" s="186"/>
      <c r="P1" s="185"/>
      <c r="Q1" s="186"/>
      <c r="R1" s="185"/>
      <c r="S1" s="186"/>
      <c r="T1" s="185"/>
      <c r="U1" s="186"/>
      <c r="V1" s="185"/>
      <c r="W1" s="184"/>
      <c r="X1" s="185"/>
      <c r="Y1" s="184"/>
      <c r="Z1" s="185"/>
      <c r="AA1" s="184"/>
      <c r="AB1" s="185"/>
      <c r="AC1" s="184"/>
      <c r="AD1" s="185"/>
      <c r="AE1" s="184"/>
      <c r="AF1" s="185"/>
      <c r="AG1" s="184"/>
      <c r="AH1" s="185"/>
      <c r="AI1" s="186"/>
      <c r="AJ1" s="185"/>
      <c r="AK1" s="184"/>
      <c r="AL1" s="185"/>
      <c r="AM1" s="184"/>
      <c r="AN1" s="185"/>
      <c r="AO1" s="184"/>
      <c r="AP1" s="184"/>
      <c r="AQ1" s="184"/>
      <c r="AR1" s="184"/>
      <c r="AS1" s="184"/>
      <c r="AT1" s="185"/>
      <c r="AU1" s="187"/>
      <c r="AV1" s="188"/>
      <c r="AW1" s="188"/>
      <c r="AX1" s="188"/>
      <c r="AY1" s="188"/>
      <c r="AZ1" s="188"/>
      <c r="BB1" s="190" t="s">
        <v>265</v>
      </c>
    </row>
    <row r="2" spans="1:106" ht="6.75" customHeight="1" x14ac:dyDescent="0.3">
      <c r="C2" s="192"/>
      <c r="D2" s="193"/>
      <c r="E2" s="194"/>
      <c r="F2" s="195"/>
      <c r="G2" s="196"/>
      <c r="H2" s="197"/>
      <c r="I2" s="198"/>
      <c r="J2" s="197"/>
      <c r="K2" s="198"/>
      <c r="L2" s="197"/>
      <c r="M2" s="198"/>
      <c r="N2" s="197"/>
      <c r="O2" s="198"/>
      <c r="P2" s="197"/>
      <c r="Q2" s="198"/>
      <c r="R2" s="197"/>
      <c r="S2" s="198"/>
      <c r="T2" s="197"/>
      <c r="U2" s="198"/>
      <c r="V2" s="197"/>
      <c r="W2" s="196"/>
      <c r="X2" s="197"/>
      <c r="Y2" s="196"/>
      <c r="Z2" s="197"/>
      <c r="AA2" s="196"/>
      <c r="AB2" s="197"/>
      <c r="AC2" s="196"/>
      <c r="AD2" s="197"/>
      <c r="AE2" s="196"/>
      <c r="AF2" s="197"/>
      <c r="AG2" s="196"/>
      <c r="AH2" s="197"/>
      <c r="AI2" s="198"/>
      <c r="AJ2" s="197"/>
      <c r="AK2" s="196"/>
      <c r="AL2" s="197"/>
      <c r="AM2" s="196"/>
      <c r="AN2" s="197"/>
      <c r="AO2" s="196"/>
      <c r="AP2" s="196"/>
      <c r="AQ2" s="196"/>
      <c r="AR2" s="196"/>
      <c r="AS2" s="196"/>
      <c r="AT2" s="197"/>
      <c r="AU2" s="199"/>
      <c r="AV2" s="200"/>
      <c r="AW2" s="200"/>
      <c r="AX2" s="200"/>
      <c r="AY2" s="200"/>
      <c r="AZ2" s="200"/>
    </row>
    <row r="3" spans="1:106" ht="16.5" customHeight="1" x14ac:dyDescent="0.25">
      <c r="B3" s="179">
        <v>50</v>
      </c>
      <c r="C3" s="201" t="s">
        <v>266</v>
      </c>
      <c r="D3" s="578" t="s">
        <v>267</v>
      </c>
      <c r="E3" s="318"/>
      <c r="F3" s="319"/>
      <c r="G3" s="317"/>
      <c r="H3" s="316"/>
      <c r="I3" s="320"/>
      <c r="J3" s="316"/>
      <c r="K3" s="320"/>
      <c r="L3" s="316"/>
      <c r="M3" s="320"/>
      <c r="N3" s="316"/>
      <c r="O3" s="320"/>
      <c r="P3" s="316"/>
      <c r="Q3" s="320"/>
      <c r="R3" s="316"/>
      <c r="S3" s="320"/>
      <c r="T3" s="316"/>
      <c r="U3" s="320"/>
      <c r="V3" s="316"/>
      <c r="W3" s="317"/>
      <c r="X3" s="316"/>
      <c r="Y3" s="317"/>
      <c r="Z3" s="205"/>
      <c r="AA3" s="206"/>
      <c r="AB3" s="205"/>
      <c r="AC3" s="206"/>
      <c r="AD3" s="205"/>
      <c r="AE3" s="201" t="s">
        <v>268</v>
      </c>
      <c r="AF3" s="203"/>
      <c r="AG3" s="202"/>
      <c r="AH3" s="203"/>
      <c r="AI3" s="204"/>
      <c r="AJ3" s="316"/>
      <c r="AK3" s="317"/>
      <c r="AL3" s="659" t="s">
        <v>610</v>
      </c>
      <c r="AM3" s="317"/>
      <c r="AN3" s="656"/>
      <c r="AO3" s="317"/>
      <c r="AP3" s="317"/>
      <c r="AQ3" s="317"/>
      <c r="AR3" s="317"/>
      <c r="AS3" s="317"/>
      <c r="AT3" s="656"/>
      <c r="AU3" s="657"/>
      <c r="AV3" s="658"/>
      <c r="AW3" s="658"/>
      <c r="AX3" s="658"/>
      <c r="AY3" s="658"/>
      <c r="AZ3" s="658"/>
      <c r="BB3" s="208" t="s">
        <v>269</v>
      </c>
    </row>
    <row r="4" spans="1:106" ht="2.25" customHeight="1" x14ac:dyDescent="0.25">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69"/>
      <c r="AF4" s="769"/>
      <c r="AG4" s="769"/>
      <c r="AH4" s="769"/>
      <c r="AI4" s="769"/>
      <c r="AJ4" s="769"/>
      <c r="AK4" s="769"/>
      <c r="AL4" s="769"/>
      <c r="AM4" s="769"/>
      <c r="AN4" s="769"/>
      <c r="AO4" s="769"/>
      <c r="AP4" s="769"/>
      <c r="AQ4" s="769"/>
      <c r="AR4" s="769"/>
      <c r="AS4" s="769"/>
      <c r="AT4" s="769"/>
      <c r="AU4" s="769"/>
      <c r="AV4" s="769"/>
      <c r="AW4" s="769"/>
      <c r="AX4" s="769"/>
      <c r="AY4" s="769"/>
      <c r="AZ4" s="769"/>
      <c r="BB4" s="209"/>
    </row>
    <row r="5" spans="1:106" s="215" customFormat="1" ht="17.25" customHeight="1" x14ac:dyDescent="0.3">
      <c r="A5" s="210"/>
      <c r="B5" s="179">
        <v>1</v>
      </c>
      <c r="C5" s="752" t="s">
        <v>270</v>
      </c>
      <c r="D5" s="752"/>
      <c r="E5" s="753"/>
      <c r="F5" s="753"/>
      <c r="G5" s="753"/>
      <c r="H5" s="754"/>
      <c r="I5" s="754"/>
      <c r="J5" s="754"/>
      <c r="K5" s="754"/>
      <c r="L5" s="754"/>
      <c r="M5" s="754"/>
      <c r="N5" s="754"/>
      <c r="O5" s="754"/>
      <c r="P5" s="754"/>
      <c r="Q5" s="754"/>
      <c r="R5" s="754"/>
      <c r="S5" s="754"/>
      <c r="T5" s="754"/>
      <c r="U5" s="754"/>
      <c r="V5" s="754"/>
      <c r="W5" s="753"/>
      <c r="X5" s="754"/>
      <c r="Y5" s="753"/>
      <c r="Z5" s="754"/>
      <c r="AA5" s="753"/>
      <c r="AB5" s="754"/>
      <c r="AC5" s="753"/>
      <c r="AD5" s="754"/>
      <c r="AE5" s="753"/>
      <c r="AF5" s="754"/>
      <c r="AG5" s="753"/>
      <c r="AH5" s="754"/>
      <c r="AI5" s="754"/>
      <c r="AJ5" s="754"/>
      <c r="AK5" s="753"/>
      <c r="AL5" s="754"/>
      <c r="AM5" s="753"/>
      <c r="AN5" s="754"/>
      <c r="AO5" s="753"/>
      <c r="AP5" s="753"/>
      <c r="AQ5" s="753"/>
      <c r="AR5" s="753"/>
      <c r="AS5" s="753"/>
      <c r="AT5" s="754"/>
      <c r="AU5" s="211"/>
      <c r="AV5" s="212"/>
      <c r="AW5" s="212"/>
      <c r="AX5" s="212"/>
      <c r="AY5" s="212"/>
      <c r="AZ5" s="212"/>
      <c r="BA5" s="213"/>
      <c r="BB5" s="214" t="s">
        <v>271</v>
      </c>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c r="CS5" s="213"/>
      <c r="CT5" s="213"/>
      <c r="CU5" s="213"/>
      <c r="CW5" s="751"/>
      <c r="CX5" s="751"/>
      <c r="CY5" s="751"/>
      <c r="CZ5" s="751"/>
    </row>
    <row r="6" spans="1:106" ht="15.75" customHeight="1" x14ac:dyDescent="0.3">
      <c r="E6" s="217"/>
      <c r="F6" s="218"/>
      <c r="Z6" s="222"/>
      <c r="AB6" s="766" t="s">
        <v>272</v>
      </c>
      <c r="AC6" s="767"/>
      <c r="AD6" s="767"/>
      <c r="AE6" s="767"/>
      <c r="AF6" s="767"/>
      <c r="AG6" s="767"/>
      <c r="AH6" s="767"/>
      <c r="AI6" s="767"/>
      <c r="AJ6" s="767"/>
      <c r="AK6" s="768"/>
      <c r="AL6" s="768"/>
      <c r="AM6" s="768"/>
      <c r="AN6" s="768"/>
      <c r="AO6" s="224"/>
      <c r="AP6" s="224"/>
      <c r="AQ6" s="224"/>
      <c r="AR6" s="224"/>
      <c r="AS6" s="224"/>
      <c r="AT6" s="224"/>
      <c r="AU6" s="224"/>
      <c r="AV6" s="224"/>
      <c r="AW6" s="224"/>
      <c r="AX6" s="224"/>
      <c r="AY6" s="225" t="s">
        <v>273</v>
      </c>
      <c r="AZ6" s="226"/>
      <c r="BB6" s="227" t="s">
        <v>274</v>
      </c>
      <c r="CW6" s="228" t="s">
        <v>275</v>
      </c>
      <c r="CX6" s="228" t="s">
        <v>276</v>
      </c>
      <c r="CY6" s="228" t="s">
        <v>277</v>
      </c>
      <c r="CZ6" s="228" t="s">
        <v>110</v>
      </c>
      <c r="DA6" s="228" t="s">
        <v>278</v>
      </c>
      <c r="DB6" s="228" t="s">
        <v>279</v>
      </c>
    </row>
    <row r="7" spans="1:106" s="234" customFormat="1" ht="42.75" customHeight="1" x14ac:dyDescent="0.3">
      <c r="A7" s="229"/>
      <c r="B7" s="230">
        <v>2</v>
      </c>
      <c r="C7" s="231" t="s">
        <v>280</v>
      </c>
      <c r="D7" s="231" t="s">
        <v>281</v>
      </c>
      <c r="E7" s="232" t="s">
        <v>282</v>
      </c>
      <c r="F7" s="231" t="s">
        <v>283</v>
      </c>
      <c r="G7" s="233"/>
      <c r="H7" s="232">
        <v>1990</v>
      </c>
      <c r="I7" s="233"/>
      <c r="J7" s="232">
        <v>1995</v>
      </c>
      <c r="K7" s="233"/>
      <c r="L7" s="232">
        <v>1996</v>
      </c>
      <c r="M7" s="233"/>
      <c r="N7" s="232">
        <v>1997</v>
      </c>
      <c r="O7" s="233"/>
      <c r="P7" s="232">
        <v>1998</v>
      </c>
      <c r="Q7" s="233"/>
      <c r="R7" s="232">
        <v>1999</v>
      </c>
      <c r="S7" s="233"/>
      <c r="T7" s="232">
        <v>2000</v>
      </c>
      <c r="U7" s="233"/>
      <c r="V7" s="232">
        <v>2001</v>
      </c>
      <c r="W7" s="233"/>
      <c r="X7" s="232">
        <v>2002</v>
      </c>
      <c r="Y7" s="233"/>
      <c r="Z7" s="232">
        <v>2003</v>
      </c>
      <c r="AA7" s="233"/>
      <c r="AB7" s="232">
        <v>2004</v>
      </c>
      <c r="AC7" s="233"/>
      <c r="AD7" s="232">
        <v>2005</v>
      </c>
      <c r="AE7" s="233"/>
      <c r="AF7" s="232">
        <v>2006</v>
      </c>
      <c r="AG7" s="233"/>
      <c r="AH7" s="232">
        <v>2007</v>
      </c>
      <c r="AI7" s="233"/>
      <c r="AJ7" s="232">
        <v>2008</v>
      </c>
      <c r="AK7" s="233"/>
      <c r="AL7" s="232">
        <v>2009</v>
      </c>
      <c r="AM7" s="233"/>
      <c r="AN7" s="232">
        <v>2010</v>
      </c>
      <c r="AO7" s="233"/>
      <c r="AP7" s="232">
        <v>2011</v>
      </c>
      <c r="AQ7" s="232"/>
      <c r="AR7" s="232">
        <v>2012</v>
      </c>
      <c r="AS7" s="233"/>
      <c r="AT7" s="232">
        <v>2013</v>
      </c>
      <c r="AU7" s="233"/>
      <c r="AV7" s="232">
        <v>2014</v>
      </c>
      <c r="AW7" s="232"/>
      <c r="AX7" s="232">
        <v>2015</v>
      </c>
      <c r="AY7" s="233"/>
      <c r="BA7" s="229"/>
      <c r="BB7" s="231" t="s">
        <v>280</v>
      </c>
      <c r="BC7" s="231" t="s">
        <v>281</v>
      </c>
      <c r="BD7" s="231" t="s">
        <v>282</v>
      </c>
      <c r="BE7" s="231" t="s">
        <v>283</v>
      </c>
      <c r="BF7" s="232">
        <v>1990</v>
      </c>
      <c r="BG7" s="232">
        <v>1995</v>
      </c>
      <c r="BH7" s="232"/>
      <c r="BI7" s="232">
        <v>1996</v>
      </c>
      <c r="BJ7" s="232"/>
      <c r="BK7" s="232">
        <v>1997</v>
      </c>
      <c r="BL7" s="232"/>
      <c r="BM7" s="232">
        <v>1998</v>
      </c>
      <c r="BN7" s="232"/>
      <c r="BO7" s="232">
        <v>1999</v>
      </c>
      <c r="BP7" s="232"/>
      <c r="BQ7" s="232">
        <v>2000</v>
      </c>
      <c r="BR7" s="232"/>
      <c r="BS7" s="232">
        <v>2001</v>
      </c>
      <c r="BT7" s="232"/>
      <c r="BU7" s="232">
        <v>2002</v>
      </c>
      <c r="BV7" s="232"/>
      <c r="BW7" s="232">
        <v>2003</v>
      </c>
      <c r="BX7" s="232"/>
      <c r="BY7" s="232">
        <v>2004</v>
      </c>
      <c r="BZ7" s="232"/>
      <c r="CA7" s="232">
        <v>2005</v>
      </c>
      <c r="CB7" s="232"/>
      <c r="CC7" s="232">
        <v>2006</v>
      </c>
      <c r="CD7" s="232"/>
      <c r="CE7" s="232">
        <v>2007</v>
      </c>
      <c r="CF7" s="232"/>
      <c r="CG7" s="232">
        <v>2008</v>
      </c>
      <c r="CH7" s="232"/>
      <c r="CI7" s="232">
        <v>2009</v>
      </c>
      <c r="CJ7" s="232"/>
      <c r="CK7" s="232">
        <v>2010</v>
      </c>
      <c r="CL7" s="232"/>
      <c r="CM7" s="232">
        <v>2011</v>
      </c>
      <c r="CN7" s="232"/>
      <c r="CO7" s="232">
        <v>2012</v>
      </c>
      <c r="CP7" s="232"/>
      <c r="CQ7" s="232">
        <v>2013</v>
      </c>
      <c r="CR7" s="232"/>
      <c r="CS7" s="232">
        <v>2014</v>
      </c>
      <c r="CT7" s="232"/>
      <c r="CU7" s="232">
        <v>2015</v>
      </c>
      <c r="CW7" s="605">
        <v>4</v>
      </c>
      <c r="CX7" s="605" t="s">
        <v>284</v>
      </c>
      <c r="CY7" s="605">
        <v>213500</v>
      </c>
      <c r="CZ7" s="605">
        <v>47150</v>
      </c>
      <c r="DA7" s="605">
        <v>10000</v>
      </c>
      <c r="DB7" s="605">
        <v>65330</v>
      </c>
    </row>
    <row r="8" spans="1:106" s="240" customFormat="1" ht="20.25" customHeight="1" x14ac:dyDescent="0.3">
      <c r="A8" s="235"/>
      <c r="B8" s="236">
        <v>6</v>
      </c>
      <c r="C8" s="237">
        <v>1</v>
      </c>
      <c r="D8" s="238" t="s">
        <v>285</v>
      </c>
      <c r="E8" s="239" t="s">
        <v>286</v>
      </c>
      <c r="F8" s="579">
        <v>358256</v>
      </c>
      <c r="G8" s="590" t="s">
        <v>620</v>
      </c>
      <c r="H8" s="579">
        <v>382354</v>
      </c>
      <c r="I8" s="590" t="s">
        <v>620</v>
      </c>
      <c r="J8" s="579"/>
      <c r="K8" s="590"/>
      <c r="L8" s="579"/>
      <c r="M8" s="590"/>
      <c r="N8" s="579"/>
      <c r="O8" s="590"/>
      <c r="P8" s="579"/>
      <c r="Q8" s="590"/>
      <c r="R8" s="579"/>
      <c r="S8" s="590"/>
      <c r="T8" s="579"/>
      <c r="U8" s="590"/>
      <c r="V8" s="579"/>
      <c r="W8" s="590"/>
      <c r="X8" s="579"/>
      <c r="Y8" s="590"/>
      <c r="Z8" s="579"/>
      <c r="AA8" s="590"/>
      <c r="AB8" s="579">
        <v>399177</v>
      </c>
      <c r="AC8" s="590" t="s">
        <v>620</v>
      </c>
      <c r="AD8" s="579">
        <v>369663</v>
      </c>
      <c r="AE8" s="590" t="s">
        <v>620</v>
      </c>
      <c r="AF8" s="579">
        <v>313734</v>
      </c>
      <c r="AG8" s="590" t="s">
        <v>620</v>
      </c>
      <c r="AH8" s="579">
        <v>404932</v>
      </c>
      <c r="AI8" s="590" t="s">
        <v>620</v>
      </c>
      <c r="AJ8" s="579">
        <v>352987</v>
      </c>
      <c r="AK8" s="590" t="s">
        <v>620</v>
      </c>
      <c r="AL8" s="579">
        <v>328786</v>
      </c>
      <c r="AM8" s="590" t="s">
        <v>620</v>
      </c>
      <c r="AN8" s="579">
        <v>317128</v>
      </c>
      <c r="AO8" s="590" t="s">
        <v>620</v>
      </c>
      <c r="AP8" s="579">
        <v>367449</v>
      </c>
      <c r="AQ8" s="590" t="s">
        <v>620</v>
      </c>
      <c r="AR8" s="579">
        <v>338821</v>
      </c>
      <c r="AS8" s="590" t="s">
        <v>620</v>
      </c>
      <c r="AT8" s="579">
        <v>338526</v>
      </c>
      <c r="AU8" s="590" t="s">
        <v>620</v>
      </c>
      <c r="AV8" s="579">
        <v>303847</v>
      </c>
      <c r="AW8" s="590" t="s">
        <v>620</v>
      </c>
      <c r="AX8" s="579">
        <v>410245</v>
      </c>
      <c r="AY8" s="590" t="s">
        <v>620</v>
      </c>
      <c r="BA8" s="241"/>
      <c r="BB8" s="100">
        <v>1</v>
      </c>
      <c r="BC8" s="242" t="s">
        <v>287</v>
      </c>
      <c r="BD8" s="243" t="s">
        <v>288</v>
      </c>
      <c r="BE8" s="244" t="str">
        <f>IF(OR(ISERR(AVERAGE(H8:AX8)),ISBLANK(F8)),"N/A",IF(OR(F8&lt;AVERAGE(H8:AX8)*0.75, F8&gt;AVERAGE(H8:AX8)*1.25), "&lt;&gt;Average", "ok"))</f>
        <v>ok</v>
      </c>
      <c r="BF8" s="614" t="s">
        <v>289</v>
      </c>
      <c r="BG8" s="100" t="str">
        <f>IF(OR(ISBLANK(H8),ISBLANK(J8)),"N/A",IF(ABS((J8-H8)/H8)&gt;1,"&gt; 100%","ok"))</f>
        <v>N/A</v>
      </c>
      <c r="BH8" s="614"/>
      <c r="BI8" s="81" t="str">
        <f>IF(OR(ISBLANK(L8),ISBLANK(J8)),"N/A",IF(ABS((L8-J8)/J8)&gt;0.25,"&gt; 25%","ok"))</f>
        <v>N/A</v>
      </c>
      <c r="BJ8" s="614"/>
      <c r="BK8" s="81" t="str">
        <f t="shared" ref="BK8:CU8" si="0">IF(OR(ISBLANK(N8),ISBLANK(L8)),"N/A",IF(ABS((N8-L8)/L8)&gt;0.25,"&gt; 25%","ok"))</f>
        <v>N/A</v>
      </c>
      <c r="BL8" s="614"/>
      <c r="BM8" s="81" t="str">
        <f t="shared" si="0"/>
        <v>N/A</v>
      </c>
      <c r="BN8" s="614"/>
      <c r="BO8" s="81" t="str">
        <f t="shared" si="0"/>
        <v>N/A</v>
      </c>
      <c r="BP8" s="614"/>
      <c r="BQ8" s="81" t="str">
        <f t="shared" si="0"/>
        <v>N/A</v>
      </c>
      <c r="BR8" s="614"/>
      <c r="BS8" s="81" t="str">
        <f t="shared" si="0"/>
        <v>N/A</v>
      </c>
      <c r="BT8" s="614"/>
      <c r="BU8" s="81" t="str">
        <f t="shared" si="0"/>
        <v>N/A</v>
      </c>
      <c r="BV8" s="614"/>
      <c r="BW8" s="81" t="str">
        <f t="shared" si="0"/>
        <v>N/A</v>
      </c>
      <c r="BX8" s="614"/>
      <c r="BY8" s="81" t="str">
        <f t="shared" si="0"/>
        <v>N/A</v>
      </c>
      <c r="BZ8" s="614"/>
      <c r="CA8" s="81" t="str">
        <f t="shared" si="0"/>
        <v>ok</v>
      </c>
      <c r="CB8" s="614"/>
      <c r="CC8" s="81" t="str">
        <f t="shared" si="0"/>
        <v>ok</v>
      </c>
      <c r="CD8" s="614"/>
      <c r="CE8" s="81" t="str">
        <f t="shared" si="0"/>
        <v>&gt; 25%</v>
      </c>
      <c r="CF8" s="614"/>
      <c r="CG8" s="81" t="str">
        <f t="shared" si="0"/>
        <v>ok</v>
      </c>
      <c r="CH8" s="614"/>
      <c r="CI8" s="81" t="str">
        <f t="shared" si="0"/>
        <v>ok</v>
      </c>
      <c r="CJ8" s="614"/>
      <c r="CK8" s="81" t="str">
        <f t="shared" si="0"/>
        <v>ok</v>
      </c>
      <c r="CL8" s="614"/>
      <c r="CM8" s="81" t="str">
        <f t="shared" si="0"/>
        <v>ok</v>
      </c>
      <c r="CN8" s="614"/>
      <c r="CO8" s="81" t="str">
        <f t="shared" si="0"/>
        <v>ok</v>
      </c>
      <c r="CP8" s="614"/>
      <c r="CQ8" s="81" t="str">
        <f t="shared" si="0"/>
        <v>ok</v>
      </c>
      <c r="CR8" s="614"/>
      <c r="CS8" s="81" t="str">
        <f t="shared" si="0"/>
        <v>ok</v>
      </c>
      <c r="CT8" s="614"/>
      <c r="CU8" s="81" t="str">
        <f t="shared" si="0"/>
        <v>&gt; 25%</v>
      </c>
      <c r="CV8" s="614"/>
      <c r="CW8" s="605">
        <v>8</v>
      </c>
      <c r="CX8" s="605" t="s">
        <v>290</v>
      </c>
      <c r="CY8" s="605">
        <v>42690</v>
      </c>
      <c r="CZ8" s="605">
        <v>26900</v>
      </c>
      <c r="DA8" s="605">
        <v>3300</v>
      </c>
      <c r="DB8" s="605">
        <v>30200</v>
      </c>
    </row>
    <row r="9" spans="1:106" s="240" customFormat="1" ht="20.25" customHeight="1" x14ac:dyDescent="0.3">
      <c r="A9" s="235"/>
      <c r="B9" s="236">
        <v>7</v>
      </c>
      <c r="C9" s="245">
        <v>2</v>
      </c>
      <c r="D9" s="246" t="s">
        <v>107</v>
      </c>
      <c r="E9" s="245" t="s">
        <v>286</v>
      </c>
      <c r="F9" s="609">
        <v>72550.769230000005</v>
      </c>
      <c r="G9" s="591" t="s">
        <v>605</v>
      </c>
      <c r="H9" s="609">
        <v>68255</v>
      </c>
      <c r="I9" s="591" t="s">
        <v>619</v>
      </c>
      <c r="J9" s="609"/>
      <c r="K9" s="591"/>
      <c r="L9" s="609"/>
      <c r="M9" s="591"/>
      <c r="N9" s="609"/>
      <c r="O9" s="591"/>
      <c r="P9" s="609"/>
      <c r="Q9" s="591"/>
      <c r="R9" s="609"/>
      <c r="S9" s="591"/>
      <c r="T9" s="609"/>
      <c r="U9" s="591"/>
      <c r="V9" s="609"/>
      <c r="W9" s="591"/>
      <c r="X9" s="609"/>
      <c r="Y9" s="591"/>
      <c r="Z9" s="609"/>
      <c r="AA9" s="591"/>
      <c r="AB9" s="609">
        <v>73365</v>
      </c>
      <c r="AC9" s="591" t="s">
        <v>619</v>
      </c>
      <c r="AD9" s="609">
        <v>82125</v>
      </c>
      <c r="AE9" s="591" t="s">
        <v>619</v>
      </c>
      <c r="AF9" s="609">
        <v>77015</v>
      </c>
      <c r="AG9" s="591" t="s">
        <v>619</v>
      </c>
      <c r="AH9" s="609">
        <v>71540</v>
      </c>
      <c r="AI9" s="591" t="s">
        <v>619</v>
      </c>
      <c r="AJ9" s="609">
        <v>69715</v>
      </c>
      <c r="AK9" s="591" t="s">
        <v>619</v>
      </c>
      <c r="AL9" s="609">
        <v>81030</v>
      </c>
      <c r="AM9" s="591" t="s">
        <v>619</v>
      </c>
      <c r="AN9" s="609">
        <v>74095</v>
      </c>
      <c r="AO9" s="591" t="s">
        <v>619</v>
      </c>
      <c r="AP9" s="609">
        <v>70445</v>
      </c>
      <c r="AQ9" s="591" t="s">
        <v>619</v>
      </c>
      <c r="AR9" s="609">
        <v>68255</v>
      </c>
      <c r="AS9" s="591" t="s">
        <v>619</v>
      </c>
      <c r="AT9" s="609">
        <v>68255</v>
      </c>
      <c r="AU9" s="591" t="s">
        <v>619</v>
      </c>
      <c r="AV9" s="609">
        <v>64970</v>
      </c>
      <c r="AW9" s="591" t="s">
        <v>619</v>
      </c>
      <c r="AX9" s="609">
        <v>74095</v>
      </c>
      <c r="AY9" s="591" t="s">
        <v>619</v>
      </c>
      <c r="BA9" s="241"/>
      <c r="BB9" s="83">
        <v>2</v>
      </c>
      <c r="BC9" s="247" t="s">
        <v>107</v>
      </c>
      <c r="BD9" s="84" t="s">
        <v>288</v>
      </c>
      <c r="BE9" s="83" t="str">
        <f t="shared" ref="BE9:BE16" si="1">IF(OR(ISERR(AVERAGE(H9:AV9)),ISBLANK(F9)),"N/A",IF(OR(F9&lt;AVERAGE(H9:AV9)*0.75, F9&gt;AVERAGE(H9:AV9)*1.25), "&lt;&gt;Average", "ok"))</f>
        <v>ok</v>
      </c>
      <c r="BF9" s="615" t="s">
        <v>289</v>
      </c>
      <c r="BG9" s="100" t="str">
        <f t="shared" ref="BG9:BG16" si="2">IF(OR(ISBLANK(H9),ISBLANK(J9)),"N/A",IF(ABS((J9-H9)/H9)&gt;1,"&gt; 100%","ok"))</f>
        <v>N/A</v>
      </c>
      <c r="BH9" s="615"/>
      <c r="BI9" s="81" t="str">
        <f t="shared" ref="BI9:BI16" si="3">IF(OR(ISBLANK(L9),ISBLANK(J9)),"N/A",IF(ABS((L9-J9)/J9)&gt;0.25,"&gt; 25%","ok"))</f>
        <v>N/A</v>
      </c>
      <c r="BJ9" s="615"/>
      <c r="BK9" s="81" t="str">
        <f t="shared" ref="BK9:BK16" si="4">IF(OR(ISBLANK(N9),ISBLANK(L9)),"N/A",IF(ABS((N9-L9)/L9)&gt;0.25,"&gt; 25%","ok"))</f>
        <v>N/A</v>
      </c>
      <c r="BL9" s="615"/>
      <c r="BM9" s="81" t="str">
        <f t="shared" ref="BM9:BM16" si="5">IF(OR(ISBLANK(P9),ISBLANK(N9)),"N/A",IF(ABS((P9-N9)/N9)&gt;0.25,"&gt; 25%","ok"))</f>
        <v>N/A</v>
      </c>
      <c r="BN9" s="615"/>
      <c r="BO9" s="81" t="str">
        <f t="shared" ref="BO9:BO16" si="6">IF(OR(ISBLANK(R9),ISBLANK(P9)),"N/A",IF(ABS((R9-P9)/P9)&gt;0.25,"&gt; 25%","ok"))</f>
        <v>N/A</v>
      </c>
      <c r="BP9" s="615"/>
      <c r="BQ9" s="81" t="str">
        <f t="shared" ref="BQ9:BQ16" si="7">IF(OR(ISBLANK(T9),ISBLANK(R9)),"N/A",IF(ABS((T9-R9)/R9)&gt;0.25,"&gt; 25%","ok"))</f>
        <v>N/A</v>
      </c>
      <c r="BR9" s="615"/>
      <c r="BS9" s="81" t="str">
        <f t="shared" ref="BS9:BS16" si="8">IF(OR(ISBLANK(V9),ISBLANK(T9)),"N/A",IF(ABS((V9-T9)/T9)&gt;0.25,"&gt; 25%","ok"))</f>
        <v>N/A</v>
      </c>
      <c r="BT9" s="615"/>
      <c r="BU9" s="81" t="str">
        <f t="shared" ref="BU9:BU16" si="9">IF(OR(ISBLANK(X9),ISBLANK(V9)),"N/A",IF(ABS((X9-V9)/V9)&gt;0.25,"&gt; 25%","ok"))</f>
        <v>N/A</v>
      </c>
      <c r="BV9" s="615"/>
      <c r="BW9" s="81" t="str">
        <f t="shared" ref="BW9:BW16" si="10">IF(OR(ISBLANK(Z9),ISBLANK(X9)),"N/A",IF(ABS((Z9-X9)/X9)&gt;0.25,"&gt; 25%","ok"))</f>
        <v>N/A</v>
      </c>
      <c r="BX9" s="615"/>
      <c r="BY9" s="81" t="str">
        <f t="shared" ref="BY9:BY16" si="11">IF(OR(ISBLANK(AB9),ISBLANK(Z9)),"N/A",IF(ABS((AB9-Z9)/Z9)&gt;0.25,"&gt; 25%","ok"))</f>
        <v>N/A</v>
      </c>
      <c r="BZ9" s="615"/>
      <c r="CA9" s="81" t="str">
        <f t="shared" ref="CA9:CA16" si="12">IF(OR(ISBLANK(AD9),ISBLANK(AB9)),"N/A",IF(ABS((AD9-AB9)/AB9)&gt;0.25,"&gt; 25%","ok"))</f>
        <v>ok</v>
      </c>
      <c r="CB9" s="615"/>
      <c r="CC9" s="81" t="str">
        <f t="shared" ref="CC9:CC16" si="13">IF(OR(ISBLANK(AF9),ISBLANK(AD9)),"N/A",IF(ABS((AF9-AD9)/AD9)&gt;0.25,"&gt; 25%","ok"))</f>
        <v>ok</v>
      </c>
      <c r="CD9" s="615"/>
      <c r="CE9" s="81" t="str">
        <f t="shared" ref="CE9:CE16" si="14">IF(OR(ISBLANK(AH9),ISBLANK(AF9)),"N/A",IF(ABS((AH9-AF9)/AF9)&gt;0.25,"&gt; 25%","ok"))</f>
        <v>ok</v>
      </c>
      <c r="CF9" s="615"/>
      <c r="CG9" s="81" t="str">
        <f t="shared" ref="CG9:CG16" si="15">IF(OR(ISBLANK(AJ9),ISBLANK(AH9)),"N/A",IF(ABS((AJ9-AH9)/AH9)&gt;0.25,"&gt; 25%","ok"))</f>
        <v>ok</v>
      </c>
      <c r="CH9" s="615"/>
      <c r="CI9" s="81" t="str">
        <f t="shared" ref="CI9:CI16" si="16">IF(OR(ISBLANK(AL9),ISBLANK(AJ9)),"N/A",IF(ABS((AL9-AJ9)/AJ9)&gt;0.25,"&gt; 25%","ok"))</f>
        <v>ok</v>
      </c>
      <c r="CJ9" s="615"/>
      <c r="CK9" s="81" t="str">
        <f t="shared" ref="CK9:CK16" si="17">IF(OR(ISBLANK(AN9),ISBLANK(AL9)),"N/A",IF(ABS((AN9-AL9)/AL9)&gt;0.25,"&gt; 25%","ok"))</f>
        <v>ok</v>
      </c>
      <c r="CL9" s="615"/>
      <c r="CM9" s="81" t="str">
        <f t="shared" ref="CM9:CM16" si="18">IF(OR(ISBLANK(AP9),ISBLANK(AN9)),"N/A",IF(ABS((AP9-AN9)/AN9)&gt;0.25,"&gt; 25%","ok"))</f>
        <v>ok</v>
      </c>
      <c r="CN9" s="615"/>
      <c r="CO9" s="81" t="str">
        <f t="shared" ref="CO9:CO16" si="19">IF(OR(ISBLANK(AR9),ISBLANK(AP9)),"N/A",IF(ABS((AR9-AP9)/AP9)&gt;0.25,"&gt; 25%","ok"))</f>
        <v>ok</v>
      </c>
      <c r="CP9" s="615"/>
      <c r="CQ9" s="81" t="str">
        <f t="shared" ref="CQ9:CQ16" si="20">IF(OR(ISBLANK(AT9),ISBLANK(AR9)),"N/A",IF(ABS((AT9-AR9)/AR9)&gt;0.25,"&gt; 25%","ok"))</f>
        <v>ok</v>
      </c>
      <c r="CR9" s="615"/>
      <c r="CS9" s="81" t="str">
        <f t="shared" ref="CS9:CS16" si="21">IF(OR(ISBLANK(AV9),ISBLANK(AT9)),"N/A",IF(ABS((AV9-AT9)/AT9)&gt;0.25,"&gt; 25%","ok"))</f>
        <v>ok</v>
      </c>
      <c r="CT9" s="615"/>
      <c r="CU9" s="81" t="str">
        <f t="shared" ref="CU9:CU16" si="22">IF(OR(ISBLANK(AX9),ISBLANK(AV9)),"N/A",IF(ABS((AX9-AV9)/AV9)&gt;0.25,"&gt; 25%","ok"))</f>
        <v>ok</v>
      </c>
      <c r="CV9" s="615"/>
      <c r="CW9" s="605">
        <v>12</v>
      </c>
      <c r="CX9" s="605" t="s">
        <v>291</v>
      </c>
      <c r="CY9" s="605">
        <v>212000</v>
      </c>
      <c r="CZ9" s="605">
        <v>11250</v>
      </c>
      <c r="DA9" s="605">
        <v>420</v>
      </c>
      <c r="DB9" s="605">
        <v>11670</v>
      </c>
    </row>
    <row r="10" spans="1:106" s="249" customFormat="1" ht="20.25" customHeight="1" x14ac:dyDescent="0.3">
      <c r="A10" s="248" t="s">
        <v>292</v>
      </c>
      <c r="B10" s="236">
        <v>5</v>
      </c>
      <c r="C10" s="237">
        <v>3</v>
      </c>
      <c r="D10" s="246" t="s">
        <v>293</v>
      </c>
      <c r="E10" s="245" t="s">
        <v>286</v>
      </c>
      <c r="F10" s="609">
        <v>285705.23100000003</v>
      </c>
      <c r="G10" s="591"/>
      <c r="H10" s="609">
        <v>314099</v>
      </c>
      <c r="I10" s="591"/>
      <c r="J10" s="609"/>
      <c r="K10" s="591"/>
      <c r="L10" s="609"/>
      <c r="M10" s="591"/>
      <c r="N10" s="609"/>
      <c r="O10" s="591"/>
      <c r="P10" s="609"/>
      <c r="Q10" s="591"/>
      <c r="R10" s="609"/>
      <c r="S10" s="591"/>
      <c r="T10" s="609"/>
      <c r="U10" s="591"/>
      <c r="V10" s="609"/>
      <c r="W10" s="591"/>
      <c r="X10" s="609"/>
      <c r="Y10" s="591"/>
      <c r="Z10" s="609"/>
      <c r="AA10" s="591"/>
      <c r="AB10" s="609">
        <v>325812</v>
      </c>
      <c r="AC10" s="591"/>
      <c r="AD10" s="609">
        <v>287538</v>
      </c>
      <c r="AE10" s="591"/>
      <c r="AF10" s="609">
        <v>236719</v>
      </c>
      <c r="AG10" s="591"/>
      <c r="AH10" s="609">
        <v>333392</v>
      </c>
      <c r="AI10" s="591"/>
      <c r="AJ10" s="609">
        <v>283272</v>
      </c>
      <c r="AK10" s="591"/>
      <c r="AL10" s="609">
        <v>247756</v>
      </c>
      <c r="AM10" s="591"/>
      <c r="AN10" s="609">
        <v>243033</v>
      </c>
      <c r="AO10" s="591"/>
      <c r="AP10" s="609">
        <v>297004</v>
      </c>
      <c r="AQ10" s="591"/>
      <c r="AR10" s="609">
        <v>270566</v>
      </c>
      <c r="AS10" s="591"/>
      <c r="AT10" s="609">
        <v>270271</v>
      </c>
      <c r="AU10" s="591"/>
      <c r="AV10" s="609">
        <v>238877</v>
      </c>
      <c r="AW10" s="591"/>
      <c r="AX10" s="609">
        <v>336150</v>
      </c>
      <c r="AY10" s="591"/>
      <c r="BA10" s="250"/>
      <c r="BB10" s="100">
        <v>3</v>
      </c>
      <c r="BC10" s="247" t="s">
        <v>293</v>
      </c>
      <c r="BD10" s="83" t="s">
        <v>288</v>
      </c>
      <c r="BE10" s="83" t="str">
        <f t="shared" si="1"/>
        <v>ok</v>
      </c>
      <c r="BF10" s="615" t="s">
        <v>289</v>
      </c>
      <c r="BG10" s="100" t="str">
        <f t="shared" si="2"/>
        <v>N/A</v>
      </c>
      <c r="BH10" s="615"/>
      <c r="BI10" s="81" t="str">
        <f t="shared" si="3"/>
        <v>N/A</v>
      </c>
      <c r="BJ10" s="615"/>
      <c r="BK10" s="81" t="str">
        <f t="shared" si="4"/>
        <v>N/A</v>
      </c>
      <c r="BL10" s="615"/>
      <c r="BM10" s="81" t="str">
        <f t="shared" si="5"/>
        <v>N/A</v>
      </c>
      <c r="BN10" s="615"/>
      <c r="BO10" s="81" t="str">
        <f t="shared" si="6"/>
        <v>N/A</v>
      </c>
      <c r="BP10" s="615"/>
      <c r="BQ10" s="81" t="str">
        <f t="shared" si="7"/>
        <v>N/A</v>
      </c>
      <c r="BR10" s="615"/>
      <c r="BS10" s="81" t="str">
        <f t="shared" si="8"/>
        <v>N/A</v>
      </c>
      <c r="BT10" s="615"/>
      <c r="BU10" s="81" t="str">
        <f t="shared" si="9"/>
        <v>N/A</v>
      </c>
      <c r="BV10" s="615"/>
      <c r="BW10" s="81" t="str">
        <f t="shared" si="10"/>
        <v>N/A</v>
      </c>
      <c r="BX10" s="615"/>
      <c r="BY10" s="81" t="str">
        <f t="shared" si="11"/>
        <v>N/A</v>
      </c>
      <c r="BZ10" s="615"/>
      <c r="CA10" s="81" t="str">
        <f t="shared" si="12"/>
        <v>ok</v>
      </c>
      <c r="CB10" s="615"/>
      <c r="CC10" s="81" t="str">
        <f t="shared" si="13"/>
        <v>ok</v>
      </c>
      <c r="CD10" s="615"/>
      <c r="CE10" s="81" t="str">
        <f t="shared" si="14"/>
        <v>&gt; 25%</v>
      </c>
      <c r="CF10" s="615"/>
      <c r="CG10" s="81" t="str">
        <f t="shared" si="15"/>
        <v>ok</v>
      </c>
      <c r="CH10" s="615"/>
      <c r="CI10" s="81" t="str">
        <f t="shared" si="16"/>
        <v>ok</v>
      </c>
      <c r="CJ10" s="615"/>
      <c r="CK10" s="81" t="str">
        <f t="shared" si="17"/>
        <v>ok</v>
      </c>
      <c r="CL10" s="615"/>
      <c r="CM10" s="81" t="str">
        <f t="shared" si="18"/>
        <v>ok</v>
      </c>
      <c r="CN10" s="615"/>
      <c r="CO10" s="81" t="str">
        <f t="shared" si="19"/>
        <v>ok</v>
      </c>
      <c r="CP10" s="615"/>
      <c r="CQ10" s="81" t="str">
        <f t="shared" si="20"/>
        <v>ok</v>
      </c>
      <c r="CR10" s="615"/>
      <c r="CS10" s="81" t="str">
        <f t="shared" si="21"/>
        <v>ok</v>
      </c>
      <c r="CT10" s="615"/>
      <c r="CU10" s="81" t="str">
        <f t="shared" si="22"/>
        <v>&gt; 25%</v>
      </c>
      <c r="CV10" s="615"/>
      <c r="CW10" s="605">
        <v>20</v>
      </c>
      <c r="CX10" s="605" t="s">
        <v>294</v>
      </c>
      <c r="CY10" s="605">
        <v>472.4</v>
      </c>
      <c r="CZ10" s="605">
        <v>315.60000000000002</v>
      </c>
      <c r="DA10" s="605"/>
      <c r="DB10" s="605">
        <v>315.60000000000002</v>
      </c>
    </row>
    <row r="11" spans="1:106" s="240" customFormat="1" ht="34.5" customHeight="1" x14ac:dyDescent="0.3">
      <c r="A11" s="235"/>
      <c r="B11" s="236">
        <v>8</v>
      </c>
      <c r="C11" s="245">
        <v>4</v>
      </c>
      <c r="D11" s="251" t="s">
        <v>295</v>
      </c>
      <c r="E11" s="245" t="s">
        <v>286</v>
      </c>
      <c r="F11" s="609">
        <v>1077494.8999999999</v>
      </c>
      <c r="G11" s="591" t="s">
        <v>606</v>
      </c>
      <c r="H11" s="609">
        <v>1427332.4</v>
      </c>
      <c r="I11" s="591"/>
      <c r="J11" s="609"/>
      <c r="K11" s="591"/>
      <c r="L11" s="609"/>
      <c r="M11" s="591"/>
      <c r="N11" s="609"/>
      <c r="O11" s="591"/>
      <c r="P11" s="609"/>
      <c r="Q11" s="591"/>
      <c r="R11" s="609"/>
      <c r="S11" s="591"/>
      <c r="T11" s="609"/>
      <c r="U11" s="591"/>
      <c r="V11" s="609"/>
      <c r="W11" s="591"/>
      <c r="X11" s="609"/>
      <c r="Y11" s="591"/>
      <c r="Z11" s="609"/>
      <c r="AA11" s="591"/>
      <c r="AB11" s="609">
        <v>1145326</v>
      </c>
      <c r="AC11" s="591"/>
      <c r="AD11" s="609">
        <v>925950.98</v>
      </c>
      <c r="AE11" s="591"/>
      <c r="AF11" s="609">
        <v>1073899.3</v>
      </c>
      <c r="AG11" s="591"/>
      <c r="AH11" s="609">
        <v>1000922</v>
      </c>
      <c r="AI11" s="591"/>
      <c r="AJ11" s="609">
        <v>1128249</v>
      </c>
      <c r="AK11" s="591"/>
      <c r="AL11" s="609">
        <v>907241</v>
      </c>
      <c r="AM11" s="591"/>
      <c r="AN11" s="609">
        <v>1031774</v>
      </c>
      <c r="AO11" s="591"/>
      <c r="AP11" s="609">
        <v>786620.3</v>
      </c>
      <c r="AQ11" s="591"/>
      <c r="AR11" s="609">
        <v>944239</v>
      </c>
      <c r="AS11" s="591"/>
      <c r="AT11" s="609">
        <v>1303778</v>
      </c>
      <c r="AU11" s="591"/>
      <c r="AV11" s="609">
        <v>1187102</v>
      </c>
      <c r="AW11" s="591"/>
      <c r="AX11" s="609">
        <v>1145000</v>
      </c>
      <c r="AY11" s="591"/>
      <c r="BA11" s="241"/>
      <c r="BB11" s="83">
        <v>4</v>
      </c>
      <c r="BC11" s="247" t="s">
        <v>295</v>
      </c>
      <c r="BD11" s="84" t="s">
        <v>288</v>
      </c>
      <c r="BE11" s="83" t="str">
        <f t="shared" si="1"/>
        <v>ok</v>
      </c>
      <c r="BF11" s="615" t="s">
        <v>289</v>
      </c>
      <c r="BG11" s="100" t="str">
        <f t="shared" si="2"/>
        <v>N/A</v>
      </c>
      <c r="BH11" s="615"/>
      <c r="BI11" s="81" t="str">
        <f t="shared" si="3"/>
        <v>N/A</v>
      </c>
      <c r="BJ11" s="615"/>
      <c r="BK11" s="81" t="str">
        <f t="shared" si="4"/>
        <v>N/A</v>
      </c>
      <c r="BL11" s="615"/>
      <c r="BM11" s="81" t="str">
        <f t="shared" si="5"/>
        <v>N/A</v>
      </c>
      <c r="BN11" s="615"/>
      <c r="BO11" s="81" t="str">
        <f t="shared" si="6"/>
        <v>N/A</v>
      </c>
      <c r="BP11" s="615"/>
      <c r="BQ11" s="81" t="str">
        <f t="shared" si="7"/>
        <v>N/A</v>
      </c>
      <c r="BR11" s="615"/>
      <c r="BS11" s="81" t="str">
        <f t="shared" si="8"/>
        <v>N/A</v>
      </c>
      <c r="BT11" s="615"/>
      <c r="BU11" s="81" t="str">
        <f t="shared" si="9"/>
        <v>N/A</v>
      </c>
      <c r="BV11" s="615"/>
      <c r="BW11" s="81" t="str">
        <f t="shared" si="10"/>
        <v>N/A</v>
      </c>
      <c r="BX11" s="615"/>
      <c r="BY11" s="81" t="str">
        <f t="shared" si="11"/>
        <v>N/A</v>
      </c>
      <c r="BZ11" s="615"/>
      <c r="CA11" s="81" t="str">
        <f t="shared" si="12"/>
        <v>ok</v>
      </c>
      <c r="CB11" s="615"/>
      <c r="CC11" s="81" t="str">
        <f t="shared" si="13"/>
        <v>ok</v>
      </c>
      <c r="CD11" s="615"/>
      <c r="CE11" s="81" t="str">
        <f t="shared" si="14"/>
        <v>ok</v>
      </c>
      <c r="CF11" s="615"/>
      <c r="CG11" s="81" t="str">
        <f t="shared" si="15"/>
        <v>ok</v>
      </c>
      <c r="CH11" s="615"/>
      <c r="CI11" s="81" t="str">
        <f t="shared" si="16"/>
        <v>ok</v>
      </c>
      <c r="CJ11" s="615"/>
      <c r="CK11" s="81" t="str">
        <f t="shared" si="17"/>
        <v>ok</v>
      </c>
      <c r="CL11" s="615"/>
      <c r="CM11" s="81" t="str">
        <f t="shared" si="18"/>
        <v>ok</v>
      </c>
      <c r="CN11" s="615"/>
      <c r="CO11" s="81" t="str">
        <f t="shared" si="19"/>
        <v>ok</v>
      </c>
      <c r="CP11" s="615"/>
      <c r="CQ11" s="81" t="str">
        <f t="shared" si="20"/>
        <v>&gt; 25%</v>
      </c>
      <c r="CR11" s="615"/>
      <c r="CS11" s="81" t="str">
        <f t="shared" si="21"/>
        <v>ok</v>
      </c>
      <c r="CT11" s="615"/>
      <c r="CU11" s="81" t="str">
        <f t="shared" si="22"/>
        <v>ok</v>
      </c>
      <c r="CV11" s="615"/>
      <c r="CW11" s="605">
        <v>24</v>
      </c>
      <c r="CX11" s="605" t="s">
        <v>296</v>
      </c>
      <c r="CY11" s="605">
        <v>1259000</v>
      </c>
      <c r="CZ11" s="605">
        <v>148000</v>
      </c>
      <c r="DA11" s="605">
        <v>400</v>
      </c>
      <c r="DB11" s="605">
        <v>148400</v>
      </c>
    </row>
    <row r="12" spans="1:106" s="255" customFormat="1" ht="34.5" customHeight="1" x14ac:dyDescent="0.3">
      <c r="A12" s="248" t="s">
        <v>292</v>
      </c>
      <c r="B12" s="236">
        <v>124</v>
      </c>
      <c r="C12" s="252">
        <v>5</v>
      </c>
      <c r="D12" s="253" t="s">
        <v>297</v>
      </c>
      <c r="E12" s="254" t="s">
        <v>286</v>
      </c>
      <c r="F12" s="610">
        <v>1363200.13</v>
      </c>
      <c r="G12" s="592"/>
      <c r="H12" s="610">
        <v>1741431.4</v>
      </c>
      <c r="I12" s="592"/>
      <c r="J12" s="610"/>
      <c r="K12" s="592"/>
      <c r="L12" s="610"/>
      <c r="M12" s="592"/>
      <c r="N12" s="610"/>
      <c r="O12" s="592"/>
      <c r="P12" s="610"/>
      <c r="Q12" s="592"/>
      <c r="R12" s="610"/>
      <c r="S12" s="592"/>
      <c r="T12" s="610"/>
      <c r="U12" s="592"/>
      <c r="V12" s="610"/>
      <c r="W12" s="592"/>
      <c r="X12" s="610"/>
      <c r="Y12" s="592"/>
      <c r="Z12" s="610"/>
      <c r="AA12" s="592"/>
      <c r="AB12" s="610">
        <v>1471138</v>
      </c>
      <c r="AC12" s="592"/>
      <c r="AD12" s="610">
        <v>1213489</v>
      </c>
      <c r="AE12" s="592"/>
      <c r="AF12" s="610">
        <v>1310618.3</v>
      </c>
      <c r="AG12" s="592"/>
      <c r="AH12" s="610">
        <v>1334314</v>
      </c>
      <c r="AI12" s="592"/>
      <c r="AJ12" s="610">
        <v>1411521</v>
      </c>
      <c r="AK12" s="592"/>
      <c r="AL12" s="610">
        <v>1154997</v>
      </c>
      <c r="AM12" s="592"/>
      <c r="AN12" s="610">
        <v>1274807</v>
      </c>
      <c r="AO12" s="592"/>
      <c r="AP12" s="610">
        <v>1083624.3</v>
      </c>
      <c r="AQ12" s="592"/>
      <c r="AR12" s="610">
        <v>1214805</v>
      </c>
      <c r="AS12" s="592"/>
      <c r="AT12" s="610">
        <v>1574049</v>
      </c>
      <c r="AU12" s="592"/>
      <c r="AV12" s="610">
        <v>1425979</v>
      </c>
      <c r="AW12" s="592"/>
      <c r="AX12" s="610">
        <v>1481150</v>
      </c>
      <c r="AY12" s="592"/>
      <c r="BA12" s="250"/>
      <c r="BB12" s="100">
        <v>5</v>
      </c>
      <c r="BC12" s="256" t="s">
        <v>297</v>
      </c>
      <c r="BD12" s="84" t="s">
        <v>288</v>
      </c>
      <c r="BE12" s="83" t="str">
        <f t="shared" si="1"/>
        <v>ok</v>
      </c>
      <c r="BF12" s="615" t="s">
        <v>289</v>
      </c>
      <c r="BG12" s="100" t="str">
        <f t="shared" si="2"/>
        <v>N/A</v>
      </c>
      <c r="BH12" s="615"/>
      <c r="BI12" s="81" t="str">
        <f t="shared" si="3"/>
        <v>N/A</v>
      </c>
      <c r="BJ12" s="615"/>
      <c r="BK12" s="81" t="str">
        <f t="shared" si="4"/>
        <v>N/A</v>
      </c>
      <c r="BL12" s="615"/>
      <c r="BM12" s="81" t="str">
        <f t="shared" si="5"/>
        <v>N/A</v>
      </c>
      <c r="BN12" s="615"/>
      <c r="BO12" s="81" t="str">
        <f t="shared" si="6"/>
        <v>N/A</v>
      </c>
      <c r="BP12" s="615"/>
      <c r="BQ12" s="81" t="str">
        <f t="shared" si="7"/>
        <v>N/A</v>
      </c>
      <c r="BR12" s="615"/>
      <c r="BS12" s="81" t="str">
        <f t="shared" si="8"/>
        <v>N/A</v>
      </c>
      <c r="BT12" s="615"/>
      <c r="BU12" s="81" t="str">
        <f t="shared" si="9"/>
        <v>N/A</v>
      </c>
      <c r="BV12" s="615"/>
      <c r="BW12" s="81" t="str">
        <f t="shared" si="10"/>
        <v>N/A</v>
      </c>
      <c r="BX12" s="615"/>
      <c r="BY12" s="81" t="str">
        <f t="shared" si="11"/>
        <v>N/A</v>
      </c>
      <c r="BZ12" s="615"/>
      <c r="CA12" s="81" t="str">
        <f t="shared" si="12"/>
        <v>ok</v>
      </c>
      <c r="CB12" s="615"/>
      <c r="CC12" s="81" t="str">
        <f t="shared" si="13"/>
        <v>ok</v>
      </c>
      <c r="CD12" s="615"/>
      <c r="CE12" s="81" t="str">
        <f t="shared" si="14"/>
        <v>ok</v>
      </c>
      <c r="CF12" s="615"/>
      <c r="CG12" s="81" t="str">
        <f t="shared" si="15"/>
        <v>ok</v>
      </c>
      <c r="CH12" s="615"/>
      <c r="CI12" s="81" t="str">
        <f t="shared" si="16"/>
        <v>ok</v>
      </c>
      <c r="CJ12" s="615"/>
      <c r="CK12" s="81" t="str">
        <f t="shared" si="17"/>
        <v>ok</v>
      </c>
      <c r="CL12" s="615"/>
      <c r="CM12" s="81" t="str">
        <f t="shared" si="18"/>
        <v>ok</v>
      </c>
      <c r="CN12" s="615"/>
      <c r="CO12" s="81" t="str">
        <f t="shared" si="19"/>
        <v>ok</v>
      </c>
      <c r="CP12" s="615"/>
      <c r="CQ12" s="81" t="str">
        <f t="shared" si="20"/>
        <v>&gt; 25%</v>
      </c>
      <c r="CR12" s="615"/>
      <c r="CS12" s="81" t="str">
        <f t="shared" si="21"/>
        <v>ok</v>
      </c>
      <c r="CT12" s="615"/>
      <c r="CU12" s="81" t="str">
        <f t="shared" si="22"/>
        <v>ok</v>
      </c>
      <c r="CV12" s="615"/>
      <c r="CW12" s="605">
        <v>28</v>
      </c>
      <c r="CX12" s="605" t="s">
        <v>298</v>
      </c>
      <c r="CY12" s="605">
        <v>453.2</v>
      </c>
      <c r="CZ12" s="605">
        <v>52</v>
      </c>
      <c r="DA12" s="605">
        <v>0</v>
      </c>
      <c r="DB12" s="605">
        <v>52</v>
      </c>
    </row>
    <row r="13" spans="1:106" s="255" customFormat="1" ht="34.5" customHeight="1" x14ac:dyDescent="0.3">
      <c r="A13" s="435" t="s">
        <v>292</v>
      </c>
      <c r="B13" s="236">
        <v>127</v>
      </c>
      <c r="C13" s="245">
        <v>6</v>
      </c>
      <c r="D13" s="251" t="s">
        <v>119</v>
      </c>
      <c r="E13" s="257" t="s">
        <v>286</v>
      </c>
      <c r="F13" s="609"/>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09"/>
      <c r="AL13" s="609"/>
      <c r="AM13" s="609"/>
      <c r="AN13" s="609"/>
      <c r="AO13" s="609"/>
      <c r="AP13" s="609"/>
      <c r="AQ13" s="609"/>
      <c r="AR13" s="609"/>
      <c r="AS13" s="609"/>
      <c r="AT13" s="609"/>
      <c r="AU13" s="609"/>
      <c r="AV13" s="609"/>
      <c r="AW13" s="609"/>
      <c r="AX13" s="609"/>
      <c r="AY13" s="591"/>
      <c r="BA13" s="250"/>
      <c r="BB13" s="100">
        <v>6</v>
      </c>
      <c r="BC13" s="247" t="s">
        <v>299</v>
      </c>
      <c r="BD13" s="84" t="s">
        <v>288</v>
      </c>
      <c r="BE13" s="258" t="str">
        <f t="shared" si="1"/>
        <v>N/A</v>
      </c>
      <c r="BF13" s="616" t="s">
        <v>289</v>
      </c>
      <c r="BG13" s="83" t="str">
        <f t="shared" si="2"/>
        <v>N/A</v>
      </c>
      <c r="BH13" s="616"/>
      <c r="BI13" s="81" t="str">
        <f t="shared" si="3"/>
        <v>N/A</v>
      </c>
      <c r="BJ13" s="616"/>
      <c r="BK13" s="84" t="str">
        <f t="shared" si="4"/>
        <v>N/A</v>
      </c>
      <c r="BL13" s="615"/>
      <c r="BM13" s="84" t="str">
        <f t="shared" si="5"/>
        <v>N/A</v>
      </c>
      <c r="BN13" s="615"/>
      <c r="BO13" s="84" t="str">
        <f t="shared" si="6"/>
        <v>N/A</v>
      </c>
      <c r="BP13" s="615"/>
      <c r="BQ13" s="84" t="str">
        <f t="shared" si="7"/>
        <v>N/A</v>
      </c>
      <c r="BR13" s="615"/>
      <c r="BS13" s="84" t="str">
        <f t="shared" si="8"/>
        <v>N/A</v>
      </c>
      <c r="BT13" s="615"/>
      <c r="BU13" s="84" t="str">
        <f t="shared" si="9"/>
        <v>N/A</v>
      </c>
      <c r="BV13" s="615"/>
      <c r="BW13" s="84" t="str">
        <f t="shared" si="10"/>
        <v>N/A</v>
      </c>
      <c r="BX13" s="615"/>
      <c r="BY13" s="84" t="str">
        <f t="shared" si="11"/>
        <v>N/A</v>
      </c>
      <c r="BZ13" s="615"/>
      <c r="CA13" s="84" t="str">
        <f t="shared" si="12"/>
        <v>N/A</v>
      </c>
      <c r="CB13" s="615"/>
      <c r="CC13" s="81" t="str">
        <f t="shared" si="13"/>
        <v>N/A</v>
      </c>
      <c r="CD13" s="616"/>
      <c r="CE13" s="81" t="str">
        <f t="shared" si="14"/>
        <v>N/A</v>
      </c>
      <c r="CF13" s="616"/>
      <c r="CG13" s="81" t="str">
        <f t="shared" si="15"/>
        <v>N/A</v>
      </c>
      <c r="CH13" s="616"/>
      <c r="CI13" s="81" t="str">
        <f t="shared" si="16"/>
        <v>N/A</v>
      </c>
      <c r="CJ13" s="616"/>
      <c r="CK13" s="81" t="str">
        <f t="shared" si="17"/>
        <v>N/A</v>
      </c>
      <c r="CL13" s="616"/>
      <c r="CM13" s="81" t="str">
        <f t="shared" si="18"/>
        <v>N/A</v>
      </c>
      <c r="CN13" s="616"/>
      <c r="CO13" s="81" t="str">
        <f t="shared" si="19"/>
        <v>N/A</v>
      </c>
      <c r="CP13" s="616"/>
      <c r="CQ13" s="81" t="str">
        <f t="shared" si="20"/>
        <v>N/A</v>
      </c>
      <c r="CR13" s="616"/>
      <c r="CS13" s="81" t="str">
        <f t="shared" si="21"/>
        <v>N/A</v>
      </c>
      <c r="CT13" s="616"/>
      <c r="CU13" s="81" t="str">
        <f t="shared" si="22"/>
        <v>N/A</v>
      </c>
      <c r="CV13" s="616"/>
      <c r="CW13" s="605">
        <v>32</v>
      </c>
      <c r="CX13" s="605" t="s">
        <v>300</v>
      </c>
      <c r="CY13" s="605">
        <v>1643000</v>
      </c>
      <c r="CZ13" s="605">
        <v>292000</v>
      </c>
      <c r="DA13" s="605">
        <v>516300</v>
      </c>
      <c r="DB13" s="605">
        <v>876200</v>
      </c>
    </row>
    <row r="14" spans="1:106" s="255" customFormat="1" ht="34.5" customHeight="1" x14ac:dyDescent="0.3">
      <c r="A14" s="248"/>
      <c r="B14" s="236">
        <v>125</v>
      </c>
      <c r="C14" s="257">
        <v>7</v>
      </c>
      <c r="D14" s="259" t="s">
        <v>301</v>
      </c>
      <c r="E14" s="257" t="s">
        <v>286</v>
      </c>
      <c r="F14" s="611"/>
      <c r="G14" s="596"/>
      <c r="H14" s="611"/>
      <c r="I14" s="596"/>
      <c r="J14" s="611"/>
      <c r="K14" s="596"/>
      <c r="L14" s="611"/>
      <c r="M14" s="596"/>
      <c r="N14" s="611"/>
      <c r="O14" s="596"/>
      <c r="P14" s="611"/>
      <c r="Q14" s="596"/>
      <c r="R14" s="611"/>
      <c r="S14" s="596"/>
      <c r="T14" s="611"/>
      <c r="U14" s="596"/>
      <c r="V14" s="611"/>
      <c r="W14" s="596"/>
      <c r="X14" s="611"/>
      <c r="Y14" s="596"/>
      <c r="Z14" s="611"/>
      <c r="AA14" s="596"/>
      <c r="AB14" s="611"/>
      <c r="AC14" s="596"/>
      <c r="AD14" s="611"/>
      <c r="AE14" s="596"/>
      <c r="AF14" s="611"/>
      <c r="AG14" s="596"/>
      <c r="AH14" s="611"/>
      <c r="AI14" s="596"/>
      <c r="AJ14" s="611"/>
      <c r="AK14" s="596"/>
      <c r="AL14" s="611"/>
      <c r="AM14" s="596"/>
      <c r="AN14" s="611"/>
      <c r="AO14" s="596"/>
      <c r="AP14" s="611"/>
      <c r="AQ14" s="596"/>
      <c r="AR14" s="611"/>
      <c r="AS14" s="596"/>
      <c r="AT14" s="611"/>
      <c r="AU14" s="596"/>
      <c r="AV14" s="611"/>
      <c r="AW14" s="596"/>
      <c r="AX14" s="611"/>
      <c r="AY14" s="596"/>
      <c r="BA14" s="250"/>
      <c r="BB14" s="83">
        <v>7</v>
      </c>
      <c r="BC14" s="260" t="s">
        <v>302</v>
      </c>
      <c r="BD14" s="84" t="s">
        <v>288</v>
      </c>
      <c r="BE14" s="258" t="str">
        <f t="shared" si="1"/>
        <v>N/A</v>
      </c>
      <c r="BF14" s="616" t="s">
        <v>289</v>
      </c>
      <c r="BG14" s="83" t="str">
        <f t="shared" si="2"/>
        <v>N/A</v>
      </c>
      <c r="BH14" s="616"/>
      <c r="BI14" s="81" t="str">
        <f t="shared" si="3"/>
        <v>N/A</v>
      </c>
      <c r="BJ14" s="616"/>
      <c r="BK14" s="608" t="str">
        <f t="shared" si="4"/>
        <v>N/A</v>
      </c>
      <c r="BL14" s="617"/>
      <c r="BM14" s="608" t="str">
        <f t="shared" si="5"/>
        <v>N/A</v>
      </c>
      <c r="BN14" s="617"/>
      <c r="BO14" s="608" t="str">
        <f t="shared" si="6"/>
        <v>N/A</v>
      </c>
      <c r="BP14" s="617"/>
      <c r="BQ14" s="608" t="str">
        <f t="shared" si="7"/>
        <v>N/A</v>
      </c>
      <c r="BR14" s="617"/>
      <c r="BS14" s="608" t="str">
        <f t="shared" si="8"/>
        <v>N/A</v>
      </c>
      <c r="BT14" s="617"/>
      <c r="BU14" s="608" t="str">
        <f t="shared" si="9"/>
        <v>N/A</v>
      </c>
      <c r="BV14" s="617"/>
      <c r="BW14" s="608" t="str">
        <f t="shared" si="10"/>
        <v>N/A</v>
      </c>
      <c r="BX14" s="617"/>
      <c r="BY14" s="608" t="str">
        <f t="shared" si="11"/>
        <v>N/A</v>
      </c>
      <c r="BZ14" s="617"/>
      <c r="CA14" s="608" t="str">
        <f t="shared" si="12"/>
        <v>N/A</v>
      </c>
      <c r="CB14" s="616"/>
      <c r="CC14" s="81" t="str">
        <f t="shared" si="13"/>
        <v>N/A</v>
      </c>
      <c r="CD14" s="616"/>
      <c r="CE14" s="81" t="str">
        <f t="shared" si="14"/>
        <v>N/A</v>
      </c>
      <c r="CF14" s="616"/>
      <c r="CG14" s="81" t="str">
        <f t="shared" si="15"/>
        <v>N/A</v>
      </c>
      <c r="CH14" s="616"/>
      <c r="CI14" s="81" t="str">
        <f t="shared" si="16"/>
        <v>N/A</v>
      </c>
      <c r="CJ14" s="616"/>
      <c r="CK14" s="81" t="str">
        <f t="shared" si="17"/>
        <v>N/A</v>
      </c>
      <c r="CL14" s="616"/>
      <c r="CM14" s="81" t="str">
        <f t="shared" si="18"/>
        <v>N/A</v>
      </c>
      <c r="CN14" s="616"/>
      <c r="CO14" s="81" t="str">
        <f t="shared" si="19"/>
        <v>N/A</v>
      </c>
      <c r="CP14" s="616"/>
      <c r="CQ14" s="81" t="str">
        <f t="shared" si="20"/>
        <v>N/A</v>
      </c>
      <c r="CR14" s="616"/>
      <c r="CS14" s="81" t="str">
        <f t="shared" si="21"/>
        <v>N/A</v>
      </c>
      <c r="CT14" s="616"/>
      <c r="CU14" s="81" t="str">
        <f t="shared" si="22"/>
        <v>N/A</v>
      </c>
      <c r="CV14" s="616"/>
      <c r="CW14" s="605">
        <v>51</v>
      </c>
      <c r="CX14" s="605" t="s">
        <v>303</v>
      </c>
      <c r="CY14" s="605">
        <v>16710</v>
      </c>
      <c r="CZ14" s="605">
        <v>6859</v>
      </c>
      <c r="DA14" s="605">
        <v>0</v>
      </c>
      <c r="DB14" s="605">
        <v>7769</v>
      </c>
    </row>
    <row r="15" spans="1:106" s="255" customFormat="1" ht="20.25" customHeight="1" x14ac:dyDescent="0.3">
      <c r="A15" s="248"/>
      <c r="B15" s="236">
        <v>126</v>
      </c>
      <c r="C15" s="257">
        <v>8</v>
      </c>
      <c r="D15" s="261" t="s">
        <v>304</v>
      </c>
      <c r="E15" s="257" t="s">
        <v>286</v>
      </c>
      <c r="F15" s="612"/>
      <c r="G15" s="593"/>
      <c r="H15" s="612"/>
      <c r="I15" s="593"/>
      <c r="J15" s="612"/>
      <c r="K15" s="593"/>
      <c r="L15" s="612"/>
      <c r="M15" s="593"/>
      <c r="N15" s="612"/>
      <c r="O15" s="593"/>
      <c r="P15" s="612"/>
      <c r="Q15" s="593"/>
      <c r="R15" s="612"/>
      <c r="S15" s="593"/>
      <c r="T15" s="612"/>
      <c r="U15" s="593"/>
      <c r="V15" s="612"/>
      <c r="W15" s="593"/>
      <c r="X15" s="612"/>
      <c r="Y15" s="593"/>
      <c r="Z15" s="612"/>
      <c r="AA15" s="593"/>
      <c r="AB15" s="612"/>
      <c r="AC15" s="593"/>
      <c r="AD15" s="612"/>
      <c r="AE15" s="593"/>
      <c r="AF15" s="612"/>
      <c r="AG15" s="593"/>
      <c r="AH15" s="612"/>
      <c r="AI15" s="593"/>
      <c r="AJ15" s="612"/>
      <c r="AK15" s="593"/>
      <c r="AL15" s="612"/>
      <c r="AM15" s="593"/>
      <c r="AN15" s="612"/>
      <c r="AO15" s="593"/>
      <c r="AP15" s="612"/>
      <c r="AQ15" s="593"/>
      <c r="AR15" s="612"/>
      <c r="AS15" s="593"/>
      <c r="AT15" s="612"/>
      <c r="AU15" s="593"/>
      <c r="AV15" s="612"/>
      <c r="AW15" s="593"/>
      <c r="AX15" s="612"/>
      <c r="AY15" s="593"/>
      <c r="BA15" s="250"/>
      <c r="BB15" s="100">
        <v>8</v>
      </c>
      <c r="BC15" s="262" t="s">
        <v>305</v>
      </c>
      <c r="BD15" s="84" t="s">
        <v>288</v>
      </c>
      <c r="BE15" s="258" t="str">
        <f t="shared" si="1"/>
        <v>N/A</v>
      </c>
      <c r="BF15" s="616" t="s">
        <v>289</v>
      </c>
      <c r="BG15" s="83" t="str">
        <f t="shared" si="2"/>
        <v>N/A</v>
      </c>
      <c r="BH15" s="615"/>
      <c r="BI15" s="81" t="str">
        <f t="shared" si="3"/>
        <v>N/A</v>
      </c>
      <c r="BJ15" s="616"/>
      <c r="BK15" s="84" t="str">
        <f t="shared" si="4"/>
        <v>N/A</v>
      </c>
      <c r="BL15" s="615"/>
      <c r="BM15" s="84" t="str">
        <f t="shared" si="5"/>
        <v>N/A</v>
      </c>
      <c r="BN15" s="615"/>
      <c r="BO15" s="84" t="str">
        <f t="shared" si="6"/>
        <v>N/A</v>
      </c>
      <c r="BP15" s="615"/>
      <c r="BQ15" s="84" t="str">
        <f t="shared" si="7"/>
        <v>N/A</v>
      </c>
      <c r="BR15" s="615"/>
      <c r="BS15" s="84" t="str">
        <f t="shared" si="8"/>
        <v>N/A</v>
      </c>
      <c r="BT15" s="615"/>
      <c r="BU15" s="84" t="str">
        <f t="shared" si="9"/>
        <v>N/A</v>
      </c>
      <c r="BV15" s="615"/>
      <c r="BW15" s="84" t="str">
        <f t="shared" si="10"/>
        <v>N/A</v>
      </c>
      <c r="BX15" s="615"/>
      <c r="BY15" s="84" t="str">
        <f t="shared" si="11"/>
        <v>N/A</v>
      </c>
      <c r="BZ15" s="615"/>
      <c r="CA15" s="84" t="str">
        <f t="shared" si="12"/>
        <v>N/A</v>
      </c>
      <c r="CB15" s="615"/>
      <c r="CC15" s="81" t="str">
        <f t="shared" si="13"/>
        <v>N/A</v>
      </c>
      <c r="CD15" s="616"/>
      <c r="CE15" s="81" t="str">
        <f t="shared" si="14"/>
        <v>N/A</v>
      </c>
      <c r="CF15" s="616"/>
      <c r="CG15" s="81" t="str">
        <f t="shared" si="15"/>
        <v>N/A</v>
      </c>
      <c r="CH15" s="616"/>
      <c r="CI15" s="81" t="str">
        <f t="shared" si="16"/>
        <v>N/A</v>
      </c>
      <c r="CJ15" s="616"/>
      <c r="CK15" s="81" t="str">
        <f t="shared" si="17"/>
        <v>N/A</v>
      </c>
      <c r="CL15" s="616"/>
      <c r="CM15" s="81" t="str">
        <f t="shared" si="18"/>
        <v>N/A</v>
      </c>
      <c r="CN15" s="616"/>
      <c r="CO15" s="81" t="str">
        <f t="shared" si="19"/>
        <v>N/A</v>
      </c>
      <c r="CP15" s="616"/>
      <c r="CQ15" s="81" t="str">
        <f t="shared" si="20"/>
        <v>N/A</v>
      </c>
      <c r="CR15" s="616"/>
      <c r="CS15" s="81" t="str">
        <f t="shared" si="21"/>
        <v>N/A</v>
      </c>
      <c r="CT15" s="616"/>
      <c r="CU15" s="81" t="str">
        <f t="shared" si="22"/>
        <v>N/A</v>
      </c>
      <c r="CV15" s="616"/>
      <c r="CW15" s="605">
        <v>31</v>
      </c>
      <c r="CX15" s="605" t="s">
        <v>306</v>
      </c>
      <c r="CY15" s="605">
        <v>38710</v>
      </c>
      <c r="CZ15" s="605">
        <v>8115</v>
      </c>
      <c r="DA15" s="605">
        <v>197600</v>
      </c>
      <c r="DB15" s="605">
        <v>34680</v>
      </c>
    </row>
    <row r="16" spans="1:106" s="255" customFormat="1" ht="34.5" customHeight="1" x14ac:dyDescent="0.3">
      <c r="A16" s="248"/>
      <c r="B16" s="236">
        <v>128</v>
      </c>
      <c r="C16" s="263">
        <v>9</v>
      </c>
      <c r="D16" s="264" t="s">
        <v>128</v>
      </c>
      <c r="E16" s="263" t="s">
        <v>286</v>
      </c>
      <c r="F16" s="613"/>
      <c r="G16" s="594"/>
      <c r="H16" s="613"/>
      <c r="I16" s="594"/>
      <c r="J16" s="613"/>
      <c r="K16" s="594"/>
      <c r="L16" s="613"/>
      <c r="M16" s="594"/>
      <c r="N16" s="613"/>
      <c r="O16" s="594"/>
      <c r="P16" s="613"/>
      <c r="Q16" s="594"/>
      <c r="R16" s="613"/>
      <c r="S16" s="594"/>
      <c r="T16" s="613"/>
      <c r="U16" s="594"/>
      <c r="V16" s="613"/>
      <c r="W16" s="594"/>
      <c r="X16" s="613"/>
      <c r="Y16" s="594"/>
      <c r="Z16" s="613"/>
      <c r="AA16" s="594"/>
      <c r="AB16" s="613"/>
      <c r="AC16" s="594"/>
      <c r="AD16" s="613"/>
      <c r="AE16" s="594"/>
      <c r="AF16" s="613"/>
      <c r="AG16" s="594"/>
      <c r="AH16" s="613"/>
      <c r="AI16" s="594"/>
      <c r="AJ16" s="613"/>
      <c r="AK16" s="594"/>
      <c r="AL16" s="613"/>
      <c r="AM16" s="594"/>
      <c r="AN16" s="613"/>
      <c r="AO16" s="594"/>
      <c r="AP16" s="613"/>
      <c r="AQ16" s="594"/>
      <c r="AR16" s="613"/>
      <c r="AS16" s="594"/>
      <c r="AT16" s="613"/>
      <c r="AU16" s="594"/>
      <c r="AV16" s="613"/>
      <c r="AW16" s="594"/>
      <c r="AX16" s="613"/>
      <c r="AY16" s="594"/>
      <c r="BA16" s="250"/>
      <c r="BB16" s="266">
        <v>9</v>
      </c>
      <c r="BC16" s="262" t="s">
        <v>128</v>
      </c>
      <c r="BD16" s="84" t="s">
        <v>288</v>
      </c>
      <c r="BE16" s="258" t="str">
        <f t="shared" si="1"/>
        <v>N/A</v>
      </c>
      <c r="BF16" s="616" t="s">
        <v>289</v>
      </c>
      <c r="BG16" s="266" t="str">
        <f t="shared" si="2"/>
        <v>N/A</v>
      </c>
      <c r="BH16" s="617"/>
      <c r="BI16" s="81" t="str">
        <f t="shared" si="3"/>
        <v>N/A</v>
      </c>
      <c r="BJ16" s="616"/>
      <c r="BK16" s="608" t="str">
        <f t="shared" si="4"/>
        <v>N/A</v>
      </c>
      <c r="BL16" s="617"/>
      <c r="BM16" s="608" t="str">
        <f t="shared" si="5"/>
        <v>N/A</v>
      </c>
      <c r="BN16" s="617"/>
      <c r="BO16" s="608" t="str">
        <f t="shared" si="6"/>
        <v>N/A</v>
      </c>
      <c r="BP16" s="617"/>
      <c r="BQ16" s="608" t="str">
        <f t="shared" si="7"/>
        <v>N/A</v>
      </c>
      <c r="BR16" s="617"/>
      <c r="BS16" s="608" t="str">
        <f t="shared" si="8"/>
        <v>N/A</v>
      </c>
      <c r="BT16" s="617"/>
      <c r="BU16" s="608" t="str">
        <f t="shared" si="9"/>
        <v>N/A</v>
      </c>
      <c r="BV16" s="617"/>
      <c r="BW16" s="608" t="str">
        <f t="shared" si="10"/>
        <v>N/A</v>
      </c>
      <c r="BX16" s="617"/>
      <c r="BY16" s="608" t="str">
        <f t="shared" si="11"/>
        <v>N/A</v>
      </c>
      <c r="BZ16" s="617"/>
      <c r="CA16" s="608" t="str">
        <f t="shared" si="12"/>
        <v>N/A</v>
      </c>
      <c r="CB16" s="617"/>
      <c r="CC16" s="81" t="str">
        <f t="shared" si="13"/>
        <v>N/A</v>
      </c>
      <c r="CD16" s="616"/>
      <c r="CE16" s="81" t="str">
        <f t="shared" si="14"/>
        <v>N/A</v>
      </c>
      <c r="CF16" s="616"/>
      <c r="CG16" s="81" t="str">
        <f t="shared" si="15"/>
        <v>N/A</v>
      </c>
      <c r="CH16" s="616"/>
      <c r="CI16" s="81" t="str">
        <f t="shared" si="16"/>
        <v>N/A</v>
      </c>
      <c r="CJ16" s="616"/>
      <c r="CK16" s="81" t="str">
        <f t="shared" si="17"/>
        <v>N/A</v>
      </c>
      <c r="CL16" s="616"/>
      <c r="CM16" s="81" t="str">
        <f t="shared" si="18"/>
        <v>N/A</v>
      </c>
      <c r="CN16" s="616"/>
      <c r="CO16" s="81" t="str">
        <f t="shared" si="19"/>
        <v>N/A</v>
      </c>
      <c r="CP16" s="616"/>
      <c r="CQ16" s="81" t="str">
        <f t="shared" si="20"/>
        <v>N/A</v>
      </c>
      <c r="CR16" s="616"/>
      <c r="CS16" s="81" t="str">
        <f t="shared" si="21"/>
        <v>N/A</v>
      </c>
      <c r="CT16" s="616"/>
      <c r="CU16" s="81" t="str">
        <f t="shared" si="22"/>
        <v>N/A</v>
      </c>
      <c r="CV16" s="616"/>
      <c r="CW16" s="605">
        <v>44</v>
      </c>
      <c r="CX16" s="605" t="s">
        <v>307</v>
      </c>
      <c r="CY16" s="605">
        <v>17930</v>
      </c>
      <c r="CZ16" s="605">
        <v>700</v>
      </c>
      <c r="DA16" s="605">
        <v>0</v>
      </c>
      <c r="DB16" s="605">
        <v>700</v>
      </c>
    </row>
    <row r="17" spans="1:107" s="255" customFormat="1" ht="30" customHeight="1" x14ac:dyDescent="0.3">
      <c r="A17" s="235"/>
      <c r="B17" s="236"/>
      <c r="C17" s="267"/>
      <c r="D17" s="268"/>
      <c r="E17" s="267"/>
      <c r="F17" s="240"/>
      <c r="G17" s="267"/>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1"/>
      <c r="BB17" s="98"/>
      <c r="BC17" s="269"/>
      <c r="BD17" s="82"/>
      <c r="BE17" s="98"/>
      <c r="BF17" s="618"/>
      <c r="BG17" s="98"/>
      <c r="BH17" s="618"/>
      <c r="BI17" s="82"/>
      <c r="BJ17" s="618"/>
      <c r="BK17" s="618"/>
      <c r="BL17" s="618"/>
      <c r="BM17" s="618"/>
      <c r="BN17" s="618"/>
      <c r="BO17" s="618"/>
      <c r="BP17" s="618"/>
      <c r="BQ17" s="82"/>
      <c r="BR17" s="618"/>
      <c r="BS17" s="82"/>
      <c r="BT17" s="618"/>
      <c r="BU17" s="82"/>
      <c r="BV17" s="618"/>
      <c r="BW17" s="82"/>
      <c r="BX17" s="618"/>
      <c r="BY17" s="82"/>
      <c r="BZ17" s="618"/>
      <c r="CA17" s="82"/>
      <c r="CB17" s="618"/>
      <c r="CC17" s="82"/>
      <c r="CD17" s="618"/>
      <c r="CE17" s="82"/>
      <c r="CF17" s="618"/>
      <c r="CG17" s="82"/>
      <c r="CH17" s="618"/>
      <c r="CI17" s="82"/>
      <c r="CJ17" s="618"/>
      <c r="CK17" s="82"/>
      <c r="CL17" s="618"/>
      <c r="CM17" s="82"/>
      <c r="CN17" s="618"/>
      <c r="CO17" s="82"/>
      <c r="CP17" s="618"/>
      <c r="CQ17" s="82"/>
      <c r="CR17" s="618"/>
      <c r="CS17" s="82"/>
      <c r="CT17" s="618"/>
      <c r="CU17" s="82"/>
      <c r="CV17" s="618"/>
      <c r="CW17" s="605">
        <v>48</v>
      </c>
      <c r="CX17" s="605" t="s">
        <v>308</v>
      </c>
      <c r="CY17" s="605">
        <v>63.9</v>
      </c>
      <c r="CZ17" s="605">
        <v>4</v>
      </c>
      <c r="DA17" s="605">
        <v>112</v>
      </c>
      <c r="DB17" s="605">
        <v>116</v>
      </c>
    </row>
    <row r="18" spans="1:107" s="240" customFormat="1" ht="6.75" customHeight="1" x14ac:dyDescent="0.3">
      <c r="A18" s="178"/>
      <c r="B18" s="236"/>
      <c r="C18" s="191"/>
      <c r="D18" s="216"/>
      <c r="E18" s="270"/>
      <c r="F18" s="191"/>
      <c r="G18" s="219"/>
      <c r="H18" s="220"/>
      <c r="I18" s="221"/>
      <c r="J18" s="220"/>
      <c r="K18" s="221"/>
      <c r="L18" s="220"/>
      <c r="M18" s="221"/>
      <c r="N18" s="220"/>
      <c r="O18" s="221"/>
      <c r="P18" s="220"/>
      <c r="Q18" s="221"/>
      <c r="R18" s="220"/>
      <c r="S18" s="221"/>
      <c r="T18" s="220"/>
      <c r="U18" s="221"/>
      <c r="V18" s="220"/>
      <c r="W18" s="219"/>
      <c r="X18" s="220"/>
      <c r="Y18" s="219"/>
      <c r="Z18" s="220"/>
      <c r="AA18" s="219"/>
      <c r="AB18" s="220"/>
      <c r="AC18" s="219"/>
      <c r="AD18" s="220"/>
      <c r="AE18" s="219"/>
      <c r="AF18" s="220"/>
      <c r="AG18" s="219"/>
      <c r="AH18" s="220"/>
      <c r="AI18" s="221"/>
      <c r="AJ18" s="220"/>
      <c r="AK18" s="219"/>
      <c r="AL18" s="220"/>
      <c r="AM18" s="219"/>
      <c r="AN18" s="220"/>
      <c r="AO18" s="219"/>
      <c r="AP18" s="219"/>
      <c r="AQ18" s="219"/>
      <c r="AR18" s="219"/>
      <c r="AS18" s="219"/>
      <c r="AT18" s="220"/>
      <c r="AU18" s="218"/>
      <c r="AV18" s="191"/>
      <c r="AW18" s="191"/>
      <c r="AX18" s="191"/>
      <c r="AY18" s="191"/>
      <c r="AZ18" s="191"/>
      <c r="BA18" s="189"/>
      <c r="BB18" s="189"/>
      <c r="BC18" s="189"/>
      <c r="BD18" s="189"/>
      <c r="BE18" s="189"/>
      <c r="BF18" s="189"/>
      <c r="BG18" s="189"/>
      <c r="BH18" s="189"/>
      <c r="BI18" s="189"/>
      <c r="BJ18" s="189"/>
      <c r="BK18" s="189"/>
      <c r="BL18" s="189"/>
      <c r="BM18" s="189"/>
      <c r="BN18" s="189"/>
      <c r="BO18" s="189"/>
      <c r="BP18" s="189"/>
      <c r="BQ18" s="189"/>
      <c r="BR18" s="189"/>
      <c r="BS18" s="189"/>
      <c r="BT18" s="189"/>
      <c r="BU18" s="189"/>
      <c r="BV18" s="189"/>
      <c r="BW18" s="189"/>
      <c r="BX18" s="189"/>
      <c r="BY18" s="189"/>
      <c r="BZ18" s="189"/>
      <c r="CA18" s="189"/>
      <c r="CB18" s="189"/>
      <c r="CC18" s="189"/>
      <c r="CD18" s="189"/>
      <c r="CE18" s="189"/>
      <c r="CF18" s="189"/>
      <c r="CG18" s="189"/>
      <c r="CH18" s="189"/>
      <c r="CI18" s="189"/>
      <c r="CJ18" s="189"/>
      <c r="CK18" s="189"/>
      <c r="CL18" s="189"/>
      <c r="CM18" s="189"/>
      <c r="CN18" s="189"/>
      <c r="CO18" s="189"/>
      <c r="CP18" s="189"/>
      <c r="CQ18" s="189"/>
      <c r="CR18" s="189"/>
      <c r="CS18" s="189"/>
      <c r="CT18" s="189"/>
      <c r="CU18" s="189"/>
      <c r="CV18" s="189"/>
      <c r="CW18" s="605">
        <v>50</v>
      </c>
      <c r="CX18" s="605" t="s">
        <v>267</v>
      </c>
      <c r="CY18" s="605">
        <v>395800</v>
      </c>
      <c r="CZ18" s="605">
        <v>105000</v>
      </c>
      <c r="DA18" s="605">
        <v>1122032</v>
      </c>
      <c r="DB18" s="605">
        <v>1227000</v>
      </c>
    </row>
    <row r="19" spans="1:107" ht="10.5" customHeight="1" x14ac:dyDescent="0.3">
      <c r="C19" s="271" t="s">
        <v>309</v>
      </c>
      <c r="D19" s="272"/>
      <c r="E19" s="273"/>
      <c r="F19" s="271"/>
      <c r="G19" s="223"/>
      <c r="H19" s="274"/>
      <c r="I19" s="275"/>
      <c r="J19" s="274"/>
      <c r="K19" s="275"/>
      <c r="L19" s="274"/>
      <c r="M19" s="275"/>
      <c r="N19" s="274"/>
      <c r="O19" s="275"/>
      <c r="P19" s="274"/>
      <c r="Q19" s="275"/>
      <c r="R19" s="274"/>
      <c r="S19" s="275"/>
      <c r="T19" s="274"/>
      <c r="U19" s="275"/>
      <c r="V19" s="274"/>
      <c r="W19" s="223"/>
      <c r="X19" s="274"/>
      <c r="Y19" s="223"/>
      <c r="Z19" s="274"/>
      <c r="AA19" s="223"/>
      <c r="AB19" s="274"/>
      <c r="AC19" s="223"/>
      <c r="AD19" s="274"/>
      <c r="AE19" s="223"/>
      <c r="AF19" s="274"/>
      <c r="AG19" s="223"/>
      <c r="AH19" s="274"/>
      <c r="AI19" s="275"/>
      <c r="AJ19" s="274"/>
      <c r="AK19" s="223"/>
      <c r="AL19" s="274"/>
      <c r="AM19" s="223"/>
      <c r="AN19" s="274"/>
      <c r="AO19" s="223"/>
      <c r="AP19" s="223"/>
      <c r="AQ19" s="223"/>
      <c r="AR19" s="223"/>
      <c r="AS19" s="223"/>
      <c r="AT19" s="274"/>
      <c r="AU19" s="199"/>
      <c r="AV19" s="200"/>
      <c r="AW19" s="200"/>
      <c r="AX19" s="200"/>
      <c r="AY19" s="200"/>
      <c r="AZ19" s="200"/>
      <c r="BB19" s="227" t="s">
        <v>310</v>
      </c>
      <c r="CV19" s="189"/>
      <c r="CW19" s="605">
        <v>52</v>
      </c>
      <c r="CX19" s="605" t="s">
        <v>311</v>
      </c>
      <c r="CY19" s="605">
        <v>611.5</v>
      </c>
      <c r="CZ19" s="605">
        <v>80</v>
      </c>
      <c r="DA19" s="605">
        <v>0</v>
      </c>
      <c r="DB19" s="605">
        <v>80</v>
      </c>
    </row>
    <row r="20" spans="1:107" ht="15.75" customHeight="1" x14ac:dyDescent="0.3">
      <c r="C20" s="276" t="s">
        <v>312</v>
      </c>
      <c r="D20" s="755" t="s">
        <v>313</v>
      </c>
      <c r="E20" s="755"/>
      <c r="F20" s="755"/>
      <c r="G20" s="755"/>
      <c r="H20" s="755"/>
      <c r="I20" s="755"/>
      <c r="J20" s="755"/>
      <c r="K20" s="755"/>
      <c r="L20" s="755"/>
      <c r="M20" s="755"/>
      <c r="N20" s="755"/>
      <c r="O20" s="755"/>
      <c r="P20" s="755"/>
      <c r="Q20" s="755"/>
      <c r="R20" s="755"/>
      <c r="S20" s="755"/>
      <c r="T20" s="755"/>
      <c r="U20" s="755"/>
      <c r="V20" s="755"/>
      <c r="W20" s="755"/>
      <c r="X20" s="755"/>
      <c r="Y20" s="755"/>
      <c r="Z20" s="755"/>
      <c r="AA20" s="755"/>
      <c r="AB20" s="755"/>
      <c r="AC20" s="755"/>
      <c r="AD20" s="755"/>
      <c r="AE20" s="755"/>
      <c r="AF20" s="755"/>
      <c r="AG20" s="755"/>
      <c r="AH20" s="755"/>
      <c r="AI20" s="755"/>
      <c r="AJ20" s="755"/>
      <c r="AK20" s="755"/>
      <c r="AL20" s="755"/>
      <c r="AM20" s="755"/>
      <c r="AN20" s="755"/>
      <c r="AO20" s="755"/>
      <c r="AP20" s="755"/>
      <c r="AQ20" s="755"/>
      <c r="AR20" s="755"/>
      <c r="AS20" s="755"/>
      <c r="AT20" s="755"/>
      <c r="AU20" s="755"/>
      <c r="AV20" s="755"/>
      <c r="AW20" s="755"/>
      <c r="AX20" s="755"/>
      <c r="AY20" s="755"/>
      <c r="AZ20" s="755"/>
      <c r="BB20" s="231" t="s">
        <v>280</v>
      </c>
      <c r="BC20" s="231" t="s">
        <v>281</v>
      </c>
      <c r="BD20" s="232" t="s">
        <v>282</v>
      </c>
      <c r="BE20" s="231" t="s">
        <v>283</v>
      </c>
      <c r="BF20" s="233">
        <v>1990</v>
      </c>
      <c r="BG20" s="232">
        <v>1995</v>
      </c>
      <c r="BH20" s="233"/>
      <c r="BI20" s="232">
        <v>1996</v>
      </c>
      <c r="BJ20" s="619"/>
      <c r="BK20" s="620">
        <v>1997</v>
      </c>
      <c r="BL20" s="619"/>
      <c r="BM20" s="620">
        <v>1998</v>
      </c>
      <c r="BN20" s="619"/>
      <c r="BO20" s="620">
        <v>1999</v>
      </c>
      <c r="BP20" s="619"/>
      <c r="BQ20" s="620">
        <v>2000</v>
      </c>
      <c r="BR20" s="619"/>
      <c r="BS20" s="620">
        <v>2001</v>
      </c>
      <c r="BT20" s="619"/>
      <c r="BU20" s="620">
        <v>2002</v>
      </c>
      <c r="BV20" s="619"/>
      <c r="BW20" s="620">
        <v>2003</v>
      </c>
      <c r="BX20" s="619"/>
      <c r="BY20" s="620">
        <v>2004</v>
      </c>
      <c r="BZ20" s="619"/>
      <c r="CA20" s="620">
        <v>2005</v>
      </c>
      <c r="CB20" s="619"/>
      <c r="CC20" s="620">
        <v>2006</v>
      </c>
      <c r="CD20" s="619"/>
      <c r="CE20" s="620">
        <v>2007</v>
      </c>
      <c r="CF20" s="619"/>
      <c r="CG20" s="620">
        <v>2008</v>
      </c>
      <c r="CH20" s="619"/>
      <c r="CI20" s="620">
        <v>2009</v>
      </c>
      <c r="CJ20" s="619"/>
      <c r="CK20" s="620">
        <v>2010</v>
      </c>
      <c r="CL20" s="619"/>
      <c r="CM20" s="620">
        <v>2011</v>
      </c>
      <c r="CN20" s="619"/>
      <c r="CO20" s="620">
        <v>2012</v>
      </c>
      <c r="CP20" s="621"/>
      <c r="CQ20" s="620">
        <v>2013</v>
      </c>
      <c r="CR20" s="619"/>
      <c r="CS20" s="620">
        <v>2014</v>
      </c>
      <c r="CT20" s="619"/>
      <c r="CU20" s="620">
        <v>2015</v>
      </c>
      <c r="CV20" s="621"/>
      <c r="CW20" s="605">
        <v>112</v>
      </c>
      <c r="CX20" s="605" t="s">
        <v>314</v>
      </c>
      <c r="CY20" s="605">
        <v>128300</v>
      </c>
      <c r="CZ20" s="605">
        <v>34000</v>
      </c>
      <c r="DA20" s="605">
        <v>23900</v>
      </c>
      <c r="DB20" s="605">
        <v>57900</v>
      </c>
    </row>
    <row r="21" spans="1:107" ht="15" customHeight="1" x14ac:dyDescent="0.3">
      <c r="C21" s="276" t="s">
        <v>312</v>
      </c>
      <c r="D21" s="755" t="s">
        <v>315</v>
      </c>
      <c r="E21" s="755"/>
      <c r="F21" s="755"/>
      <c r="G21" s="755"/>
      <c r="H21" s="755"/>
      <c r="I21" s="755"/>
      <c r="J21" s="755"/>
      <c r="K21" s="755"/>
      <c r="L21" s="755"/>
      <c r="M21" s="755"/>
      <c r="N21" s="755"/>
      <c r="O21" s="755"/>
      <c r="P21" s="755"/>
      <c r="Q21" s="755"/>
      <c r="R21" s="755"/>
      <c r="S21" s="755"/>
      <c r="T21" s="755"/>
      <c r="U21" s="755"/>
      <c r="V21" s="755"/>
      <c r="W21" s="755"/>
      <c r="X21" s="755"/>
      <c r="Y21" s="755"/>
      <c r="Z21" s="755"/>
      <c r="AA21" s="755"/>
      <c r="AB21" s="755"/>
      <c r="AC21" s="755"/>
      <c r="AD21" s="755"/>
      <c r="AE21" s="755"/>
      <c r="AF21" s="755"/>
      <c r="AG21" s="755"/>
      <c r="AH21" s="755"/>
      <c r="AI21" s="755"/>
      <c r="AJ21" s="755"/>
      <c r="AK21" s="755"/>
      <c r="AL21" s="755"/>
      <c r="AM21" s="755"/>
      <c r="AN21" s="755"/>
      <c r="AO21" s="755"/>
      <c r="AP21" s="755"/>
      <c r="AQ21" s="755"/>
      <c r="AR21" s="755"/>
      <c r="AS21" s="755"/>
      <c r="AT21" s="755"/>
      <c r="AU21" s="755"/>
      <c r="AV21" s="755"/>
      <c r="AW21" s="755"/>
      <c r="AX21" s="755"/>
      <c r="AY21" s="755"/>
      <c r="AZ21" s="755"/>
      <c r="BB21" s="100">
        <v>3</v>
      </c>
      <c r="BC21" s="247" t="s">
        <v>293</v>
      </c>
      <c r="BD21" s="83" t="s">
        <v>286</v>
      </c>
      <c r="BE21" s="83">
        <f>F10</f>
        <v>285705.23100000003</v>
      </c>
      <c r="BF21" s="83">
        <f>H10</f>
        <v>314099</v>
      </c>
      <c r="BG21" s="83">
        <f>J10</f>
        <v>0</v>
      </c>
      <c r="BH21" s="83"/>
      <c r="BI21" s="83">
        <f>L10</f>
        <v>0</v>
      </c>
      <c r="BJ21" s="83"/>
      <c r="BK21" s="83">
        <f>N10</f>
        <v>0</v>
      </c>
      <c r="BL21" s="83"/>
      <c r="BM21" s="83">
        <f>P10</f>
        <v>0</v>
      </c>
      <c r="BN21" s="83"/>
      <c r="BO21" s="83">
        <f>R10</f>
        <v>0</v>
      </c>
      <c r="BP21" s="83"/>
      <c r="BQ21" s="83">
        <f>T10</f>
        <v>0</v>
      </c>
      <c r="BR21" s="83"/>
      <c r="BS21" s="83">
        <f>V10</f>
        <v>0</v>
      </c>
      <c r="BT21" s="83"/>
      <c r="BU21" s="83">
        <f>X10</f>
        <v>0</v>
      </c>
      <c r="BV21" s="83"/>
      <c r="BW21" s="83">
        <f>Z10</f>
        <v>0</v>
      </c>
      <c r="BX21" s="83"/>
      <c r="BY21" s="83">
        <f>AB10</f>
        <v>325812</v>
      </c>
      <c r="BZ21" s="83"/>
      <c r="CA21" s="83">
        <f>AD10</f>
        <v>287538</v>
      </c>
      <c r="CB21" s="83"/>
      <c r="CC21" s="83">
        <f>AF10</f>
        <v>236719</v>
      </c>
      <c r="CD21" s="83"/>
      <c r="CE21" s="83">
        <f>AH10</f>
        <v>333392</v>
      </c>
      <c r="CF21" s="83"/>
      <c r="CG21" s="83">
        <f>AJ10</f>
        <v>283272</v>
      </c>
      <c r="CH21" s="83"/>
      <c r="CI21" s="83">
        <f>AL10</f>
        <v>247756</v>
      </c>
      <c r="CJ21" s="83"/>
      <c r="CK21" s="83">
        <f>AN10</f>
        <v>243033</v>
      </c>
      <c r="CL21" s="83"/>
      <c r="CM21" s="83">
        <f>AP10</f>
        <v>297004</v>
      </c>
      <c r="CN21" s="83"/>
      <c r="CO21" s="83">
        <f>AR10</f>
        <v>270566</v>
      </c>
      <c r="CP21" s="83"/>
      <c r="CQ21" s="83">
        <f>AT10</f>
        <v>270271</v>
      </c>
      <c r="CR21" s="615"/>
      <c r="CS21" s="83">
        <f>AV10</f>
        <v>238877</v>
      </c>
      <c r="CT21" s="83"/>
      <c r="CU21" s="83">
        <f>AX10</f>
        <v>336150</v>
      </c>
      <c r="CV21" s="83"/>
      <c r="CW21" s="605">
        <v>84</v>
      </c>
      <c r="CX21" s="605" t="s">
        <v>316</v>
      </c>
      <c r="CY21" s="605">
        <v>39160</v>
      </c>
      <c r="CZ21" s="605">
        <v>15260</v>
      </c>
      <c r="DA21" s="605">
        <v>6042</v>
      </c>
      <c r="DB21" s="605">
        <v>21730</v>
      </c>
    </row>
    <row r="22" spans="1:107" ht="25.5" customHeight="1" x14ac:dyDescent="0.3">
      <c r="A22" s="277"/>
      <c r="C22" s="276" t="s">
        <v>312</v>
      </c>
      <c r="D22" s="770" t="s">
        <v>317</v>
      </c>
      <c r="E22" s="770"/>
      <c r="F22" s="770"/>
      <c r="G22" s="770"/>
      <c r="H22" s="770"/>
      <c r="I22" s="770"/>
      <c r="J22" s="770"/>
      <c r="K22" s="770"/>
      <c r="L22" s="770"/>
      <c r="M22" s="770"/>
      <c r="N22" s="770"/>
      <c r="O22" s="770"/>
      <c r="P22" s="770"/>
      <c r="Q22" s="770"/>
      <c r="R22" s="770"/>
      <c r="S22" s="770"/>
      <c r="T22" s="770"/>
      <c r="U22" s="770"/>
      <c r="V22" s="770"/>
      <c r="W22" s="770"/>
      <c r="X22" s="770"/>
      <c r="Y22" s="770"/>
      <c r="Z22" s="770"/>
      <c r="AA22" s="770"/>
      <c r="AB22" s="770"/>
      <c r="AC22" s="770"/>
      <c r="AD22" s="770"/>
      <c r="AE22" s="770"/>
      <c r="AF22" s="770"/>
      <c r="AG22" s="770"/>
      <c r="AH22" s="770"/>
      <c r="AI22" s="770"/>
      <c r="AJ22" s="770"/>
      <c r="AK22" s="770"/>
      <c r="AL22" s="770"/>
      <c r="AM22" s="770"/>
      <c r="AN22" s="770"/>
      <c r="AO22" s="770"/>
      <c r="AP22" s="770"/>
      <c r="AQ22" s="770"/>
      <c r="AR22" s="770"/>
      <c r="AS22" s="770"/>
      <c r="AT22" s="770"/>
      <c r="AU22" s="770"/>
      <c r="AV22" s="770"/>
      <c r="AW22" s="770"/>
      <c r="AX22" s="770"/>
      <c r="AY22" s="770"/>
      <c r="AZ22" s="770"/>
      <c r="BA22" s="278"/>
      <c r="BB22" s="279">
        <v>10</v>
      </c>
      <c r="BC22" s="280" t="s">
        <v>318</v>
      </c>
      <c r="BD22" s="83" t="s">
        <v>286</v>
      </c>
      <c r="BE22" s="83">
        <f>(F8-F9)</f>
        <v>285705.23077000002</v>
      </c>
      <c r="BF22" s="83">
        <f>(H8-H9)</f>
        <v>314099</v>
      </c>
      <c r="BG22" s="83">
        <f>(J8-J9)</f>
        <v>0</v>
      </c>
      <c r="BH22" s="83"/>
      <c r="BI22" s="83">
        <f>(L8-L9)</f>
        <v>0</v>
      </c>
      <c r="BJ22" s="83"/>
      <c r="BK22" s="83">
        <f>(N8-N9)</f>
        <v>0</v>
      </c>
      <c r="BL22" s="83"/>
      <c r="BM22" s="83">
        <f>(P8-P9)</f>
        <v>0</v>
      </c>
      <c r="BN22" s="83"/>
      <c r="BO22" s="83">
        <f>(R8-R9)</f>
        <v>0</v>
      </c>
      <c r="BP22" s="83"/>
      <c r="BQ22" s="83">
        <f>(T8-T9)</f>
        <v>0</v>
      </c>
      <c r="BR22" s="83"/>
      <c r="BS22" s="83">
        <f>(V8-V9)</f>
        <v>0</v>
      </c>
      <c r="BT22" s="83"/>
      <c r="BU22" s="83">
        <f>(X8-X9)</f>
        <v>0</v>
      </c>
      <c r="BV22" s="83"/>
      <c r="BW22" s="83">
        <f>(Z8-Z9)</f>
        <v>0</v>
      </c>
      <c r="BX22" s="83"/>
      <c r="BY22" s="83">
        <f>(AB8-AB9)</f>
        <v>325812</v>
      </c>
      <c r="BZ22" s="83"/>
      <c r="CA22" s="83">
        <f>(AD8-AD9)</f>
        <v>287538</v>
      </c>
      <c r="CB22" s="83"/>
      <c r="CC22" s="83">
        <f>(AF8-AF9)</f>
        <v>236719</v>
      </c>
      <c r="CD22" s="83"/>
      <c r="CE22" s="83">
        <f>(AH8-AH9)</f>
        <v>333392</v>
      </c>
      <c r="CF22" s="83"/>
      <c r="CG22" s="83">
        <f>(AJ8-AJ9)</f>
        <v>283272</v>
      </c>
      <c r="CH22" s="83"/>
      <c r="CI22" s="83">
        <f>(AL8-AL9)</f>
        <v>247756</v>
      </c>
      <c r="CJ22" s="83"/>
      <c r="CK22" s="83">
        <f>(AN8-AN9)</f>
        <v>243033</v>
      </c>
      <c r="CL22" s="83"/>
      <c r="CM22" s="83">
        <f>(AP8-AP9)</f>
        <v>297004</v>
      </c>
      <c r="CN22" s="83"/>
      <c r="CO22" s="83">
        <f>(AR8-AR9)</f>
        <v>270566</v>
      </c>
      <c r="CP22" s="83"/>
      <c r="CQ22" s="83">
        <f>(AT8-AT9)</f>
        <v>270271</v>
      </c>
      <c r="CR22" s="615"/>
      <c r="CS22" s="83">
        <f>(AV8-AV9)</f>
        <v>238877</v>
      </c>
      <c r="CT22" s="83"/>
      <c r="CU22" s="83">
        <f>(AX8-AX9)</f>
        <v>336150</v>
      </c>
      <c r="CV22" s="83"/>
      <c r="CW22" s="605">
        <v>204</v>
      </c>
      <c r="CX22" s="605" t="s">
        <v>319</v>
      </c>
      <c r="CY22" s="605">
        <v>119200</v>
      </c>
      <c r="CZ22" s="605">
        <v>10300</v>
      </c>
      <c r="DA22" s="605">
        <v>0</v>
      </c>
      <c r="DB22" s="605">
        <v>26390</v>
      </c>
      <c r="DC22" s="281"/>
    </row>
    <row r="23" spans="1:107" ht="25.5" customHeight="1" x14ac:dyDescent="0.3">
      <c r="A23" s="277"/>
      <c r="B23" s="277"/>
      <c r="C23" s="276" t="s">
        <v>312</v>
      </c>
      <c r="D23" s="755" t="s">
        <v>320</v>
      </c>
      <c r="E23" s="755"/>
      <c r="F23" s="755"/>
      <c r="G23" s="755"/>
      <c r="H23" s="755"/>
      <c r="I23" s="755"/>
      <c r="J23" s="755"/>
      <c r="K23" s="755"/>
      <c r="L23" s="755"/>
      <c r="M23" s="755"/>
      <c r="N23" s="755"/>
      <c r="O23" s="755"/>
      <c r="P23" s="755"/>
      <c r="Q23" s="755"/>
      <c r="R23" s="755"/>
      <c r="S23" s="755"/>
      <c r="T23" s="755"/>
      <c r="U23" s="755"/>
      <c r="V23" s="755"/>
      <c r="W23" s="755"/>
      <c r="X23" s="755"/>
      <c r="Y23" s="755"/>
      <c r="Z23" s="755"/>
      <c r="AA23" s="755"/>
      <c r="AB23" s="755"/>
      <c r="AC23" s="755"/>
      <c r="AD23" s="755"/>
      <c r="AE23" s="755"/>
      <c r="AF23" s="755"/>
      <c r="AG23" s="755"/>
      <c r="AH23" s="755"/>
      <c r="AI23" s="755"/>
      <c r="AJ23" s="755"/>
      <c r="AK23" s="755"/>
      <c r="AL23" s="755"/>
      <c r="AM23" s="755"/>
      <c r="AN23" s="755"/>
      <c r="AO23" s="755"/>
      <c r="AP23" s="755"/>
      <c r="AQ23" s="755"/>
      <c r="AR23" s="755"/>
      <c r="AS23" s="755"/>
      <c r="AT23" s="755"/>
      <c r="AU23" s="755"/>
      <c r="AV23" s="755"/>
      <c r="AW23" s="755"/>
      <c r="AX23" s="755"/>
      <c r="AY23" s="755"/>
      <c r="AZ23" s="755"/>
      <c r="BA23" s="282"/>
      <c r="BB23" s="283" t="s">
        <v>321</v>
      </c>
      <c r="BC23" s="280" t="s">
        <v>322</v>
      </c>
      <c r="BD23" s="83"/>
      <c r="BE23" s="83" t="str">
        <f>IF(OR(ISBLANK(F8),ISBLANK(F9),ISBLANK(F10)),"N/A",IF((BE21=BE22),"ok","&lt;&gt;"))</f>
        <v>&lt;&gt;</v>
      </c>
      <c r="BF23" s="83" t="str">
        <f>IF(OR(ISBLANK(H8),ISBLANK(H9),ISBLANK(H10)),"N/A",IF((BF21=BF22),"ok","&lt;&gt;"))</f>
        <v>ok</v>
      </c>
      <c r="BG23" s="83" t="str">
        <f>IF(OR(ISBLANK(P8),ISBLANK(P9),ISBLANK(P10)),"N/A",IF((BG21=BG22),"ok","&lt;&gt;"))</f>
        <v>N/A</v>
      </c>
      <c r="BH23" s="83"/>
      <c r="BI23" s="83" t="str">
        <f>IF(OR(ISBLANK(L8),ISBLANK(L9),ISBLANK(L10)),"N/A",IF((BI21=BI22),"ok","&lt;&gt;"))</f>
        <v>N/A</v>
      </c>
      <c r="BJ23" s="83"/>
      <c r="BK23" s="83" t="str">
        <f>IF(OR(ISBLANK(Q8),ISBLANK(Q9),ISBLANK(Q10)),"N/A",IF((BK21=BK22),"ok","&lt;&gt;"))</f>
        <v>N/A</v>
      </c>
      <c r="BL23" s="83"/>
      <c r="BM23" s="83" t="str">
        <f>IF(OR(ISBLANK(S8),ISBLANK(S9),ISBLANK(S10)),"N/A",IF((BM21=BM22),"ok","&lt;&gt;"))</f>
        <v>N/A</v>
      </c>
      <c r="BN23" s="83"/>
      <c r="BO23" s="83" t="str">
        <f>IF(OR(ISBLANK(R8),ISBLANK(R9),ISBLANK(R10)),"N/A",IF((BO21=BO22),"ok","&lt;&gt;"))</f>
        <v>N/A</v>
      </c>
      <c r="BP23" s="83"/>
      <c r="BQ23" s="83" t="str">
        <f>IF(OR(ISBLANK(T8),ISBLANK(T9),ISBLANK(T10)),"N/A",IF((BQ21=BQ22),"ok","&lt;&gt;"))</f>
        <v>N/A</v>
      </c>
      <c r="BR23" s="83"/>
      <c r="BS23" s="83" t="str">
        <f>IF(OR(ISBLANK(V8),ISBLANK(V9),ISBLANK(V10)),"N/A",IF((BS21=BS22),"ok","&lt;&gt;"))</f>
        <v>N/A</v>
      </c>
      <c r="BT23" s="83"/>
      <c r="BU23" s="83" t="str">
        <f>IF(OR(ISBLANK(X8),ISBLANK(X9),ISBLANK(X10)),"N/A",IF((BU21=BU22),"ok","&lt;&gt;"))</f>
        <v>N/A</v>
      </c>
      <c r="BV23" s="83"/>
      <c r="BW23" s="83" t="str">
        <f>IF(OR(ISBLANK(Z8),ISBLANK(Z9),ISBLANK(Z10)),"N/A",IF((BW21=BW22),"ok","&lt;&gt;"))</f>
        <v>N/A</v>
      </c>
      <c r="BX23" s="83"/>
      <c r="BY23" s="83" t="str">
        <f>IF(OR(ISBLANK(AB8),ISBLANK(AB9),ISBLANK(AB10)),"N/A",IF((BY21=BY22),"ok","&lt;&gt;"))</f>
        <v>ok</v>
      </c>
      <c r="BZ23" s="83"/>
      <c r="CA23" s="83" t="str">
        <f>IF(OR(ISBLANK(AD8),ISBLANK(AD9),ISBLANK(AD10)),"N/A",IF((CA21=CA22),"ok","&lt;&gt;"))</f>
        <v>ok</v>
      </c>
      <c r="CB23" s="83"/>
      <c r="CC23" s="83" t="str">
        <f>IF(OR(ISBLANK(AF8),ISBLANK(AF9),ISBLANK(AF10)),"N/A",IF((CC21=CC22),"ok","&lt;&gt;"))</f>
        <v>ok</v>
      </c>
      <c r="CD23" s="83"/>
      <c r="CE23" s="83" t="str">
        <f>IF(OR(ISBLANK(AH8),ISBLANK(AH9),ISBLANK(AH10)),"N/A",IF((CE21=CE22),"ok","&lt;&gt;"))</f>
        <v>ok</v>
      </c>
      <c r="CF23" s="83"/>
      <c r="CG23" s="83" t="str">
        <f>IF(OR(ISBLANK(AJ8),ISBLANK(AJ9),ISBLANK(AJ10)),"N/A",IF((CG21=CG22),"ok","&lt;&gt;"))</f>
        <v>ok</v>
      </c>
      <c r="CH23" s="83"/>
      <c r="CI23" s="83" t="str">
        <f>IF(OR(ISBLANK(AL8),ISBLANK(AL9),ISBLANK(AL10)),"N/A",IF((CI21=CI22),"ok","&lt;&gt;"))</f>
        <v>ok</v>
      </c>
      <c r="CJ23" s="83"/>
      <c r="CK23" s="83" t="str">
        <f>IF(OR(ISBLANK(AN8),ISBLANK(AN9),ISBLANK(AN10)),"N/A",IF((CK21=CK22),"ok","&lt;&gt;"))</f>
        <v>ok</v>
      </c>
      <c r="CL23" s="83"/>
      <c r="CM23" s="83" t="str">
        <f>IF(OR(ISBLANK(AP8),ISBLANK(AP9),ISBLANK(AP10)),"N/A",IF((CM21=CM22),"ok","&lt;&gt;"))</f>
        <v>ok</v>
      </c>
      <c r="CN23" s="83"/>
      <c r="CO23" s="83" t="str">
        <f>IF(OR(ISBLANK(AR8),ISBLANK(AR9),ISBLANK(AR10)),"N/A",IF((CO21=CO22),"ok","&lt;&gt;"))</f>
        <v>ok</v>
      </c>
      <c r="CP23" s="83"/>
      <c r="CQ23" s="83" t="str">
        <f>IF(OR(ISBLANK(AT8),ISBLANK(AT9),ISBLANK(AT10)),"N/A",IF((CQ21=CQ22),"ok","&lt;&gt;"))</f>
        <v>ok</v>
      </c>
      <c r="CR23" s="615"/>
      <c r="CS23" s="83" t="str">
        <f>IF(OR(ISBLANK(AV8),ISBLANK(AV9),ISBLANK(AV10)),"N/A",IF((CS21=CS22),"ok","&lt;&gt;"))</f>
        <v>ok</v>
      </c>
      <c r="CT23" s="83"/>
      <c r="CU23" s="83" t="str">
        <f>IF(OR(ISBLANK(AX8),ISBLANK(AX9),ISBLANK(AX10)),"N/A",IF((CU21=CU22),"ok","&lt;&gt;"))</f>
        <v>ok</v>
      </c>
      <c r="CV23" s="83"/>
      <c r="CW23" s="605">
        <v>60</v>
      </c>
      <c r="CX23" s="605" t="s">
        <v>323</v>
      </c>
      <c r="CY23" s="605"/>
      <c r="CZ23" s="605"/>
      <c r="DA23" s="605"/>
      <c r="DB23" s="605"/>
      <c r="DC23" s="281"/>
    </row>
    <row r="24" spans="1:107" ht="22.5" customHeight="1" x14ac:dyDescent="0.3">
      <c r="A24" s="277"/>
      <c r="B24" s="277"/>
      <c r="C24" s="276" t="s">
        <v>312</v>
      </c>
      <c r="D24" s="759" t="s">
        <v>324</v>
      </c>
      <c r="E24" s="759"/>
      <c r="F24" s="759"/>
      <c r="G24" s="759"/>
      <c r="H24" s="759"/>
      <c r="I24" s="759"/>
      <c r="J24" s="759"/>
      <c r="K24" s="759"/>
      <c r="L24" s="759"/>
      <c r="M24" s="759"/>
      <c r="N24" s="759"/>
      <c r="O24" s="759"/>
      <c r="P24" s="759"/>
      <c r="Q24" s="759"/>
      <c r="R24" s="759"/>
      <c r="S24" s="759"/>
      <c r="T24" s="759"/>
      <c r="U24" s="759"/>
      <c r="V24" s="759"/>
      <c r="W24" s="759"/>
      <c r="X24" s="759"/>
      <c r="Y24" s="759"/>
      <c r="Z24" s="759"/>
      <c r="AA24" s="759"/>
      <c r="AB24" s="759"/>
      <c r="AC24" s="759"/>
      <c r="AD24" s="759"/>
      <c r="AE24" s="759"/>
      <c r="AF24" s="759"/>
      <c r="AG24" s="759"/>
      <c r="AH24" s="759"/>
      <c r="AI24" s="759"/>
      <c r="AJ24" s="759"/>
      <c r="AK24" s="759"/>
      <c r="AL24" s="759"/>
      <c r="AM24" s="759"/>
      <c r="AN24" s="759"/>
      <c r="AO24" s="759"/>
      <c r="AP24" s="759"/>
      <c r="AQ24" s="759"/>
      <c r="AR24" s="759"/>
      <c r="AS24" s="759"/>
      <c r="AT24" s="759"/>
      <c r="AU24" s="759"/>
      <c r="AV24" s="759"/>
      <c r="AW24" s="759"/>
      <c r="AX24" s="759"/>
      <c r="AY24" s="759"/>
      <c r="AZ24" s="759"/>
      <c r="BA24" s="278"/>
      <c r="BB24" s="100">
        <v>5</v>
      </c>
      <c r="BC24" s="256" t="s">
        <v>297</v>
      </c>
      <c r="BD24" s="83" t="s">
        <v>286</v>
      </c>
      <c r="BE24" s="83">
        <f>F12</f>
        <v>1363200.13</v>
      </c>
      <c r="BF24" s="83">
        <f>H12</f>
        <v>1741431.4</v>
      </c>
      <c r="BG24" s="83">
        <f>P12</f>
        <v>0</v>
      </c>
      <c r="BH24" s="83"/>
      <c r="BI24" s="83">
        <f>L12</f>
        <v>0</v>
      </c>
      <c r="BJ24" s="83"/>
      <c r="BK24" s="83">
        <f>Q12</f>
        <v>0</v>
      </c>
      <c r="BL24" s="83"/>
      <c r="BM24" s="83">
        <f>S12</f>
        <v>0</v>
      </c>
      <c r="BN24" s="83"/>
      <c r="BO24" s="83">
        <f>R12</f>
        <v>0</v>
      </c>
      <c r="BP24" s="83"/>
      <c r="BQ24" s="83">
        <f>T12</f>
        <v>0</v>
      </c>
      <c r="BR24" s="83"/>
      <c r="BS24" s="83">
        <f>V12</f>
        <v>0</v>
      </c>
      <c r="BT24" s="83"/>
      <c r="BU24" s="83">
        <f>X12</f>
        <v>0</v>
      </c>
      <c r="BV24" s="83"/>
      <c r="BW24" s="83">
        <f>Z12</f>
        <v>0</v>
      </c>
      <c r="BX24" s="83"/>
      <c r="BY24" s="83">
        <f>AB12</f>
        <v>1471138</v>
      </c>
      <c r="BZ24" s="83"/>
      <c r="CA24" s="83">
        <f>AD12</f>
        <v>1213489</v>
      </c>
      <c r="CB24" s="83"/>
      <c r="CC24" s="83">
        <f>AF12</f>
        <v>1310618.3</v>
      </c>
      <c r="CD24" s="83"/>
      <c r="CE24" s="83">
        <f>AH12</f>
        <v>1334314</v>
      </c>
      <c r="CF24" s="83"/>
      <c r="CG24" s="83">
        <f>AJ12</f>
        <v>1411521</v>
      </c>
      <c r="CH24" s="83"/>
      <c r="CI24" s="83">
        <f>AL12</f>
        <v>1154997</v>
      </c>
      <c r="CJ24" s="83"/>
      <c r="CK24" s="83">
        <f>AN12</f>
        <v>1274807</v>
      </c>
      <c r="CL24" s="83"/>
      <c r="CM24" s="83">
        <f>AP12</f>
        <v>1083624.3</v>
      </c>
      <c r="CN24" s="83"/>
      <c r="CO24" s="83">
        <f>AR12</f>
        <v>1214805</v>
      </c>
      <c r="CP24" s="83"/>
      <c r="CQ24" s="83">
        <f>AT12</f>
        <v>1574049</v>
      </c>
      <c r="CR24" s="622"/>
      <c r="CS24" s="83">
        <f>AV12</f>
        <v>1425979</v>
      </c>
      <c r="CT24" s="83"/>
      <c r="CU24" s="83">
        <f>AX12</f>
        <v>1481150</v>
      </c>
      <c r="CV24" s="83"/>
      <c r="CW24" s="605">
        <v>64</v>
      </c>
      <c r="CX24" s="605" t="s">
        <v>325</v>
      </c>
      <c r="CY24" s="605">
        <v>84460</v>
      </c>
      <c r="CZ24" s="605">
        <v>78000</v>
      </c>
      <c r="DA24" s="605">
        <v>0</v>
      </c>
      <c r="DB24" s="605">
        <v>78000</v>
      </c>
      <c r="DC24" s="281"/>
    </row>
    <row r="25" spans="1:107" ht="6" customHeight="1" x14ac:dyDescent="0.3">
      <c r="A25" s="277"/>
      <c r="B25" s="277"/>
      <c r="C25" s="276"/>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4"/>
      <c r="AX25" s="284"/>
      <c r="AY25" s="284"/>
      <c r="AZ25" s="284"/>
      <c r="BA25" s="278"/>
      <c r="BB25" s="279">
        <v>11</v>
      </c>
      <c r="BC25" s="280" t="s">
        <v>326</v>
      </c>
      <c r="BD25" s="83" t="s">
        <v>286</v>
      </c>
      <c r="BE25" s="83">
        <f>F10+F11</f>
        <v>1363200.1310000001</v>
      </c>
      <c r="BF25" s="83">
        <f>H10+H11</f>
        <v>1741431.4</v>
      </c>
      <c r="BG25" s="83">
        <f>P10+P11</f>
        <v>0</v>
      </c>
      <c r="BH25" s="83"/>
      <c r="BI25" s="83">
        <f>L10+L11</f>
        <v>0</v>
      </c>
      <c r="BJ25" s="83"/>
      <c r="BK25" s="83">
        <f>Q10+Q11</f>
        <v>0</v>
      </c>
      <c r="BL25" s="83"/>
      <c r="BM25" s="83">
        <f>S10+S11</f>
        <v>0</v>
      </c>
      <c r="BN25" s="83"/>
      <c r="BO25" s="83">
        <f>R10+R11</f>
        <v>0</v>
      </c>
      <c r="BP25" s="83"/>
      <c r="BQ25" s="83">
        <f>T10+T11</f>
        <v>0</v>
      </c>
      <c r="BR25" s="83"/>
      <c r="BS25" s="83">
        <f>V10+V11</f>
        <v>0</v>
      </c>
      <c r="BT25" s="83"/>
      <c r="BU25" s="83">
        <f>X10+X11</f>
        <v>0</v>
      </c>
      <c r="BV25" s="84"/>
      <c r="BW25" s="83">
        <f>Z10+Z11</f>
        <v>0</v>
      </c>
      <c r="BX25" s="83"/>
      <c r="BY25" s="83">
        <f>AB10+AB11</f>
        <v>1471138</v>
      </c>
      <c r="BZ25" s="83"/>
      <c r="CA25" s="83">
        <f>AD10+AD11</f>
        <v>1213488.98</v>
      </c>
      <c r="CB25" s="83"/>
      <c r="CC25" s="83">
        <f>AF10+AF11</f>
        <v>1310618.3</v>
      </c>
      <c r="CD25" s="83"/>
      <c r="CE25" s="83">
        <f>AH10+AH11</f>
        <v>1334314</v>
      </c>
      <c r="CF25" s="83"/>
      <c r="CG25" s="83">
        <f>AJ10+AJ11</f>
        <v>1411521</v>
      </c>
      <c r="CH25" s="83"/>
      <c r="CI25" s="83">
        <f>AL10+AL11</f>
        <v>1154997</v>
      </c>
      <c r="CJ25" s="83"/>
      <c r="CK25" s="83">
        <f>AN10+AN11</f>
        <v>1274807</v>
      </c>
      <c r="CL25" s="83"/>
      <c r="CM25" s="83">
        <f>AP10+AP11</f>
        <v>1083624.3</v>
      </c>
      <c r="CN25" s="83"/>
      <c r="CO25" s="83">
        <f>AR10+AR11</f>
        <v>1214805</v>
      </c>
      <c r="CP25" s="83"/>
      <c r="CQ25" s="83">
        <f>AT10+AT11</f>
        <v>1574049</v>
      </c>
      <c r="CR25" s="83"/>
      <c r="CS25" s="83">
        <f>AV10+AV11</f>
        <v>1425979</v>
      </c>
      <c r="CT25" s="83"/>
      <c r="CU25" s="83">
        <f>AX10+AX11</f>
        <v>1481150</v>
      </c>
      <c r="CV25" s="83"/>
      <c r="CW25" s="605">
        <v>68</v>
      </c>
      <c r="CX25" s="605" t="s">
        <v>327</v>
      </c>
      <c r="CY25" s="605">
        <v>1259000</v>
      </c>
      <c r="CZ25" s="605">
        <v>303500</v>
      </c>
      <c r="DA25" s="605">
        <v>259000</v>
      </c>
      <c r="DB25" s="605">
        <v>574000</v>
      </c>
      <c r="DC25" s="281"/>
    </row>
    <row r="26" spans="1:107" ht="18.75" customHeight="1" x14ac:dyDescent="0.3">
      <c r="A26" s="277"/>
      <c r="B26" s="277"/>
      <c r="F26" s="646"/>
      <c r="G26" s="646"/>
      <c r="H26" s="285"/>
      <c r="I26" s="286"/>
      <c r="J26" s="286"/>
      <c r="K26" s="286"/>
      <c r="L26" s="286"/>
      <c r="M26" s="286"/>
      <c r="N26" s="286"/>
      <c r="O26" s="286"/>
      <c r="P26" s="286"/>
      <c r="Q26" s="286"/>
      <c r="R26" s="286"/>
      <c r="S26" s="286"/>
      <c r="T26" s="286"/>
      <c r="U26" s="286"/>
      <c r="V26" s="286"/>
      <c r="W26" s="286"/>
      <c r="X26" s="286"/>
      <c r="Y26" s="286"/>
      <c r="Z26" s="286"/>
      <c r="AA26" s="285"/>
      <c r="AB26" s="763" t="str">
        <f>D8&amp;" (W1, 1)"</f>
        <v>Precipitation                               (W1, 1)</v>
      </c>
      <c r="AC26" s="764"/>
      <c r="AD26" s="764"/>
      <c r="AE26" s="774"/>
      <c r="AF26" s="286"/>
      <c r="AG26" s="286"/>
      <c r="AH26" s="286"/>
      <c r="AI26" s="286"/>
      <c r="AJ26" s="763" t="str">
        <f>D9&amp;"(W1, 2)"</f>
        <v>Actual evapotranspiration(W1, 2)</v>
      </c>
      <c r="AK26" s="775"/>
      <c r="AL26" s="775"/>
      <c r="AM26" s="775"/>
      <c r="AN26" s="776"/>
      <c r="AO26" s="284"/>
      <c r="AP26" s="284"/>
      <c r="AQ26" s="284"/>
      <c r="AR26" s="284"/>
      <c r="AS26" s="284"/>
      <c r="AT26" s="284"/>
      <c r="AU26" s="284"/>
      <c r="AV26" s="284"/>
      <c r="AW26" s="284"/>
      <c r="AX26" s="284"/>
      <c r="AY26" s="284"/>
      <c r="AZ26" s="284"/>
      <c r="BA26" s="278"/>
      <c r="BB26" s="283" t="s">
        <v>321</v>
      </c>
      <c r="BC26" s="280" t="s">
        <v>328</v>
      </c>
      <c r="BD26" s="83"/>
      <c r="BE26" s="83" t="str">
        <f>IF(OR(ISBLANK(F10),ISBLANK(F11)),"N/A",IF((BE24=BE25),"ok","&lt;&gt;"))</f>
        <v>&lt;&gt;</v>
      </c>
      <c r="BF26" s="83" t="str">
        <f>IF(OR(ISBLANK(H10),ISBLANK(H11)),"N/A",IF((BF24=BF25),"ok","&lt;&gt;"))</f>
        <v>ok</v>
      </c>
      <c r="BG26" s="83" t="str">
        <f>IF(OR(ISBLANK(P10),ISBLANK(P11)),"N/A",IF((BG24=BG25),"ok","&lt;&gt;"))</f>
        <v>N/A</v>
      </c>
      <c r="BH26" s="83"/>
      <c r="BI26" s="83" t="str">
        <f>IF(OR(ISBLANK(L10),ISBLANK(L11)),"N/A",IF((BI24=BI25),"ok","&lt;&gt;"))</f>
        <v>N/A</v>
      </c>
      <c r="BJ26" s="83"/>
      <c r="BK26" s="83" t="str">
        <f>IF(OR(ISBLANK(Q10),ISBLANK(Q11)),"N/A",IF((BK24=BK25),"ok","&lt;&gt;"))</f>
        <v>N/A</v>
      </c>
      <c r="BL26" s="83"/>
      <c r="BM26" s="83" t="str">
        <f>IF(OR(ISBLANK(S10),ISBLANK(S11)),"N/A",IF((BM24=BM25),"ok","&lt;&gt;"))</f>
        <v>N/A</v>
      </c>
      <c r="BN26" s="83"/>
      <c r="BO26" s="83" t="str">
        <f>IF(OR(ISBLANK(R10),ISBLANK(R11)),"N/A",IF((BO24=BO25),"ok","&lt;&gt;"))</f>
        <v>N/A</v>
      </c>
      <c r="BP26" s="83"/>
      <c r="BQ26" s="83" t="str">
        <f>IF(OR(ISBLANK(T10),ISBLANK(T11)),"N/A",IF((BQ24=BQ25),"ok","&lt;&gt;"))</f>
        <v>N/A</v>
      </c>
      <c r="BR26" s="83"/>
      <c r="BS26" s="83" t="str">
        <f>IF(OR(ISBLANK(V10),ISBLANK(V11)),"N/A",IF((BS24=BS25),"ok","&lt;&gt;"))</f>
        <v>N/A</v>
      </c>
      <c r="BT26" s="83"/>
      <c r="BU26" s="83" t="str">
        <f>IF(OR(ISBLANK(X10),ISBLANK(X11)),"N/A",IF((BU24=BU25),"ok","&lt;&gt;"))</f>
        <v>N/A</v>
      </c>
      <c r="BV26" s="83"/>
      <c r="BW26" s="83" t="str">
        <f>IF(OR(ISBLANK(Z10),ISBLANK(Z11)),"N/A",IF((BW24=BW25),"ok","&lt;&gt;"))</f>
        <v>N/A</v>
      </c>
      <c r="BX26" s="83"/>
      <c r="BY26" s="83" t="str">
        <f>IF(OR(ISBLANK(AB10),ISBLANK(AB11)),"N/A",IF((BY24=BY25),"ok","&lt;&gt;"))</f>
        <v>ok</v>
      </c>
      <c r="BZ26" s="83"/>
      <c r="CA26" s="83" t="str">
        <f>IF(OR(ISBLANK(AD10),ISBLANK(AD11)),"N/A",IF((CA24=CA25),"ok","&lt;&gt;"))</f>
        <v>&lt;&gt;</v>
      </c>
      <c r="CB26" s="83"/>
      <c r="CC26" s="83" t="str">
        <f>IF(OR(ISBLANK(AF10),ISBLANK(AF11)),"N/A",IF((CC24=CC25),"ok","&lt;&gt;"))</f>
        <v>ok</v>
      </c>
      <c r="CD26" s="83"/>
      <c r="CE26" s="83" t="str">
        <f>IF(OR(ISBLANK(AH10),ISBLANK(AH11)),"N/A",IF((CE24=CE25),"ok","&lt;&gt;"))</f>
        <v>ok</v>
      </c>
      <c r="CF26" s="83"/>
      <c r="CG26" s="83" t="str">
        <f>IF(OR(ISBLANK(AJ10),ISBLANK(AJ11)),"N/A",IF((CG24=CG25),"ok","&lt;&gt;"))</f>
        <v>ok</v>
      </c>
      <c r="CH26" s="83"/>
      <c r="CI26" s="83" t="str">
        <f>IF(OR(ISBLANK(AL10),ISBLANK(AL11)),"N/A",IF((CI24=CI25),"ok","&lt;&gt;"))</f>
        <v>ok</v>
      </c>
      <c r="CJ26" s="83"/>
      <c r="CK26" s="83" t="str">
        <f>IF(OR(ISBLANK(AN10),ISBLANK(AN11)),"N/A",IF((CK24=CK25),"ok","&lt;&gt;"))</f>
        <v>ok</v>
      </c>
      <c r="CL26" s="83"/>
      <c r="CM26" s="83" t="str">
        <f>IF(OR(ISBLANK(AP10),ISBLANK(AP11)),"N/A",IF((CM24=CM25),"ok","&lt;&gt;"))</f>
        <v>ok</v>
      </c>
      <c r="CN26" s="83"/>
      <c r="CO26" s="83" t="str">
        <f>IF(OR(ISBLANK(AR10),ISBLANK(AR11)),"N/A",IF((CO24=CO25),"ok","&lt;&gt;"))</f>
        <v>ok</v>
      </c>
      <c r="CP26" s="83"/>
      <c r="CQ26" s="83" t="str">
        <f>IF(OR(ISBLANK(AT10),ISBLANK(AT11)),"N/A",IF((CQ24=CQ25),"ok","&lt;&gt;"))</f>
        <v>ok</v>
      </c>
      <c r="CR26" s="83"/>
      <c r="CS26" s="83" t="str">
        <f>IF(OR(ISBLANK(AV10),ISBLANK(AV11)),"N/A",IF((CS24=CS25),"ok","&lt;&gt;"))</f>
        <v>ok</v>
      </c>
      <c r="CT26" s="83"/>
      <c r="CU26" s="83" t="str">
        <f>IF(OR(ISBLANK(AX10),ISBLANK(AX11)),"N/A",IF((CU24=CU25),"ok","&lt;&gt;"))</f>
        <v>ok</v>
      </c>
      <c r="CV26" s="83"/>
      <c r="CW26" s="605">
        <v>70</v>
      </c>
      <c r="CX26" s="605" t="s">
        <v>329</v>
      </c>
      <c r="CY26" s="605">
        <v>52640</v>
      </c>
      <c r="CZ26" s="605">
        <v>35500</v>
      </c>
      <c r="DA26" s="605">
        <v>2000</v>
      </c>
      <c r="DB26" s="605">
        <v>37500</v>
      </c>
      <c r="DC26" s="281"/>
    </row>
    <row r="27" spans="1:107" ht="9" customHeight="1" x14ac:dyDescent="0.3">
      <c r="A27" s="277"/>
      <c r="B27" s="277"/>
      <c r="C27" s="276"/>
      <c r="D27" s="284"/>
      <c r="E27" s="284"/>
      <c r="F27" s="287"/>
      <c r="G27" s="287"/>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4"/>
      <c r="AN27" s="284"/>
      <c r="AO27" s="284"/>
      <c r="AP27" s="284"/>
      <c r="AQ27" s="284"/>
      <c r="AR27" s="284"/>
      <c r="AS27" s="284"/>
      <c r="AT27" s="284"/>
      <c r="AU27" s="284"/>
      <c r="AV27" s="284"/>
      <c r="AW27" s="284"/>
      <c r="AX27" s="284"/>
      <c r="AY27" s="284"/>
      <c r="AZ27" s="284"/>
      <c r="BA27" s="278"/>
      <c r="BB27" s="100">
        <v>1</v>
      </c>
      <c r="BC27" s="288" t="s">
        <v>285</v>
      </c>
      <c r="BD27" s="100" t="s">
        <v>286</v>
      </c>
      <c r="BE27" s="83">
        <f>F8</f>
        <v>358256</v>
      </c>
      <c r="BF27" s="84" t="s">
        <v>289</v>
      </c>
      <c r="BG27" s="83" t="s">
        <v>289</v>
      </c>
      <c r="BH27" s="84"/>
      <c r="BI27" s="83" t="s">
        <v>289</v>
      </c>
      <c r="BJ27" s="84"/>
      <c r="BK27" s="83" t="s">
        <v>289</v>
      </c>
      <c r="BL27" s="84"/>
      <c r="BM27" s="83" t="s">
        <v>289</v>
      </c>
      <c r="BN27" s="84"/>
      <c r="BO27" s="83" t="s">
        <v>289</v>
      </c>
      <c r="BP27" s="84"/>
      <c r="BQ27" s="83" t="s">
        <v>289</v>
      </c>
      <c r="BR27" s="84"/>
      <c r="BS27" s="83" t="s">
        <v>289</v>
      </c>
      <c r="BT27" s="84"/>
      <c r="BU27" s="83" t="s">
        <v>289</v>
      </c>
      <c r="BV27" s="84"/>
      <c r="BW27" s="83" t="s">
        <v>289</v>
      </c>
      <c r="BX27" s="84"/>
      <c r="BY27" s="83" t="s">
        <v>289</v>
      </c>
      <c r="BZ27" s="84"/>
      <c r="CA27" s="83" t="s">
        <v>289</v>
      </c>
      <c r="CB27" s="84"/>
      <c r="CC27" s="83" t="s">
        <v>289</v>
      </c>
      <c r="CD27" s="83"/>
      <c r="CE27" s="83" t="s">
        <v>289</v>
      </c>
      <c r="CF27" s="84"/>
      <c r="CG27" s="83" t="s">
        <v>289</v>
      </c>
      <c r="CH27" s="84"/>
      <c r="CI27" s="83" t="s">
        <v>289</v>
      </c>
      <c r="CJ27" s="84"/>
      <c r="CK27" s="83" t="s">
        <v>289</v>
      </c>
      <c r="CL27" s="84"/>
      <c r="CM27" s="83" t="s">
        <v>289</v>
      </c>
      <c r="CN27" s="622"/>
      <c r="CO27" s="83" t="s">
        <v>289</v>
      </c>
      <c r="CP27" s="622"/>
      <c r="CQ27" s="83" t="s">
        <v>289</v>
      </c>
      <c r="CR27" s="622"/>
      <c r="CS27" s="83" t="s">
        <v>289</v>
      </c>
      <c r="CT27" s="622"/>
      <c r="CU27" s="83" t="s">
        <v>289</v>
      </c>
      <c r="CV27" s="622"/>
      <c r="CW27" s="605">
        <v>72</v>
      </c>
      <c r="CX27" s="605" t="s">
        <v>330</v>
      </c>
      <c r="CY27" s="605">
        <v>242000</v>
      </c>
      <c r="CZ27" s="605">
        <v>2400</v>
      </c>
      <c r="DA27" s="605">
        <v>9040</v>
      </c>
      <c r="DB27" s="605">
        <v>12240</v>
      </c>
      <c r="DC27" s="281"/>
    </row>
    <row r="28" spans="1:107" ht="14.25" customHeight="1" x14ac:dyDescent="0.3">
      <c r="A28" s="277"/>
      <c r="B28" s="277"/>
      <c r="C28" s="276"/>
      <c r="D28" s="284"/>
      <c r="F28" s="289"/>
      <c r="G28" s="646"/>
      <c r="H28" s="285"/>
      <c r="I28" s="285"/>
      <c r="J28" s="285"/>
      <c r="K28" s="285"/>
      <c r="L28" s="285"/>
      <c r="M28" s="285"/>
      <c r="N28" s="285"/>
      <c r="O28" s="285"/>
      <c r="P28" s="285"/>
      <c r="Q28" s="285"/>
      <c r="R28" s="285"/>
      <c r="S28" s="285"/>
      <c r="T28" s="285"/>
      <c r="U28" s="285"/>
      <c r="V28" s="285"/>
      <c r="W28" s="285"/>
      <c r="X28" s="285"/>
      <c r="Y28" s="285"/>
      <c r="Z28" s="285"/>
      <c r="AA28" s="285"/>
      <c r="AB28" s="285"/>
      <c r="AC28" s="286"/>
      <c r="AD28" s="763" t="str">
        <f>LEFT(D10,LEN(D10)-7)&amp;" (W1, 3)"</f>
        <v>Internal flow (W1, 3)</v>
      </c>
      <c r="AE28" s="777"/>
      <c r="AF28" s="777"/>
      <c r="AG28" s="777"/>
      <c r="AH28" s="777"/>
      <c r="AI28" s="777"/>
      <c r="AJ28" s="777"/>
      <c r="AK28" s="777"/>
      <c r="AL28" s="778"/>
      <c r="AM28" s="284"/>
      <c r="AN28" s="284"/>
      <c r="AO28" s="284"/>
      <c r="AP28" s="284"/>
      <c r="AQ28" s="284"/>
      <c r="AR28" s="284"/>
      <c r="AS28" s="284"/>
      <c r="AZ28" s="284"/>
      <c r="BA28" s="278"/>
      <c r="BB28" s="279">
        <v>12</v>
      </c>
      <c r="BC28" s="280" t="s">
        <v>331</v>
      </c>
      <c r="BD28" s="83" t="s">
        <v>286</v>
      </c>
      <c r="BE28" s="83">
        <f>VLOOKUP(B3,CW7:CZ183,3,FALSE)</f>
        <v>395800</v>
      </c>
      <c r="BF28" s="83" t="s">
        <v>289</v>
      </c>
      <c r="BG28" s="83" t="s">
        <v>289</v>
      </c>
      <c r="BH28" s="83"/>
      <c r="BI28" s="83" t="s">
        <v>289</v>
      </c>
      <c r="BJ28" s="84"/>
      <c r="BK28" s="83" t="s">
        <v>289</v>
      </c>
      <c r="BL28" s="84"/>
      <c r="BM28" s="83" t="s">
        <v>289</v>
      </c>
      <c r="BN28" s="84"/>
      <c r="BO28" s="83" t="s">
        <v>289</v>
      </c>
      <c r="BP28" s="84"/>
      <c r="BQ28" s="83" t="s">
        <v>289</v>
      </c>
      <c r="BR28" s="84"/>
      <c r="BS28" s="83" t="s">
        <v>289</v>
      </c>
      <c r="BT28" s="84"/>
      <c r="BU28" s="83" t="s">
        <v>289</v>
      </c>
      <c r="BV28" s="84"/>
      <c r="BW28" s="83" t="s">
        <v>289</v>
      </c>
      <c r="BX28" s="84"/>
      <c r="BY28" s="83" t="s">
        <v>289</v>
      </c>
      <c r="BZ28" s="84"/>
      <c r="CA28" s="83" t="s">
        <v>289</v>
      </c>
      <c r="CB28" s="84"/>
      <c r="CC28" s="83" t="s">
        <v>289</v>
      </c>
      <c r="CD28" s="83"/>
      <c r="CE28" s="83" t="s">
        <v>289</v>
      </c>
      <c r="CF28" s="84"/>
      <c r="CG28" s="83" t="s">
        <v>289</v>
      </c>
      <c r="CH28" s="84"/>
      <c r="CI28" s="83" t="s">
        <v>289</v>
      </c>
      <c r="CJ28" s="84"/>
      <c r="CK28" s="83" t="s">
        <v>289</v>
      </c>
      <c r="CL28" s="84"/>
      <c r="CM28" s="83" t="s">
        <v>289</v>
      </c>
      <c r="CN28" s="622"/>
      <c r="CO28" s="83" t="s">
        <v>289</v>
      </c>
      <c r="CP28" s="622"/>
      <c r="CQ28" s="83" t="s">
        <v>289</v>
      </c>
      <c r="CR28" s="622"/>
      <c r="CS28" s="83" t="s">
        <v>289</v>
      </c>
      <c r="CT28" s="622"/>
      <c r="CU28" s="83" t="s">
        <v>289</v>
      </c>
      <c r="CV28" s="622"/>
      <c r="CW28" s="605">
        <v>76</v>
      </c>
      <c r="CX28" s="605" t="s">
        <v>332</v>
      </c>
      <c r="CY28" s="605">
        <v>14995000</v>
      </c>
      <c r="CZ28" s="605">
        <v>5661000</v>
      </c>
      <c r="DA28" s="605">
        <v>2986000</v>
      </c>
      <c r="DB28" s="605">
        <v>8647000</v>
      </c>
      <c r="DC28" s="281"/>
    </row>
    <row r="29" spans="1:107" ht="18" customHeight="1" x14ac:dyDescent="0.3">
      <c r="A29" s="277"/>
      <c r="B29" s="277"/>
      <c r="C29" s="276"/>
      <c r="D29" s="284"/>
      <c r="E29" s="284"/>
      <c r="F29" s="287"/>
      <c r="G29" s="287"/>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4"/>
      <c r="AN29" s="284"/>
      <c r="AO29" s="284"/>
      <c r="AP29" s="284"/>
      <c r="AQ29" s="284"/>
      <c r="AR29" s="284"/>
      <c r="AS29" s="284"/>
      <c r="AT29" s="763" t="str">
        <f>D13&amp; " (W1, 6)"</f>
        <v>Outflow of surface and groundwaters to neighbouring countries (W1, 6)</v>
      </c>
      <c r="AU29" s="764"/>
      <c r="AV29" s="764"/>
      <c r="AW29" s="764"/>
      <c r="AX29" s="764"/>
      <c r="AY29" s="765"/>
      <c r="AZ29" s="284"/>
      <c r="BA29" s="278"/>
      <c r="BB29" s="283" t="s">
        <v>321</v>
      </c>
      <c r="BC29" s="290" t="s">
        <v>333</v>
      </c>
      <c r="BD29" s="83" t="s">
        <v>286</v>
      </c>
      <c r="BE29" s="83">
        <f>ABS(BE27-BE28)</f>
        <v>37544</v>
      </c>
      <c r="BF29" s="84" t="s">
        <v>289</v>
      </c>
      <c r="BG29" s="83" t="s">
        <v>289</v>
      </c>
      <c r="BH29" s="84"/>
      <c r="BI29" s="83" t="s">
        <v>289</v>
      </c>
      <c r="BJ29" s="84"/>
      <c r="BK29" s="83" t="s">
        <v>289</v>
      </c>
      <c r="BL29" s="84"/>
      <c r="BM29" s="83" t="s">
        <v>289</v>
      </c>
      <c r="BN29" s="84"/>
      <c r="BO29" s="83" t="s">
        <v>289</v>
      </c>
      <c r="BP29" s="84"/>
      <c r="BQ29" s="83" t="s">
        <v>289</v>
      </c>
      <c r="BR29" s="84"/>
      <c r="BS29" s="83" t="s">
        <v>289</v>
      </c>
      <c r="BT29" s="84"/>
      <c r="BU29" s="83" t="s">
        <v>289</v>
      </c>
      <c r="BV29" s="84"/>
      <c r="BW29" s="83" t="s">
        <v>289</v>
      </c>
      <c r="BX29" s="84"/>
      <c r="BY29" s="83" t="s">
        <v>289</v>
      </c>
      <c r="BZ29" s="84"/>
      <c r="CA29" s="83" t="s">
        <v>289</v>
      </c>
      <c r="CB29" s="84"/>
      <c r="CC29" s="83" t="s">
        <v>289</v>
      </c>
      <c r="CD29" s="83"/>
      <c r="CE29" s="83" t="s">
        <v>289</v>
      </c>
      <c r="CF29" s="84"/>
      <c r="CG29" s="83" t="s">
        <v>289</v>
      </c>
      <c r="CH29" s="84"/>
      <c r="CI29" s="83" t="s">
        <v>289</v>
      </c>
      <c r="CJ29" s="84"/>
      <c r="CK29" s="83" t="s">
        <v>289</v>
      </c>
      <c r="CL29" s="84"/>
      <c r="CM29" s="83" t="s">
        <v>289</v>
      </c>
      <c r="CN29" s="622"/>
      <c r="CO29" s="83" t="s">
        <v>289</v>
      </c>
      <c r="CP29" s="622"/>
      <c r="CQ29" s="83" t="s">
        <v>289</v>
      </c>
      <c r="CR29" s="622"/>
      <c r="CS29" s="83" t="s">
        <v>289</v>
      </c>
      <c r="CT29" s="622"/>
      <c r="CU29" s="83" t="s">
        <v>289</v>
      </c>
      <c r="CV29" s="622"/>
      <c r="CW29" s="605">
        <v>96</v>
      </c>
      <c r="CX29" s="605" t="s">
        <v>334</v>
      </c>
      <c r="CY29" s="605">
        <v>15710</v>
      </c>
      <c r="CZ29" s="605">
        <v>8500</v>
      </c>
      <c r="DA29" s="605">
        <v>0</v>
      </c>
      <c r="DB29" s="605">
        <v>8500</v>
      </c>
      <c r="DC29" s="281"/>
    </row>
    <row r="30" spans="1:107" ht="18" customHeight="1" x14ac:dyDescent="0.3">
      <c r="A30" s="277"/>
      <c r="B30" s="277"/>
      <c r="C30" s="276"/>
      <c r="D30" s="284"/>
      <c r="E30" s="284"/>
      <c r="F30" s="287"/>
      <c r="G30" s="287"/>
      <c r="H30" s="286"/>
      <c r="I30" s="286"/>
      <c r="J30" s="286"/>
      <c r="K30" s="286"/>
      <c r="L30" s="286"/>
      <c r="M30" s="286"/>
      <c r="N30" s="286"/>
      <c r="O30" s="286"/>
      <c r="P30" s="286"/>
      <c r="Q30" s="286"/>
      <c r="R30" s="286"/>
      <c r="S30" s="286"/>
      <c r="T30" s="286"/>
      <c r="U30" s="286"/>
      <c r="V30" s="286"/>
      <c r="W30" s="286"/>
      <c r="X30" s="286"/>
      <c r="Y30" s="286"/>
      <c r="Z30" s="286"/>
      <c r="AA30" s="286"/>
      <c r="AB30" s="763" t="str">
        <f>D11&amp;" (W1, 4)"</f>
        <v>Inflow of surface and groundwaters from neighbouring countries (W1, 4)</v>
      </c>
      <c r="AC30" s="779"/>
      <c r="AD30" s="779"/>
      <c r="AE30" s="780"/>
      <c r="AF30" s="286"/>
      <c r="AG30" s="286"/>
      <c r="AH30" s="286"/>
      <c r="AI30" s="286"/>
      <c r="AJ30" s="286"/>
      <c r="AK30" s="763" t="str">
        <f>LEFT(D12,LEN(D12)-7)&amp;" (W1, 5)"</f>
        <v>Renewable freshwater resources (W1, 5)</v>
      </c>
      <c r="AL30" s="781"/>
      <c r="AM30" s="781"/>
      <c r="AN30" s="782"/>
      <c r="AO30" s="284"/>
      <c r="AP30" s="284"/>
      <c r="AQ30" s="284"/>
      <c r="AR30" s="284"/>
      <c r="AS30" s="284"/>
      <c r="AT30" s="646"/>
      <c r="AU30" s="646"/>
      <c r="AV30" s="646"/>
      <c r="AW30" s="646"/>
      <c r="AX30" s="646"/>
      <c r="AY30" s="291"/>
      <c r="AZ30" s="287"/>
      <c r="BA30" s="278"/>
      <c r="BB30" s="83">
        <v>3</v>
      </c>
      <c r="BC30" s="247" t="s">
        <v>293</v>
      </c>
      <c r="BD30" s="83" t="s">
        <v>286</v>
      </c>
      <c r="BE30" s="83">
        <f>F10</f>
        <v>285705.23100000003</v>
      </c>
      <c r="BF30" s="84" t="s">
        <v>289</v>
      </c>
      <c r="BG30" s="83" t="s">
        <v>289</v>
      </c>
      <c r="BH30" s="84"/>
      <c r="BI30" s="83" t="s">
        <v>289</v>
      </c>
      <c r="BJ30" s="84"/>
      <c r="BK30" s="83" t="s">
        <v>289</v>
      </c>
      <c r="BL30" s="84"/>
      <c r="BM30" s="83" t="s">
        <v>289</v>
      </c>
      <c r="BN30" s="84"/>
      <c r="BO30" s="83" t="s">
        <v>289</v>
      </c>
      <c r="BP30" s="84"/>
      <c r="BQ30" s="83" t="s">
        <v>289</v>
      </c>
      <c r="BR30" s="84"/>
      <c r="BS30" s="83" t="s">
        <v>289</v>
      </c>
      <c r="BT30" s="84"/>
      <c r="BU30" s="83" t="s">
        <v>289</v>
      </c>
      <c r="BV30" s="84"/>
      <c r="BW30" s="83" t="s">
        <v>289</v>
      </c>
      <c r="BX30" s="84"/>
      <c r="BY30" s="83" t="s">
        <v>289</v>
      </c>
      <c r="BZ30" s="84"/>
      <c r="CA30" s="83" t="s">
        <v>289</v>
      </c>
      <c r="CB30" s="84"/>
      <c r="CC30" s="83" t="s">
        <v>289</v>
      </c>
      <c r="CD30" s="83"/>
      <c r="CE30" s="83" t="s">
        <v>289</v>
      </c>
      <c r="CF30" s="84"/>
      <c r="CG30" s="83" t="s">
        <v>289</v>
      </c>
      <c r="CH30" s="84"/>
      <c r="CI30" s="83" t="s">
        <v>289</v>
      </c>
      <c r="CJ30" s="84"/>
      <c r="CK30" s="83" t="s">
        <v>289</v>
      </c>
      <c r="CL30" s="84"/>
      <c r="CM30" s="83" t="s">
        <v>289</v>
      </c>
      <c r="CN30" s="622"/>
      <c r="CO30" s="83" t="s">
        <v>289</v>
      </c>
      <c r="CP30" s="622"/>
      <c r="CQ30" s="83" t="s">
        <v>289</v>
      </c>
      <c r="CR30" s="622"/>
      <c r="CS30" s="83" t="s">
        <v>289</v>
      </c>
      <c r="CT30" s="622"/>
      <c r="CU30" s="83" t="s">
        <v>289</v>
      </c>
      <c r="CV30" s="622"/>
      <c r="CW30" s="605">
        <v>100</v>
      </c>
      <c r="CX30" s="605" t="s">
        <v>335</v>
      </c>
      <c r="CY30" s="605">
        <v>67490</v>
      </c>
      <c r="CZ30" s="605">
        <v>21000</v>
      </c>
      <c r="DA30" s="605">
        <v>300</v>
      </c>
      <c r="DB30" s="605">
        <v>21300</v>
      </c>
      <c r="DC30" s="281"/>
    </row>
    <row r="31" spans="1:107" s="200" customFormat="1" ht="22.8" customHeight="1" x14ac:dyDescent="0.3">
      <c r="A31" s="277"/>
      <c r="B31" s="277"/>
      <c r="C31" s="276"/>
      <c r="E31" s="289"/>
      <c r="F31" s="646"/>
      <c r="G31" s="646"/>
      <c r="H31" s="285"/>
      <c r="I31" s="292"/>
      <c r="J31" s="292"/>
      <c r="K31" s="292"/>
      <c r="L31" s="292"/>
      <c r="M31" s="292"/>
      <c r="N31" s="292"/>
      <c r="O31" s="292"/>
      <c r="P31" s="292"/>
      <c r="Q31" s="292"/>
      <c r="R31" s="292"/>
      <c r="S31" s="292"/>
      <c r="T31" s="292"/>
      <c r="U31" s="292"/>
      <c r="V31" s="292"/>
      <c r="W31" s="292"/>
      <c r="X31" s="292"/>
      <c r="Y31" s="292"/>
      <c r="Z31" s="292"/>
      <c r="AA31" s="293"/>
      <c r="AB31" s="760"/>
      <c r="AC31" s="761"/>
      <c r="AD31" s="761"/>
      <c r="AE31" s="761"/>
      <c r="AF31" s="293"/>
      <c r="AG31" s="294"/>
      <c r="AH31" s="285"/>
      <c r="AI31" s="285"/>
      <c r="AJ31" s="285"/>
      <c r="AK31" s="760"/>
      <c r="AL31" s="762"/>
      <c r="AM31" s="762"/>
      <c r="AN31" s="762"/>
      <c r="AO31" s="295"/>
      <c r="AP31" s="295"/>
      <c r="AQ31" s="219"/>
      <c r="AR31" s="219"/>
      <c r="AS31" s="219"/>
      <c r="AT31" s="763" t="str">
        <f>D16&amp; " (W1, 9)"</f>
        <v>Outflow of surface and groundwaters to the sea (W1, 9)</v>
      </c>
      <c r="AU31" s="764"/>
      <c r="AV31" s="764"/>
      <c r="AW31" s="764"/>
      <c r="AX31" s="764"/>
      <c r="AY31" s="765"/>
      <c r="AZ31" s="295"/>
      <c r="BA31" s="278"/>
      <c r="BB31" s="296">
        <v>13</v>
      </c>
      <c r="BC31" s="280" t="s">
        <v>336</v>
      </c>
      <c r="BD31" s="83" t="s">
        <v>286</v>
      </c>
      <c r="BE31" s="83">
        <f>VLOOKUP(B3,CW7:CZ183,4,FALSE)</f>
        <v>105000</v>
      </c>
      <c r="BF31" s="84" t="s">
        <v>289</v>
      </c>
      <c r="BG31" s="83" t="s">
        <v>289</v>
      </c>
      <c r="BH31" s="84"/>
      <c r="BI31" s="83" t="s">
        <v>289</v>
      </c>
      <c r="BJ31" s="84"/>
      <c r="BK31" s="83" t="s">
        <v>289</v>
      </c>
      <c r="BL31" s="84"/>
      <c r="BM31" s="83" t="s">
        <v>289</v>
      </c>
      <c r="BN31" s="84"/>
      <c r="BO31" s="83" t="s">
        <v>289</v>
      </c>
      <c r="BP31" s="84"/>
      <c r="BQ31" s="83" t="s">
        <v>289</v>
      </c>
      <c r="BR31" s="84"/>
      <c r="BS31" s="83" t="s">
        <v>289</v>
      </c>
      <c r="BT31" s="84"/>
      <c r="BU31" s="83" t="s">
        <v>289</v>
      </c>
      <c r="BV31" s="84"/>
      <c r="BW31" s="83" t="s">
        <v>289</v>
      </c>
      <c r="BX31" s="84"/>
      <c r="BY31" s="83" t="s">
        <v>289</v>
      </c>
      <c r="BZ31" s="84"/>
      <c r="CA31" s="83" t="s">
        <v>289</v>
      </c>
      <c r="CB31" s="84"/>
      <c r="CC31" s="83" t="s">
        <v>289</v>
      </c>
      <c r="CD31" s="83"/>
      <c r="CE31" s="83" t="s">
        <v>289</v>
      </c>
      <c r="CF31" s="84"/>
      <c r="CG31" s="83" t="s">
        <v>289</v>
      </c>
      <c r="CH31" s="84"/>
      <c r="CI31" s="83" t="s">
        <v>289</v>
      </c>
      <c r="CJ31" s="84"/>
      <c r="CK31" s="83" t="s">
        <v>289</v>
      </c>
      <c r="CL31" s="84"/>
      <c r="CM31" s="83" t="s">
        <v>289</v>
      </c>
      <c r="CN31" s="622"/>
      <c r="CO31" s="83" t="s">
        <v>289</v>
      </c>
      <c r="CP31" s="622"/>
      <c r="CQ31" s="83" t="s">
        <v>289</v>
      </c>
      <c r="CR31" s="622"/>
      <c r="CS31" s="83" t="s">
        <v>289</v>
      </c>
      <c r="CT31" s="622"/>
      <c r="CU31" s="83" t="s">
        <v>289</v>
      </c>
      <c r="CV31" s="622"/>
      <c r="CW31" s="605">
        <v>854</v>
      </c>
      <c r="CX31" s="605" t="s">
        <v>337</v>
      </c>
      <c r="CY31" s="605">
        <v>205100</v>
      </c>
      <c r="CZ31" s="605">
        <v>12500</v>
      </c>
      <c r="DA31" s="605">
        <v>0</v>
      </c>
      <c r="DB31" s="605">
        <v>13500</v>
      </c>
      <c r="DC31" s="207"/>
    </row>
    <row r="32" spans="1:107" s="200" customFormat="1" ht="7.2" customHeight="1" x14ac:dyDescent="0.3">
      <c r="A32" s="277"/>
      <c r="B32" s="277"/>
      <c r="C32" s="276"/>
      <c r="E32" s="297"/>
      <c r="F32" s="297"/>
      <c r="G32" s="207"/>
      <c r="I32" s="295"/>
      <c r="J32" s="295"/>
      <c r="K32" s="295"/>
      <c r="L32" s="295"/>
      <c r="M32" s="295"/>
      <c r="N32" s="295"/>
      <c r="O32" s="295"/>
      <c r="P32" s="295"/>
      <c r="Q32" s="295"/>
      <c r="R32" s="295"/>
      <c r="S32" s="295"/>
      <c r="T32" s="295"/>
      <c r="U32" s="295"/>
      <c r="V32" s="295"/>
      <c r="W32" s="295"/>
      <c r="X32" s="295"/>
      <c r="Y32" s="295"/>
      <c r="Z32" s="295"/>
      <c r="AA32" s="297"/>
      <c r="AB32" s="297"/>
      <c r="AC32" s="297"/>
      <c r="AD32" s="295"/>
      <c r="AE32" s="295"/>
      <c r="AF32" s="297"/>
      <c r="AG32" s="297"/>
      <c r="AH32" s="297"/>
      <c r="AI32" s="297"/>
      <c r="AJ32" s="295"/>
      <c r="AK32" s="295"/>
      <c r="AL32" s="295"/>
      <c r="AM32" s="295"/>
      <c r="AN32" s="295"/>
      <c r="AO32" s="295"/>
      <c r="AP32" s="295"/>
      <c r="AQ32" s="295"/>
      <c r="AR32" s="295"/>
      <c r="AS32" s="295"/>
      <c r="AT32" s="295"/>
      <c r="AU32" s="295"/>
      <c r="AV32" s="295"/>
      <c r="AW32" s="295"/>
      <c r="AX32" s="295"/>
      <c r="AY32" s="295"/>
      <c r="AZ32" s="295"/>
      <c r="BA32" s="213"/>
      <c r="BB32" s="283" t="s">
        <v>321</v>
      </c>
      <c r="BC32" s="280" t="s">
        <v>338</v>
      </c>
      <c r="BD32" s="83" t="s">
        <v>286</v>
      </c>
      <c r="BE32" s="83">
        <f>ABS(BE30-BE31)</f>
        <v>180705.23100000003</v>
      </c>
      <c r="BF32" s="83" t="s">
        <v>289</v>
      </c>
      <c r="BG32" s="83" t="s">
        <v>289</v>
      </c>
      <c r="BH32" s="83"/>
      <c r="BI32" s="83" t="s">
        <v>289</v>
      </c>
      <c r="BJ32" s="83"/>
      <c r="BK32" s="83" t="s">
        <v>289</v>
      </c>
      <c r="BL32" s="83"/>
      <c r="BM32" s="83" t="s">
        <v>289</v>
      </c>
      <c r="BN32" s="83"/>
      <c r="BO32" s="83" t="s">
        <v>289</v>
      </c>
      <c r="BP32" s="83"/>
      <c r="BQ32" s="83" t="s">
        <v>289</v>
      </c>
      <c r="BR32" s="83"/>
      <c r="BS32" s="83" t="s">
        <v>289</v>
      </c>
      <c r="BT32" s="83"/>
      <c r="BU32" s="83" t="s">
        <v>289</v>
      </c>
      <c r="BV32" s="83"/>
      <c r="BW32" s="83" t="s">
        <v>289</v>
      </c>
      <c r="BX32" s="83"/>
      <c r="BY32" s="83" t="s">
        <v>289</v>
      </c>
      <c r="BZ32" s="83"/>
      <c r="CA32" s="83" t="s">
        <v>289</v>
      </c>
      <c r="CB32" s="83"/>
      <c r="CC32" s="83" t="s">
        <v>289</v>
      </c>
      <c r="CD32" s="83"/>
      <c r="CE32" s="83" t="s">
        <v>289</v>
      </c>
      <c r="CF32" s="83"/>
      <c r="CG32" s="83" t="s">
        <v>289</v>
      </c>
      <c r="CH32" s="83"/>
      <c r="CI32" s="83" t="s">
        <v>289</v>
      </c>
      <c r="CJ32" s="83"/>
      <c r="CK32" s="83" t="s">
        <v>289</v>
      </c>
      <c r="CL32" s="83"/>
      <c r="CM32" s="83" t="s">
        <v>289</v>
      </c>
      <c r="CN32" s="83"/>
      <c r="CO32" s="83" t="s">
        <v>289</v>
      </c>
      <c r="CP32" s="83"/>
      <c r="CQ32" s="83" t="s">
        <v>289</v>
      </c>
      <c r="CR32" s="83"/>
      <c r="CS32" s="83" t="s">
        <v>289</v>
      </c>
      <c r="CT32" s="83"/>
      <c r="CU32" s="83" t="s">
        <v>289</v>
      </c>
      <c r="CV32" s="83"/>
      <c r="CW32" s="605">
        <v>108</v>
      </c>
      <c r="CX32" s="605" t="s">
        <v>339</v>
      </c>
      <c r="CY32" s="605">
        <v>35460</v>
      </c>
      <c r="CZ32" s="605">
        <v>10060</v>
      </c>
      <c r="DA32" s="605">
        <v>126</v>
      </c>
      <c r="DB32" s="605">
        <v>12540</v>
      </c>
      <c r="DC32" s="207"/>
    </row>
    <row r="33" spans="1:107" s="215" customFormat="1" ht="15.6" x14ac:dyDescent="0.3">
      <c r="A33" s="210"/>
      <c r="B33" s="179">
        <v>1</v>
      </c>
      <c r="C33" s="298" t="s">
        <v>340</v>
      </c>
      <c r="D33" s="299"/>
      <c r="E33" s="298"/>
      <c r="F33" s="300"/>
      <c r="G33" s="301"/>
      <c r="H33" s="302"/>
      <c r="I33" s="303"/>
      <c r="J33" s="302"/>
      <c r="K33" s="303"/>
      <c r="L33" s="302"/>
      <c r="M33" s="303"/>
      <c r="N33" s="302"/>
      <c r="O33" s="303"/>
      <c r="P33" s="302"/>
      <c r="Q33" s="303"/>
      <c r="R33" s="302"/>
      <c r="S33" s="303"/>
      <c r="T33" s="302"/>
      <c r="U33" s="303"/>
      <c r="V33" s="302"/>
      <c r="W33" s="301"/>
      <c r="X33" s="302"/>
      <c r="Y33" s="301"/>
      <c r="Z33" s="302"/>
      <c r="AA33" s="301"/>
      <c r="AB33" s="302"/>
      <c r="AC33" s="301"/>
      <c r="AD33" s="302"/>
      <c r="AE33" s="301"/>
      <c r="AF33" s="302"/>
      <c r="AG33" s="301"/>
      <c r="AH33" s="302"/>
      <c r="AI33" s="303"/>
      <c r="AJ33" s="302"/>
      <c r="AK33" s="301"/>
      <c r="AL33" s="302"/>
      <c r="AM33" s="301"/>
      <c r="AN33" s="302"/>
      <c r="AO33" s="301"/>
      <c r="AP33" s="301"/>
      <c r="AQ33" s="301"/>
      <c r="AR33" s="301"/>
      <c r="AS33" s="301"/>
      <c r="AT33" s="302"/>
      <c r="AU33" s="304"/>
      <c r="AV33" s="300"/>
      <c r="AW33" s="300"/>
      <c r="AX33" s="300"/>
      <c r="AY33" s="300"/>
      <c r="AZ33" s="300"/>
      <c r="BA33" s="189"/>
      <c r="BB33" s="83">
        <v>4</v>
      </c>
      <c r="BC33" s="247" t="s">
        <v>341</v>
      </c>
      <c r="BD33" s="83" t="s">
        <v>286</v>
      </c>
      <c r="BE33" s="83">
        <f>F11</f>
        <v>1077494.8999999999</v>
      </c>
      <c r="BF33" s="83" t="s">
        <v>289</v>
      </c>
      <c r="BG33" s="83" t="s">
        <v>289</v>
      </c>
      <c r="BH33" s="83"/>
      <c r="BI33" s="83" t="s">
        <v>289</v>
      </c>
      <c r="BJ33" s="83"/>
      <c r="BK33" s="83" t="s">
        <v>289</v>
      </c>
      <c r="BL33" s="83"/>
      <c r="BM33" s="83" t="s">
        <v>289</v>
      </c>
      <c r="BN33" s="83"/>
      <c r="BO33" s="83" t="s">
        <v>289</v>
      </c>
      <c r="BP33" s="83"/>
      <c r="BQ33" s="83" t="s">
        <v>289</v>
      </c>
      <c r="BR33" s="83"/>
      <c r="BS33" s="83" t="s">
        <v>289</v>
      </c>
      <c r="BT33" s="83"/>
      <c r="BU33" s="83" t="s">
        <v>289</v>
      </c>
      <c r="BV33" s="83"/>
      <c r="BW33" s="83" t="s">
        <v>289</v>
      </c>
      <c r="BX33" s="83"/>
      <c r="BY33" s="83" t="s">
        <v>289</v>
      </c>
      <c r="BZ33" s="83"/>
      <c r="CA33" s="83" t="s">
        <v>289</v>
      </c>
      <c r="CB33" s="83"/>
      <c r="CC33" s="83" t="s">
        <v>289</v>
      </c>
      <c r="CD33" s="83"/>
      <c r="CE33" s="83" t="s">
        <v>289</v>
      </c>
      <c r="CF33" s="83"/>
      <c r="CG33" s="83" t="s">
        <v>289</v>
      </c>
      <c r="CH33" s="83"/>
      <c r="CI33" s="83" t="s">
        <v>289</v>
      </c>
      <c r="CJ33" s="83"/>
      <c r="CK33" s="83" t="s">
        <v>289</v>
      </c>
      <c r="CL33" s="83"/>
      <c r="CM33" s="83" t="s">
        <v>289</v>
      </c>
      <c r="CN33" s="83"/>
      <c r="CO33" s="83" t="s">
        <v>289</v>
      </c>
      <c r="CP33" s="83"/>
      <c r="CQ33" s="83" t="s">
        <v>289</v>
      </c>
      <c r="CR33" s="83"/>
      <c r="CS33" s="83" t="s">
        <v>289</v>
      </c>
      <c r="CT33" s="83"/>
      <c r="CU33" s="83" t="s">
        <v>289</v>
      </c>
      <c r="CV33" s="83"/>
      <c r="CW33" s="605">
        <v>132</v>
      </c>
      <c r="CX33" s="605" t="s">
        <v>342</v>
      </c>
      <c r="CY33" s="605">
        <v>918.8</v>
      </c>
      <c r="CZ33" s="605">
        <v>300</v>
      </c>
      <c r="DA33" s="605">
        <v>0</v>
      </c>
      <c r="DB33" s="605">
        <v>300</v>
      </c>
      <c r="DC33" s="305"/>
    </row>
    <row r="34" spans="1:107" ht="6" customHeight="1" x14ac:dyDescent="0.3">
      <c r="C34" s="306"/>
      <c r="D34" s="307"/>
      <c r="E34" s="308"/>
      <c r="F34" s="200"/>
      <c r="G34" s="206"/>
      <c r="H34" s="205"/>
      <c r="I34" s="646"/>
      <c r="J34" s="205"/>
      <c r="K34" s="646"/>
      <c r="L34" s="205"/>
      <c r="M34" s="646"/>
      <c r="N34" s="205"/>
      <c r="O34" s="646"/>
      <c r="P34" s="205"/>
      <c r="Q34" s="646"/>
      <c r="R34" s="205"/>
      <c r="S34" s="646"/>
      <c r="T34" s="205"/>
      <c r="U34" s="646"/>
      <c r="V34" s="205"/>
      <c r="W34" s="206"/>
      <c r="X34" s="205"/>
      <c r="Y34" s="206"/>
      <c r="Z34" s="205"/>
      <c r="AA34" s="206"/>
      <c r="AB34" s="205"/>
      <c r="AC34" s="206"/>
      <c r="AD34" s="205"/>
      <c r="AE34" s="206"/>
      <c r="AF34" s="205"/>
      <c r="AG34" s="206"/>
      <c r="AH34" s="205"/>
      <c r="AI34" s="646"/>
      <c r="AJ34" s="205"/>
      <c r="AK34" s="206"/>
      <c r="AL34" s="205"/>
      <c r="AM34" s="206"/>
      <c r="AN34" s="205"/>
      <c r="AO34" s="206"/>
      <c r="AP34" s="206"/>
      <c r="AQ34" s="206"/>
      <c r="AR34" s="206"/>
      <c r="AS34" s="206"/>
      <c r="AT34" s="205"/>
      <c r="AU34" s="199"/>
      <c r="AV34" s="200"/>
      <c r="AW34" s="200"/>
      <c r="AX34" s="200"/>
      <c r="AY34" s="200"/>
      <c r="AZ34" s="200"/>
      <c r="BB34" s="279">
        <v>14</v>
      </c>
      <c r="BC34" s="280" t="s">
        <v>343</v>
      </c>
      <c r="BD34" s="83" t="s">
        <v>286</v>
      </c>
      <c r="BE34" s="83" t="e">
        <f>VLOOKUP(B3,CW7:CZ183,5,FALSE)</f>
        <v>#REF!</v>
      </c>
      <c r="BF34" s="83" t="s">
        <v>289</v>
      </c>
      <c r="BG34" s="83" t="s">
        <v>289</v>
      </c>
      <c r="BH34" s="83"/>
      <c r="BI34" s="83" t="s">
        <v>289</v>
      </c>
      <c r="BJ34" s="83"/>
      <c r="BK34" s="83" t="s">
        <v>289</v>
      </c>
      <c r="BL34" s="83"/>
      <c r="BM34" s="83" t="s">
        <v>289</v>
      </c>
      <c r="BN34" s="83"/>
      <c r="BO34" s="83" t="s">
        <v>289</v>
      </c>
      <c r="BP34" s="83"/>
      <c r="BQ34" s="83" t="s">
        <v>289</v>
      </c>
      <c r="BR34" s="83"/>
      <c r="BS34" s="83" t="s">
        <v>289</v>
      </c>
      <c r="BT34" s="83"/>
      <c r="BU34" s="83" t="s">
        <v>289</v>
      </c>
      <c r="BV34" s="83"/>
      <c r="BW34" s="83" t="s">
        <v>289</v>
      </c>
      <c r="BX34" s="83"/>
      <c r="BY34" s="83" t="s">
        <v>289</v>
      </c>
      <c r="BZ34" s="83"/>
      <c r="CA34" s="83" t="s">
        <v>289</v>
      </c>
      <c r="CB34" s="83"/>
      <c r="CC34" s="83" t="s">
        <v>289</v>
      </c>
      <c r="CD34" s="83"/>
      <c r="CE34" s="83" t="s">
        <v>289</v>
      </c>
      <c r="CF34" s="83"/>
      <c r="CG34" s="83" t="s">
        <v>289</v>
      </c>
      <c r="CH34" s="83"/>
      <c r="CI34" s="83" t="s">
        <v>289</v>
      </c>
      <c r="CJ34" s="83"/>
      <c r="CK34" s="83" t="s">
        <v>289</v>
      </c>
      <c r="CL34" s="83"/>
      <c r="CM34" s="83" t="s">
        <v>289</v>
      </c>
      <c r="CN34" s="83"/>
      <c r="CO34" s="83" t="s">
        <v>289</v>
      </c>
      <c r="CP34" s="83"/>
      <c r="CQ34" s="83" t="s">
        <v>289</v>
      </c>
      <c r="CR34" s="83"/>
      <c r="CS34" s="83" t="s">
        <v>289</v>
      </c>
      <c r="CT34" s="83"/>
      <c r="CU34" s="83" t="s">
        <v>289</v>
      </c>
      <c r="CV34" s="83"/>
      <c r="CW34" s="605">
        <v>116</v>
      </c>
      <c r="CX34" s="605" t="s">
        <v>344</v>
      </c>
      <c r="CY34" s="605">
        <v>344700</v>
      </c>
      <c r="CZ34" s="605">
        <v>120600</v>
      </c>
      <c r="DA34" s="605">
        <v>355500</v>
      </c>
      <c r="DB34" s="605">
        <v>476100</v>
      </c>
    </row>
    <row r="35" spans="1:107" ht="18" customHeight="1" x14ac:dyDescent="0.3">
      <c r="C35" s="309" t="s">
        <v>345</v>
      </c>
      <c r="D35" s="756" t="s">
        <v>346</v>
      </c>
      <c r="E35" s="757"/>
      <c r="F35" s="757"/>
      <c r="G35" s="757"/>
      <c r="H35" s="757"/>
      <c r="I35" s="757"/>
      <c r="J35" s="757"/>
      <c r="K35" s="757"/>
      <c r="L35" s="757"/>
      <c r="M35" s="757"/>
      <c r="N35" s="757"/>
      <c r="O35" s="757"/>
      <c r="P35" s="757"/>
      <c r="Q35" s="757"/>
      <c r="R35" s="757"/>
      <c r="S35" s="757"/>
      <c r="T35" s="757"/>
      <c r="U35" s="757"/>
      <c r="V35" s="757"/>
      <c r="W35" s="757"/>
      <c r="X35" s="757"/>
      <c r="Y35" s="757"/>
      <c r="Z35" s="757"/>
      <c r="AA35" s="757"/>
      <c r="AB35" s="757"/>
      <c r="AC35" s="757"/>
      <c r="AD35" s="757"/>
      <c r="AE35" s="757"/>
      <c r="AF35" s="757"/>
      <c r="AG35" s="757"/>
      <c r="AH35" s="757"/>
      <c r="AI35" s="757"/>
      <c r="AJ35" s="757"/>
      <c r="AK35" s="757"/>
      <c r="AL35" s="757"/>
      <c r="AM35" s="757"/>
      <c r="AN35" s="757"/>
      <c r="AO35" s="757"/>
      <c r="AP35" s="757"/>
      <c r="AQ35" s="757"/>
      <c r="AR35" s="757"/>
      <c r="AS35" s="757"/>
      <c r="AT35" s="757"/>
      <c r="AU35" s="757"/>
      <c r="AV35" s="757"/>
      <c r="AW35" s="757"/>
      <c r="AX35" s="757"/>
      <c r="AY35" s="757"/>
      <c r="AZ35" s="758"/>
      <c r="BB35" s="283" t="s">
        <v>321</v>
      </c>
      <c r="BC35" s="280" t="s">
        <v>347</v>
      </c>
      <c r="BD35" s="83" t="s">
        <v>286</v>
      </c>
      <c r="BE35" s="83" t="e">
        <f>ABS(BE33-BE34)</f>
        <v>#REF!</v>
      </c>
      <c r="BF35" s="83" t="s">
        <v>289</v>
      </c>
      <c r="BG35" s="83" t="s">
        <v>289</v>
      </c>
      <c r="BH35" s="83"/>
      <c r="BI35" s="83" t="s">
        <v>289</v>
      </c>
      <c r="BJ35" s="83"/>
      <c r="BK35" s="83" t="s">
        <v>289</v>
      </c>
      <c r="BL35" s="83"/>
      <c r="BM35" s="83" t="s">
        <v>289</v>
      </c>
      <c r="BN35" s="83"/>
      <c r="BO35" s="83" t="s">
        <v>289</v>
      </c>
      <c r="BP35" s="83"/>
      <c r="BQ35" s="83" t="s">
        <v>289</v>
      </c>
      <c r="BR35" s="83"/>
      <c r="BS35" s="83" t="s">
        <v>289</v>
      </c>
      <c r="BT35" s="83"/>
      <c r="BU35" s="83" t="s">
        <v>289</v>
      </c>
      <c r="BV35" s="83"/>
      <c r="BW35" s="83" t="s">
        <v>289</v>
      </c>
      <c r="BX35" s="83"/>
      <c r="BY35" s="83" t="s">
        <v>289</v>
      </c>
      <c r="BZ35" s="83"/>
      <c r="CA35" s="83" t="s">
        <v>289</v>
      </c>
      <c r="CB35" s="83"/>
      <c r="CC35" s="83" t="s">
        <v>289</v>
      </c>
      <c r="CD35" s="83"/>
      <c r="CE35" s="83" t="s">
        <v>289</v>
      </c>
      <c r="CF35" s="83"/>
      <c r="CG35" s="83" t="s">
        <v>289</v>
      </c>
      <c r="CH35" s="83"/>
      <c r="CI35" s="83" t="s">
        <v>289</v>
      </c>
      <c r="CJ35" s="83"/>
      <c r="CK35" s="83" t="s">
        <v>289</v>
      </c>
      <c r="CL35" s="83"/>
      <c r="CM35" s="83" t="s">
        <v>289</v>
      </c>
      <c r="CN35" s="83"/>
      <c r="CO35" s="83" t="s">
        <v>289</v>
      </c>
      <c r="CP35" s="83"/>
      <c r="CQ35" s="83" t="s">
        <v>289</v>
      </c>
      <c r="CR35" s="83"/>
      <c r="CS35" s="83" t="s">
        <v>289</v>
      </c>
      <c r="CT35" s="83"/>
      <c r="CU35" s="83" t="s">
        <v>289</v>
      </c>
      <c r="CV35" s="83"/>
      <c r="CW35" s="605">
        <v>120</v>
      </c>
      <c r="CX35" s="605" t="s">
        <v>348</v>
      </c>
      <c r="CY35" s="605">
        <v>762600</v>
      </c>
      <c r="CZ35" s="605">
        <v>273000</v>
      </c>
      <c r="DA35" s="605">
        <v>4000</v>
      </c>
      <c r="DB35" s="605">
        <v>283100</v>
      </c>
    </row>
    <row r="36" spans="1:107" ht="18" customHeight="1" x14ac:dyDescent="0.3">
      <c r="A36" s="178">
        <v>0</v>
      </c>
      <c r="B36" s="179">
        <v>5834</v>
      </c>
      <c r="C36" s="541" t="s">
        <v>601</v>
      </c>
      <c r="D36" s="771" t="s">
        <v>616</v>
      </c>
      <c r="E36" s="772"/>
      <c r="F36" s="772"/>
      <c r="G36" s="772"/>
      <c r="H36" s="772"/>
      <c r="I36" s="772"/>
      <c r="J36" s="772"/>
      <c r="K36" s="772"/>
      <c r="L36" s="772"/>
      <c r="M36" s="772"/>
      <c r="N36" s="772"/>
      <c r="O36" s="772"/>
      <c r="P36" s="772"/>
      <c r="Q36" s="772"/>
      <c r="R36" s="772"/>
      <c r="S36" s="772"/>
      <c r="T36" s="772"/>
      <c r="U36" s="772"/>
      <c r="V36" s="772"/>
      <c r="W36" s="772"/>
      <c r="X36" s="772"/>
      <c r="Y36" s="772"/>
      <c r="Z36" s="772"/>
      <c r="AA36" s="772"/>
      <c r="AB36" s="772"/>
      <c r="AC36" s="772"/>
      <c r="AD36" s="772"/>
      <c r="AE36" s="772"/>
      <c r="AF36" s="772"/>
      <c r="AG36" s="772"/>
      <c r="AH36" s="772"/>
      <c r="AI36" s="772"/>
      <c r="AJ36" s="772"/>
      <c r="AK36" s="772"/>
      <c r="AL36" s="772"/>
      <c r="AM36" s="772"/>
      <c r="AN36" s="772"/>
      <c r="AO36" s="772"/>
      <c r="AP36" s="772"/>
      <c r="AQ36" s="772"/>
      <c r="AR36" s="772"/>
      <c r="AS36" s="772"/>
      <c r="AT36" s="772"/>
      <c r="AU36" s="772"/>
      <c r="AV36" s="772"/>
      <c r="AW36" s="772"/>
      <c r="AX36" s="772"/>
      <c r="AY36" s="772"/>
      <c r="AZ36" s="773"/>
      <c r="BB36" s="100">
        <v>5</v>
      </c>
      <c r="BC36" s="256" t="s">
        <v>297</v>
      </c>
      <c r="BD36" s="83" t="s">
        <v>286</v>
      </c>
      <c r="BE36" s="83">
        <f>F12</f>
        <v>1363200.13</v>
      </c>
      <c r="BF36" s="83" t="s">
        <v>289</v>
      </c>
      <c r="BG36" s="83" t="s">
        <v>289</v>
      </c>
      <c r="BH36" s="83"/>
      <c r="BI36" s="83" t="s">
        <v>289</v>
      </c>
      <c r="BJ36" s="83"/>
      <c r="BK36" s="83" t="s">
        <v>289</v>
      </c>
      <c r="BL36" s="83"/>
      <c r="BM36" s="83" t="s">
        <v>289</v>
      </c>
      <c r="BN36" s="83"/>
      <c r="BO36" s="83" t="s">
        <v>289</v>
      </c>
      <c r="BP36" s="83"/>
      <c r="BQ36" s="83" t="s">
        <v>289</v>
      </c>
      <c r="BR36" s="83"/>
      <c r="BS36" s="83" t="s">
        <v>289</v>
      </c>
      <c r="BT36" s="83"/>
      <c r="BU36" s="83" t="s">
        <v>289</v>
      </c>
      <c r="BV36" s="83"/>
      <c r="BW36" s="83" t="s">
        <v>289</v>
      </c>
      <c r="BX36" s="83"/>
      <c r="BY36" s="83" t="s">
        <v>289</v>
      </c>
      <c r="BZ36" s="83"/>
      <c r="CA36" s="83" t="s">
        <v>289</v>
      </c>
      <c r="CB36" s="83"/>
      <c r="CC36" s="83" t="s">
        <v>289</v>
      </c>
      <c r="CD36" s="83"/>
      <c r="CE36" s="83" t="s">
        <v>289</v>
      </c>
      <c r="CF36" s="83"/>
      <c r="CG36" s="83" t="s">
        <v>289</v>
      </c>
      <c r="CH36" s="83"/>
      <c r="CI36" s="83" t="s">
        <v>289</v>
      </c>
      <c r="CJ36" s="83"/>
      <c r="CK36" s="83" t="s">
        <v>289</v>
      </c>
      <c r="CL36" s="83"/>
      <c r="CM36" s="83" t="s">
        <v>289</v>
      </c>
      <c r="CN36" s="83"/>
      <c r="CO36" s="83" t="s">
        <v>289</v>
      </c>
      <c r="CP36" s="83"/>
      <c r="CQ36" s="83" t="s">
        <v>289</v>
      </c>
      <c r="CR36" s="83"/>
      <c r="CS36" s="83" t="s">
        <v>289</v>
      </c>
      <c r="CT36" s="83"/>
      <c r="CU36" s="83" t="s">
        <v>289</v>
      </c>
      <c r="CV36" s="83"/>
      <c r="CW36" s="605">
        <v>140</v>
      </c>
      <c r="CX36" s="605" t="s">
        <v>349</v>
      </c>
      <c r="CY36" s="605">
        <v>836700</v>
      </c>
      <c r="CZ36" s="605">
        <v>141000</v>
      </c>
      <c r="DA36" s="605">
        <v>0</v>
      </c>
      <c r="DB36" s="605">
        <v>141000</v>
      </c>
    </row>
    <row r="37" spans="1:107" ht="18" customHeight="1" x14ac:dyDescent="0.3">
      <c r="A37" s="178">
        <v>1</v>
      </c>
      <c r="B37" s="179">
        <v>5835</v>
      </c>
      <c r="C37" s="541" t="s">
        <v>602</v>
      </c>
      <c r="D37" s="740" t="s">
        <v>617</v>
      </c>
      <c r="E37" s="741"/>
      <c r="F37" s="741"/>
      <c r="G37" s="741"/>
      <c r="H37" s="741"/>
      <c r="I37" s="741"/>
      <c r="J37" s="741"/>
      <c r="K37" s="741"/>
      <c r="L37" s="741"/>
      <c r="M37" s="741"/>
      <c r="N37" s="741"/>
      <c r="O37" s="741"/>
      <c r="P37" s="741"/>
      <c r="Q37" s="741"/>
      <c r="R37" s="741"/>
      <c r="S37" s="741"/>
      <c r="T37" s="741"/>
      <c r="U37" s="741"/>
      <c r="V37" s="741"/>
      <c r="W37" s="741"/>
      <c r="X37" s="741"/>
      <c r="Y37" s="741"/>
      <c r="Z37" s="741"/>
      <c r="AA37" s="741"/>
      <c r="AB37" s="741"/>
      <c r="AC37" s="741"/>
      <c r="AD37" s="741"/>
      <c r="AE37" s="741"/>
      <c r="AF37" s="741"/>
      <c r="AG37" s="741"/>
      <c r="AH37" s="741"/>
      <c r="AI37" s="741"/>
      <c r="AJ37" s="741"/>
      <c r="AK37" s="741"/>
      <c r="AL37" s="741"/>
      <c r="AM37" s="741"/>
      <c r="AN37" s="741"/>
      <c r="AO37" s="741"/>
      <c r="AP37" s="741"/>
      <c r="AQ37" s="741"/>
      <c r="AR37" s="741"/>
      <c r="AS37" s="741"/>
      <c r="AT37" s="741"/>
      <c r="AU37" s="741"/>
      <c r="AV37" s="741"/>
      <c r="AW37" s="741"/>
      <c r="AX37" s="741"/>
      <c r="AY37" s="741"/>
      <c r="AZ37" s="742"/>
      <c r="BB37" s="279">
        <v>15</v>
      </c>
      <c r="BC37" s="280" t="s">
        <v>350</v>
      </c>
      <c r="BD37" s="83" t="s">
        <v>286</v>
      </c>
      <c r="BE37" s="83" t="e">
        <f>VLOOKUP(B3,CW7:CZ183,6,FALSE)</f>
        <v>#REF!</v>
      </c>
      <c r="BF37" s="83" t="s">
        <v>289</v>
      </c>
      <c r="BG37" s="83" t="s">
        <v>289</v>
      </c>
      <c r="BH37" s="83"/>
      <c r="BI37" s="83" t="s">
        <v>289</v>
      </c>
      <c r="BJ37" s="83"/>
      <c r="BK37" s="83" t="s">
        <v>289</v>
      </c>
      <c r="BL37" s="83"/>
      <c r="BM37" s="83" t="s">
        <v>289</v>
      </c>
      <c r="BN37" s="83"/>
      <c r="BO37" s="83" t="s">
        <v>289</v>
      </c>
      <c r="BP37" s="83"/>
      <c r="BQ37" s="83" t="s">
        <v>289</v>
      </c>
      <c r="BR37" s="83"/>
      <c r="BS37" s="83" t="s">
        <v>289</v>
      </c>
      <c r="BT37" s="83"/>
      <c r="BU37" s="83" t="s">
        <v>289</v>
      </c>
      <c r="BV37" s="83"/>
      <c r="BW37" s="83" t="s">
        <v>289</v>
      </c>
      <c r="BX37" s="83"/>
      <c r="BY37" s="83" t="s">
        <v>289</v>
      </c>
      <c r="BZ37" s="83"/>
      <c r="CA37" s="83" t="s">
        <v>289</v>
      </c>
      <c r="CB37" s="83"/>
      <c r="CC37" s="83" t="s">
        <v>289</v>
      </c>
      <c r="CD37" s="83"/>
      <c r="CE37" s="83" t="s">
        <v>289</v>
      </c>
      <c r="CF37" s="83"/>
      <c r="CG37" s="83" t="s">
        <v>289</v>
      </c>
      <c r="CH37" s="83"/>
      <c r="CI37" s="83" t="s">
        <v>289</v>
      </c>
      <c r="CJ37" s="83"/>
      <c r="CK37" s="83" t="s">
        <v>289</v>
      </c>
      <c r="CL37" s="83"/>
      <c r="CM37" s="83" t="s">
        <v>289</v>
      </c>
      <c r="CN37" s="83"/>
      <c r="CO37" s="83" t="s">
        <v>289</v>
      </c>
      <c r="CP37" s="83"/>
      <c r="CQ37" s="83" t="s">
        <v>289</v>
      </c>
      <c r="CR37" s="83"/>
      <c r="CS37" s="83" t="s">
        <v>289</v>
      </c>
      <c r="CT37" s="83"/>
      <c r="CU37" s="83" t="s">
        <v>289</v>
      </c>
      <c r="CV37" s="83"/>
      <c r="CW37" s="605">
        <v>148</v>
      </c>
      <c r="CX37" s="605" t="s">
        <v>351</v>
      </c>
      <c r="CY37" s="605">
        <v>413400</v>
      </c>
      <c r="CZ37" s="605">
        <v>15000</v>
      </c>
      <c r="DA37" s="605">
        <v>30700</v>
      </c>
      <c r="DB37" s="605">
        <v>45700</v>
      </c>
    </row>
    <row r="38" spans="1:107" ht="18" customHeight="1" x14ac:dyDescent="0.3">
      <c r="A38" s="178">
        <v>0</v>
      </c>
      <c r="B38" s="179">
        <v>5836</v>
      </c>
      <c r="C38" s="541" t="s">
        <v>603</v>
      </c>
      <c r="D38" s="740" t="s">
        <v>622</v>
      </c>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1"/>
      <c r="AD38" s="741"/>
      <c r="AE38" s="741"/>
      <c r="AF38" s="741"/>
      <c r="AG38" s="741"/>
      <c r="AH38" s="741"/>
      <c r="AI38" s="741"/>
      <c r="AJ38" s="741"/>
      <c r="AK38" s="741"/>
      <c r="AL38" s="741"/>
      <c r="AM38" s="741"/>
      <c r="AN38" s="741"/>
      <c r="AO38" s="741"/>
      <c r="AP38" s="741"/>
      <c r="AQ38" s="741"/>
      <c r="AR38" s="741"/>
      <c r="AS38" s="741"/>
      <c r="AT38" s="741"/>
      <c r="AU38" s="741"/>
      <c r="AV38" s="741"/>
      <c r="AW38" s="741"/>
      <c r="AX38" s="741"/>
      <c r="AY38" s="741"/>
      <c r="AZ38" s="742"/>
      <c r="BB38" s="310" t="s">
        <v>321</v>
      </c>
      <c r="BC38" s="311" t="s">
        <v>352</v>
      </c>
      <c r="BD38" s="98" t="s">
        <v>286</v>
      </c>
      <c r="BE38" s="98" t="e">
        <f>ABS(BE36-BE37)</f>
        <v>#REF!</v>
      </c>
      <c r="BF38" s="98" t="s">
        <v>289</v>
      </c>
      <c r="BG38" s="98" t="s">
        <v>289</v>
      </c>
      <c r="BH38" s="98"/>
      <c r="BI38" s="98" t="s">
        <v>289</v>
      </c>
      <c r="BJ38" s="98"/>
      <c r="BK38" s="98" t="s">
        <v>289</v>
      </c>
      <c r="BL38" s="98"/>
      <c r="BM38" s="98" t="s">
        <v>289</v>
      </c>
      <c r="BN38" s="98"/>
      <c r="BO38" s="98" t="s">
        <v>289</v>
      </c>
      <c r="BP38" s="98"/>
      <c r="BQ38" s="98" t="s">
        <v>289</v>
      </c>
      <c r="BR38" s="98"/>
      <c r="BS38" s="98" t="s">
        <v>289</v>
      </c>
      <c r="BT38" s="98"/>
      <c r="BU38" s="98" t="s">
        <v>289</v>
      </c>
      <c r="BV38" s="98"/>
      <c r="BW38" s="98" t="s">
        <v>289</v>
      </c>
      <c r="BX38" s="98"/>
      <c r="BY38" s="98" t="s">
        <v>289</v>
      </c>
      <c r="BZ38" s="98"/>
      <c r="CA38" s="98" t="s">
        <v>289</v>
      </c>
      <c r="CB38" s="98"/>
      <c r="CC38" s="98" t="s">
        <v>289</v>
      </c>
      <c r="CD38" s="98"/>
      <c r="CE38" s="98" t="s">
        <v>289</v>
      </c>
      <c r="CF38" s="98"/>
      <c r="CG38" s="98" t="s">
        <v>289</v>
      </c>
      <c r="CH38" s="98"/>
      <c r="CI38" s="98" t="s">
        <v>289</v>
      </c>
      <c r="CJ38" s="98"/>
      <c r="CK38" s="98" t="s">
        <v>289</v>
      </c>
      <c r="CL38" s="98"/>
      <c r="CM38" s="98" t="s">
        <v>289</v>
      </c>
      <c r="CN38" s="98"/>
      <c r="CO38" s="98" t="s">
        <v>289</v>
      </c>
      <c r="CP38" s="98"/>
      <c r="CQ38" s="98" t="s">
        <v>289</v>
      </c>
      <c r="CR38" s="98"/>
      <c r="CS38" s="98" t="s">
        <v>289</v>
      </c>
      <c r="CT38" s="98"/>
      <c r="CU38" s="98" t="s">
        <v>289</v>
      </c>
      <c r="CV38" s="98"/>
      <c r="CW38" s="605">
        <v>156</v>
      </c>
      <c r="CX38" s="605" t="s">
        <v>353</v>
      </c>
      <c r="CY38" s="605">
        <v>6192000</v>
      </c>
      <c r="CZ38" s="605">
        <v>2813000</v>
      </c>
      <c r="DA38" s="605">
        <v>17170</v>
      </c>
      <c r="DB38" s="605">
        <v>2840000</v>
      </c>
    </row>
    <row r="39" spans="1:107" ht="18" customHeight="1" x14ac:dyDescent="0.3">
      <c r="A39" s="178">
        <v>1</v>
      </c>
      <c r="B39" s="179">
        <v>5837</v>
      </c>
      <c r="C39" s="541" t="s">
        <v>605</v>
      </c>
      <c r="D39" s="740" t="s">
        <v>618</v>
      </c>
      <c r="E39" s="741"/>
      <c r="F39" s="741"/>
      <c r="G39" s="741"/>
      <c r="H39" s="741"/>
      <c r="I39" s="741"/>
      <c r="J39" s="741"/>
      <c r="K39" s="741"/>
      <c r="L39" s="741"/>
      <c r="M39" s="741"/>
      <c r="N39" s="741"/>
      <c r="O39" s="741"/>
      <c r="P39" s="741"/>
      <c r="Q39" s="741"/>
      <c r="R39" s="741"/>
      <c r="S39" s="741"/>
      <c r="T39" s="741"/>
      <c r="U39" s="741"/>
      <c r="V39" s="741"/>
      <c r="W39" s="741"/>
      <c r="X39" s="741"/>
      <c r="Y39" s="741"/>
      <c r="Z39" s="741"/>
      <c r="AA39" s="741"/>
      <c r="AB39" s="741"/>
      <c r="AC39" s="741"/>
      <c r="AD39" s="741"/>
      <c r="AE39" s="741"/>
      <c r="AF39" s="741"/>
      <c r="AG39" s="741"/>
      <c r="AH39" s="741"/>
      <c r="AI39" s="741"/>
      <c r="AJ39" s="741"/>
      <c r="AK39" s="741"/>
      <c r="AL39" s="741"/>
      <c r="AM39" s="741"/>
      <c r="AN39" s="741"/>
      <c r="AO39" s="741"/>
      <c r="AP39" s="741"/>
      <c r="AQ39" s="741"/>
      <c r="AR39" s="741"/>
      <c r="AS39" s="741"/>
      <c r="AT39" s="741"/>
      <c r="AU39" s="741"/>
      <c r="AV39" s="741"/>
      <c r="AW39" s="741"/>
      <c r="AX39" s="741"/>
      <c r="AY39" s="741"/>
      <c r="AZ39" s="742"/>
      <c r="BB39" s="312" t="s">
        <v>354</v>
      </c>
      <c r="BC39" s="313" t="s">
        <v>355</v>
      </c>
      <c r="CW39" s="605">
        <v>344</v>
      </c>
      <c r="CX39" s="605" t="s">
        <v>356</v>
      </c>
      <c r="CY39" s="605"/>
      <c r="CZ39" s="605"/>
      <c r="DA39" s="605"/>
      <c r="DB39" s="605"/>
    </row>
    <row r="40" spans="1:107" ht="18" customHeight="1" x14ac:dyDescent="0.3">
      <c r="A40" s="178">
        <v>1</v>
      </c>
      <c r="B40" s="179">
        <v>5838</v>
      </c>
      <c r="C40" s="541" t="s">
        <v>606</v>
      </c>
      <c r="D40" s="740" t="s">
        <v>621</v>
      </c>
      <c r="E40" s="741"/>
      <c r="F40" s="741"/>
      <c r="G40" s="741"/>
      <c r="H40" s="741"/>
      <c r="I40" s="741"/>
      <c r="J40" s="741"/>
      <c r="K40" s="741"/>
      <c r="L40" s="741"/>
      <c r="M40" s="741"/>
      <c r="N40" s="741"/>
      <c r="O40" s="741"/>
      <c r="P40" s="741"/>
      <c r="Q40" s="741"/>
      <c r="R40" s="741"/>
      <c r="S40" s="741"/>
      <c r="T40" s="741"/>
      <c r="U40" s="741"/>
      <c r="V40" s="741"/>
      <c r="W40" s="741"/>
      <c r="X40" s="741"/>
      <c r="Y40" s="741"/>
      <c r="Z40" s="741"/>
      <c r="AA40" s="741"/>
      <c r="AB40" s="741"/>
      <c r="AC40" s="741"/>
      <c r="AD40" s="741"/>
      <c r="AE40" s="741"/>
      <c r="AF40" s="741"/>
      <c r="AG40" s="741"/>
      <c r="AH40" s="741"/>
      <c r="AI40" s="741"/>
      <c r="AJ40" s="741"/>
      <c r="AK40" s="741"/>
      <c r="AL40" s="741"/>
      <c r="AM40" s="741"/>
      <c r="AN40" s="741"/>
      <c r="AO40" s="741"/>
      <c r="AP40" s="741"/>
      <c r="AQ40" s="741"/>
      <c r="AR40" s="741"/>
      <c r="AS40" s="741"/>
      <c r="AT40" s="741"/>
      <c r="AU40" s="741"/>
      <c r="AV40" s="741"/>
      <c r="AW40" s="741"/>
      <c r="AX40" s="741"/>
      <c r="AY40" s="741"/>
      <c r="AZ40" s="742"/>
      <c r="BB40" s="312" t="s">
        <v>357</v>
      </c>
      <c r="BC40" s="313" t="s">
        <v>358</v>
      </c>
      <c r="CW40" s="605">
        <v>446</v>
      </c>
      <c r="CX40" s="605" t="s">
        <v>359</v>
      </c>
      <c r="CY40" s="605"/>
      <c r="CZ40" s="605"/>
      <c r="DA40" s="605"/>
      <c r="DB40" s="605"/>
    </row>
    <row r="41" spans="1:107" ht="18" customHeight="1" x14ac:dyDescent="0.3">
      <c r="C41" s="541"/>
      <c r="D41" s="740"/>
      <c r="E41" s="741"/>
      <c r="F41" s="741"/>
      <c r="G41" s="741"/>
      <c r="H41" s="741"/>
      <c r="I41" s="741"/>
      <c r="J41" s="741"/>
      <c r="K41" s="741"/>
      <c r="L41" s="741"/>
      <c r="M41" s="741"/>
      <c r="N41" s="741"/>
      <c r="O41" s="741"/>
      <c r="P41" s="741"/>
      <c r="Q41" s="741"/>
      <c r="R41" s="741"/>
      <c r="S41" s="741"/>
      <c r="T41" s="741"/>
      <c r="U41" s="741"/>
      <c r="V41" s="741"/>
      <c r="W41" s="741"/>
      <c r="X41" s="741"/>
      <c r="Y41" s="741"/>
      <c r="Z41" s="741"/>
      <c r="AA41" s="741"/>
      <c r="AB41" s="741"/>
      <c r="AC41" s="741"/>
      <c r="AD41" s="741"/>
      <c r="AE41" s="741"/>
      <c r="AF41" s="741"/>
      <c r="AG41" s="741"/>
      <c r="AH41" s="741"/>
      <c r="AI41" s="741"/>
      <c r="AJ41" s="741"/>
      <c r="AK41" s="741"/>
      <c r="AL41" s="741"/>
      <c r="AM41" s="741"/>
      <c r="AN41" s="741"/>
      <c r="AO41" s="741"/>
      <c r="AP41" s="741"/>
      <c r="AQ41" s="741"/>
      <c r="AR41" s="741"/>
      <c r="AS41" s="741"/>
      <c r="AT41" s="741"/>
      <c r="AU41" s="741"/>
      <c r="AV41" s="741"/>
      <c r="AW41" s="741"/>
      <c r="AX41" s="741"/>
      <c r="AY41" s="741"/>
      <c r="AZ41" s="742"/>
      <c r="BB41" s="314" t="s">
        <v>360</v>
      </c>
      <c r="BC41" s="313" t="s">
        <v>361</v>
      </c>
      <c r="BD41" s="315"/>
      <c r="CW41" s="605">
        <v>170</v>
      </c>
      <c r="CX41" s="605" t="s">
        <v>362</v>
      </c>
      <c r="CY41" s="605">
        <v>3699000</v>
      </c>
      <c r="CZ41" s="605">
        <v>2145000</v>
      </c>
      <c r="DA41" s="605">
        <v>215000</v>
      </c>
      <c r="DB41" s="605">
        <v>2360000</v>
      </c>
    </row>
    <row r="42" spans="1:107" ht="45" customHeight="1" x14ac:dyDescent="0.3">
      <c r="C42" s="541"/>
      <c r="D42" s="743"/>
      <c r="E42" s="744"/>
      <c r="F42" s="744"/>
      <c r="G42" s="744"/>
      <c r="H42" s="744"/>
      <c r="I42" s="744"/>
      <c r="J42" s="744"/>
      <c r="K42" s="744"/>
      <c r="L42" s="744"/>
      <c r="M42" s="744"/>
      <c r="N42" s="744"/>
      <c r="O42" s="744"/>
      <c r="P42" s="744"/>
      <c r="Q42" s="744"/>
      <c r="R42" s="744"/>
      <c r="S42" s="744"/>
      <c r="T42" s="744"/>
      <c r="U42" s="744"/>
      <c r="V42" s="744"/>
      <c r="W42" s="744"/>
      <c r="X42" s="744"/>
      <c r="Y42" s="744"/>
      <c r="Z42" s="744"/>
      <c r="AA42" s="744"/>
      <c r="AB42" s="744"/>
      <c r="AC42" s="744"/>
      <c r="AD42" s="744"/>
      <c r="AE42" s="744"/>
      <c r="AF42" s="744"/>
      <c r="AG42" s="744"/>
      <c r="AH42" s="744"/>
      <c r="AI42" s="744"/>
      <c r="AJ42" s="744"/>
      <c r="AK42" s="744"/>
      <c r="AL42" s="744"/>
      <c r="AM42" s="744"/>
      <c r="AN42" s="744"/>
      <c r="AO42" s="744"/>
      <c r="AP42" s="744"/>
      <c r="AQ42" s="744"/>
      <c r="AR42" s="744"/>
      <c r="AS42" s="744"/>
      <c r="AT42" s="744"/>
      <c r="AU42" s="744"/>
      <c r="AV42" s="744"/>
      <c r="AW42" s="744"/>
      <c r="AX42" s="744"/>
      <c r="AY42" s="744"/>
      <c r="AZ42" s="745"/>
      <c r="BB42" s="314" t="s">
        <v>363</v>
      </c>
      <c r="BC42" s="313" t="s">
        <v>364</v>
      </c>
      <c r="BD42" s="315"/>
      <c r="CW42" s="605">
        <v>174</v>
      </c>
      <c r="CX42" s="605" t="s">
        <v>365</v>
      </c>
      <c r="CY42" s="605">
        <v>1675</v>
      </c>
      <c r="CZ42" s="605">
        <v>1200</v>
      </c>
      <c r="DA42" s="605">
        <v>0</v>
      </c>
      <c r="DB42" s="605">
        <v>1200</v>
      </c>
    </row>
    <row r="43" spans="1:107" ht="18" customHeight="1" x14ac:dyDescent="0.3">
      <c r="C43" s="541"/>
      <c r="D43" s="740"/>
      <c r="E43" s="741"/>
      <c r="F43" s="741"/>
      <c r="G43" s="741"/>
      <c r="H43" s="741"/>
      <c r="I43" s="741"/>
      <c r="J43" s="741"/>
      <c r="K43" s="741"/>
      <c r="L43" s="741"/>
      <c r="M43" s="741"/>
      <c r="N43" s="741"/>
      <c r="O43" s="741"/>
      <c r="P43" s="741"/>
      <c r="Q43" s="741"/>
      <c r="R43" s="741"/>
      <c r="S43" s="741"/>
      <c r="T43" s="741"/>
      <c r="U43" s="741"/>
      <c r="V43" s="741"/>
      <c r="W43" s="741"/>
      <c r="X43" s="741"/>
      <c r="Y43" s="741"/>
      <c r="Z43" s="741"/>
      <c r="AA43" s="741"/>
      <c r="AB43" s="741"/>
      <c r="AC43" s="741"/>
      <c r="AD43" s="741"/>
      <c r="AE43" s="741"/>
      <c r="AF43" s="741"/>
      <c r="AG43" s="741"/>
      <c r="AH43" s="741"/>
      <c r="AI43" s="741"/>
      <c r="AJ43" s="741"/>
      <c r="AK43" s="741"/>
      <c r="AL43" s="741"/>
      <c r="AM43" s="741"/>
      <c r="AN43" s="741"/>
      <c r="AO43" s="741"/>
      <c r="AP43" s="741"/>
      <c r="AQ43" s="741"/>
      <c r="AR43" s="741"/>
      <c r="AS43" s="741"/>
      <c r="AT43" s="741"/>
      <c r="AU43" s="741"/>
      <c r="AV43" s="741"/>
      <c r="AW43" s="741"/>
      <c r="AX43" s="741"/>
      <c r="AY43" s="741"/>
      <c r="AZ43" s="742"/>
      <c r="BB43" s="312" t="s">
        <v>366</v>
      </c>
      <c r="BC43" s="313" t="s">
        <v>367</v>
      </c>
      <c r="BD43" s="315"/>
      <c r="CW43" s="605">
        <v>178</v>
      </c>
      <c r="CX43" s="605" t="s">
        <v>368</v>
      </c>
      <c r="CY43" s="605">
        <v>562900</v>
      </c>
      <c r="CZ43" s="605">
        <v>222000</v>
      </c>
      <c r="DA43" s="605">
        <v>52000</v>
      </c>
      <c r="DB43" s="605">
        <v>832000</v>
      </c>
    </row>
    <row r="44" spans="1:107" ht="18" customHeight="1" x14ac:dyDescent="0.3">
      <c r="C44" s="541"/>
      <c r="D44" s="740"/>
      <c r="E44" s="741"/>
      <c r="F44" s="741"/>
      <c r="G44" s="741"/>
      <c r="H44" s="741"/>
      <c r="I44" s="741"/>
      <c r="J44" s="741"/>
      <c r="K44" s="741"/>
      <c r="L44" s="741"/>
      <c r="M44" s="741"/>
      <c r="N44" s="741"/>
      <c r="O44" s="741"/>
      <c r="P44" s="741"/>
      <c r="Q44" s="741"/>
      <c r="R44" s="741"/>
      <c r="S44" s="741"/>
      <c r="T44" s="741"/>
      <c r="U44" s="741"/>
      <c r="V44" s="741"/>
      <c r="W44" s="741"/>
      <c r="X44" s="741"/>
      <c r="Y44" s="741"/>
      <c r="Z44" s="741"/>
      <c r="AA44" s="741"/>
      <c r="AB44" s="741"/>
      <c r="AC44" s="741"/>
      <c r="AD44" s="741"/>
      <c r="AE44" s="741"/>
      <c r="AF44" s="741"/>
      <c r="AG44" s="741"/>
      <c r="AH44" s="741"/>
      <c r="AI44" s="741"/>
      <c r="AJ44" s="741"/>
      <c r="AK44" s="741"/>
      <c r="AL44" s="741"/>
      <c r="AM44" s="741"/>
      <c r="AN44" s="741"/>
      <c r="AO44" s="741"/>
      <c r="AP44" s="741"/>
      <c r="AQ44" s="741"/>
      <c r="AR44" s="741"/>
      <c r="AS44" s="741"/>
      <c r="AT44" s="741"/>
      <c r="AU44" s="741"/>
      <c r="AV44" s="741"/>
      <c r="AW44" s="741"/>
      <c r="AX44" s="741"/>
      <c r="AY44" s="741"/>
      <c r="AZ44" s="742"/>
      <c r="BD44" s="315"/>
      <c r="CW44" s="605">
        <v>188</v>
      </c>
      <c r="CX44" s="605" t="s">
        <v>369</v>
      </c>
      <c r="CY44" s="605">
        <v>149500</v>
      </c>
      <c r="CZ44" s="605">
        <v>113000</v>
      </c>
      <c r="DA44" s="605">
        <v>0</v>
      </c>
      <c r="DB44" s="605">
        <v>113000</v>
      </c>
    </row>
    <row r="45" spans="1:107" ht="18" customHeight="1" x14ac:dyDescent="0.3">
      <c r="C45" s="541"/>
      <c r="D45" s="740"/>
      <c r="E45" s="741"/>
      <c r="F45" s="741"/>
      <c r="G45" s="741"/>
      <c r="H45" s="741"/>
      <c r="I45" s="741"/>
      <c r="J45" s="741"/>
      <c r="K45" s="741"/>
      <c r="L45" s="741"/>
      <c r="M45" s="741"/>
      <c r="N45" s="741"/>
      <c r="O45" s="741"/>
      <c r="P45" s="741"/>
      <c r="Q45" s="741"/>
      <c r="R45" s="741"/>
      <c r="S45" s="741"/>
      <c r="T45" s="741"/>
      <c r="U45" s="741"/>
      <c r="V45" s="741"/>
      <c r="W45" s="741"/>
      <c r="X45" s="741"/>
      <c r="Y45" s="741"/>
      <c r="Z45" s="741"/>
      <c r="AA45" s="741"/>
      <c r="AB45" s="741"/>
      <c r="AC45" s="741"/>
      <c r="AD45" s="741"/>
      <c r="AE45" s="741"/>
      <c r="AF45" s="741"/>
      <c r="AG45" s="741"/>
      <c r="AH45" s="741"/>
      <c r="AI45" s="741"/>
      <c r="AJ45" s="741"/>
      <c r="AK45" s="741"/>
      <c r="AL45" s="741"/>
      <c r="AM45" s="741"/>
      <c r="AN45" s="741"/>
      <c r="AO45" s="741"/>
      <c r="AP45" s="741"/>
      <c r="AQ45" s="741"/>
      <c r="AR45" s="741"/>
      <c r="AS45" s="741"/>
      <c r="AT45" s="741"/>
      <c r="AU45" s="741"/>
      <c r="AV45" s="741"/>
      <c r="AW45" s="741"/>
      <c r="AX45" s="741"/>
      <c r="AY45" s="741"/>
      <c r="AZ45" s="742"/>
      <c r="CW45" s="605">
        <v>384</v>
      </c>
      <c r="CX45" s="605" t="s">
        <v>370</v>
      </c>
      <c r="CY45" s="605">
        <v>434700</v>
      </c>
      <c r="CZ45" s="605">
        <v>76840</v>
      </c>
      <c r="DA45" s="605">
        <v>4300</v>
      </c>
      <c r="DB45" s="605">
        <v>84140</v>
      </c>
    </row>
    <row r="46" spans="1:107" ht="18" customHeight="1" x14ac:dyDescent="0.3">
      <c r="C46" s="541"/>
      <c r="D46" s="740"/>
      <c r="E46" s="741"/>
      <c r="F46" s="741"/>
      <c r="G46" s="741"/>
      <c r="H46" s="741"/>
      <c r="I46" s="741"/>
      <c r="J46" s="741"/>
      <c r="K46" s="741"/>
      <c r="L46" s="741"/>
      <c r="M46" s="741"/>
      <c r="N46" s="741"/>
      <c r="O46" s="741"/>
      <c r="P46" s="741"/>
      <c r="Q46" s="741"/>
      <c r="R46" s="741"/>
      <c r="S46" s="741"/>
      <c r="T46" s="741"/>
      <c r="U46" s="741"/>
      <c r="V46" s="741"/>
      <c r="W46" s="741"/>
      <c r="X46" s="741"/>
      <c r="Y46" s="741"/>
      <c r="Z46" s="741"/>
      <c r="AA46" s="741"/>
      <c r="AB46" s="741"/>
      <c r="AC46" s="741"/>
      <c r="AD46" s="741"/>
      <c r="AE46" s="741"/>
      <c r="AF46" s="741"/>
      <c r="AG46" s="741"/>
      <c r="AH46" s="741"/>
      <c r="AI46" s="741"/>
      <c r="AJ46" s="741"/>
      <c r="AK46" s="741"/>
      <c r="AL46" s="741"/>
      <c r="AM46" s="741"/>
      <c r="AN46" s="741"/>
      <c r="AO46" s="741"/>
      <c r="AP46" s="741"/>
      <c r="AQ46" s="741"/>
      <c r="AR46" s="741"/>
      <c r="AS46" s="741"/>
      <c r="AT46" s="741"/>
      <c r="AU46" s="741"/>
      <c r="AV46" s="741"/>
      <c r="AW46" s="741"/>
      <c r="AX46" s="741"/>
      <c r="AY46" s="741"/>
      <c r="AZ46" s="742"/>
      <c r="BD46" s="315"/>
      <c r="CW46" s="605">
        <v>191</v>
      </c>
      <c r="CX46" s="605" t="s">
        <v>371</v>
      </c>
      <c r="CY46" s="605">
        <v>62980</v>
      </c>
      <c r="CZ46" s="605">
        <v>37700</v>
      </c>
      <c r="DA46" s="605">
        <v>33470</v>
      </c>
      <c r="DB46" s="605">
        <v>105500</v>
      </c>
    </row>
    <row r="47" spans="1:107" ht="18" customHeight="1" x14ac:dyDescent="0.3">
      <c r="C47" s="541"/>
      <c r="D47" s="740"/>
      <c r="E47" s="741"/>
      <c r="F47" s="741"/>
      <c r="G47" s="741"/>
      <c r="H47" s="741"/>
      <c r="I47" s="741"/>
      <c r="J47" s="741"/>
      <c r="K47" s="741"/>
      <c r="L47" s="741"/>
      <c r="M47" s="741"/>
      <c r="N47" s="741"/>
      <c r="O47" s="741"/>
      <c r="P47" s="741"/>
      <c r="Q47" s="741"/>
      <c r="R47" s="741"/>
      <c r="S47" s="741"/>
      <c r="T47" s="741"/>
      <c r="U47" s="741"/>
      <c r="V47" s="741"/>
      <c r="W47" s="741"/>
      <c r="X47" s="741"/>
      <c r="Y47" s="741"/>
      <c r="Z47" s="741"/>
      <c r="AA47" s="741"/>
      <c r="AB47" s="741"/>
      <c r="AC47" s="741"/>
      <c r="AD47" s="741"/>
      <c r="AE47" s="741"/>
      <c r="AF47" s="741"/>
      <c r="AG47" s="741"/>
      <c r="AH47" s="741"/>
      <c r="AI47" s="741"/>
      <c r="AJ47" s="741"/>
      <c r="AK47" s="741"/>
      <c r="AL47" s="741"/>
      <c r="AM47" s="741"/>
      <c r="AN47" s="741"/>
      <c r="AO47" s="741"/>
      <c r="AP47" s="741"/>
      <c r="AQ47" s="741"/>
      <c r="AR47" s="741"/>
      <c r="AS47" s="741"/>
      <c r="AT47" s="741"/>
      <c r="AU47" s="741"/>
      <c r="AV47" s="741"/>
      <c r="AW47" s="741"/>
      <c r="AX47" s="741"/>
      <c r="AY47" s="741"/>
      <c r="AZ47" s="742"/>
      <c r="BB47" s="315"/>
      <c r="BC47" s="315"/>
      <c r="BD47" s="315"/>
      <c r="CW47" s="605">
        <v>192</v>
      </c>
      <c r="CX47" s="605" t="s">
        <v>372</v>
      </c>
      <c r="CY47" s="605">
        <v>146700</v>
      </c>
      <c r="CZ47" s="605">
        <v>38120</v>
      </c>
      <c r="DA47" s="605">
        <v>0</v>
      </c>
      <c r="DB47" s="605">
        <v>38120</v>
      </c>
    </row>
    <row r="48" spans="1:107" ht="18" customHeight="1" x14ac:dyDescent="0.3">
      <c r="C48" s="541"/>
      <c r="D48" s="740"/>
      <c r="E48" s="741"/>
      <c r="F48" s="741"/>
      <c r="G48" s="741"/>
      <c r="H48" s="741"/>
      <c r="I48" s="741"/>
      <c r="J48" s="741"/>
      <c r="K48" s="741"/>
      <c r="L48" s="741"/>
      <c r="M48" s="741"/>
      <c r="N48" s="741"/>
      <c r="O48" s="741"/>
      <c r="P48" s="741"/>
      <c r="Q48" s="741"/>
      <c r="R48" s="741"/>
      <c r="S48" s="741"/>
      <c r="T48" s="741"/>
      <c r="U48" s="741"/>
      <c r="V48" s="741"/>
      <c r="W48" s="741"/>
      <c r="X48" s="741"/>
      <c r="Y48" s="741"/>
      <c r="Z48" s="741"/>
      <c r="AA48" s="741"/>
      <c r="AB48" s="741"/>
      <c r="AC48" s="741"/>
      <c r="AD48" s="741"/>
      <c r="AE48" s="741"/>
      <c r="AF48" s="741"/>
      <c r="AG48" s="741"/>
      <c r="AH48" s="741"/>
      <c r="AI48" s="741"/>
      <c r="AJ48" s="741"/>
      <c r="AK48" s="741"/>
      <c r="AL48" s="741"/>
      <c r="AM48" s="741"/>
      <c r="AN48" s="741"/>
      <c r="AO48" s="741"/>
      <c r="AP48" s="741"/>
      <c r="AQ48" s="741"/>
      <c r="AR48" s="741"/>
      <c r="AS48" s="741"/>
      <c r="AT48" s="741"/>
      <c r="AU48" s="741"/>
      <c r="AV48" s="741"/>
      <c r="AW48" s="741"/>
      <c r="AX48" s="741"/>
      <c r="AY48" s="741"/>
      <c r="AZ48" s="742"/>
      <c r="CW48" s="605">
        <v>196</v>
      </c>
      <c r="CX48" s="605" t="s">
        <v>373</v>
      </c>
      <c r="CY48" s="605">
        <v>4606</v>
      </c>
      <c r="CZ48" s="605">
        <v>780</v>
      </c>
      <c r="DA48" s="605">
        <v>0</v>
      </c>
      <c r="DB48" s="605">
        <v>780</v>
      </c>
    </row>
    <row r="49" spans="3:106" ht="18" customHeight="1" x14ac:dyDescent="0.3">
      <c r="C49" s="541"/>
      <c r="D49" s="740"/>
      <c r="E49" s="741"/>
      <c r="F49" s="741"/>
      <c r="G49" s="741"/>
      <c r="H49" s="741"/>
      <c r="I49" s="741"/>
      <c r="J49" s="741"/>
      <c r="K49" s="741"/>
      <c r="L49" s="741"/>
      <c r="M49" s="741"/>
      <c r="N49" s="741"/>
      <c r="O49" s="741"/>
      <c r="P49" s="741"/>
      <c r="Q49" s="741"/>
      <c r="R49" s="741"/>
      <c r="S49" s="741"/>
      <c r="T49" s="741"/>
      <c r="U49" s="741"/>
      <c r="V49" s="741"/>
      <c r="W49" s="741"/>
      <c r="X49" s="741"/>
      <c r="Y49" s="741"/>
      <c r="Z49" s="741"/>
      <c r="AA49" s="741"/>
      <c r="AB49" s="741"/>
      <c r="AC49" s="741"/>
      <c r="AD49" s="741"/>
      <c r="AE49" s="741"/>
      <c r="AF49" s="741"/>
      <c r="AG49" s="741"/>
      <c r="AH49" s="741"/>
      <c r="AI49" s="741"/>
      <c r="AJ49" s="741"/>
      <c r="AK49" s="741"/>
      <c r="AL49" s="741"/>
      <c r="AM49" s="741"/>
      <c r="AN49" s="741"/>
      <c r="AO49" s="741"/>
      <c r="AP49" s="741"/>
      <c r="AQ49" s="741"/>
      <c r="AR49" s="741"/>
      <c r="AS49" s="741"/>
      <c r="AT49" s="741"/>
      <c r="AU49" s="741"/>
      <c r="AV49" s="741"/>
      <c r="AW49" s="741"/>
      <c r="AX49" s="741"/>
      <c r="AY49" s="741"/>
      <c r="AZ49" s="742"/>
      <c r="CW49" s="605">
        <v>408</v>
      </c>
      <c r="CX49" s="605" t="s">
        <v>374</v>
      </c>
      <c r="CY49" s="605">
        <v>127000</v>
      </c>
      <c r="CZ49" s="605">
        <v>67000</v>
      </c>
      <c r="DA49" s="605">
        <v>0</v>
      </c>
      <c r="DB49" s="605">
        <v>77150</v>
      </c>
    </row>
    <row r="50" spans="3:106" ht="18" customHeight="1" x14ac:dyDescent="0.3">
      <c r="C50" s="541"/>
      <c r="D50" s="740"/>
      <c r="E50" s="741"/>
      <c r="F50" s="741"/>
      <c r="G50" s="741"/>
      <c r="H50" s="741"/>
      <c r="I50" s="741"/>
      <c r="J50" s="741"/>
      <c r="K50" s="741"/>
      <c r="L50" s="741"/>
      <c r="M50" s="741"/>
      <c r="N50" s="741"/>
      <c r="O50" s="741"/>
      <c r="P50" s="741"/>
      <c r="Q50" s="741"/>
      <c r="R50" s="741"/>
      <c r="S50" s="741"/>
      <c r="T50" s="741"/>
      <c r="U50" s="741"/>
      <c r="V50" s="741"/>
      <c r="W50" s="741"/>
      <c r="X50" s="741"/>
      <c r="Y50" s="741"/>
      <c r="Z50" s="741"/>
      <c r="AA50" s="741"/>
      <c r="AB50" s="741"/>
      <c r="AC50" s="741"/>
      <c r="AD50" s="741"/>
      <c r="AE50" s="741"/>
      <c r="AF50" s="741"/>
      <c r="AG50" s="741"/>
      <c r="AH50" s="741"/>
      <c r="AI50" s="741"/>
      <c r="AJ50" s="741"/>
      <c r="AK50" s="741"/>
      <c r="AL50" s="741"/>
      <c r="AM50" s="741"/>
      <c r="AN50" s="741"/>
      <c r="AO50" s="741"/>
      <c r="AP50" s="741"/>
      <c r="AQ50" s="741"/>
      <c r="AR50" s="741"/>
      <c r="AS50" s="741"/>
      <c r="AT50" s="741"/>
      <c r="AU50" s="741"/>
      <c r="AV50" s="741"/>
      <c r="AW50" s="741"/>
      <c r="AX50" s="741"/>
      <c r="AY50" s="741"/>
      <c r="AZ50" s="742"/>
      <c r="CW50" s="605">
        <v>180</v>
      </c>
      <c r="CX50" s="605" t="s">
        <v>375</v>
      </c>
      <c r="CY50" s="605">
        <v>3618000</v>
      </c>
      <c r="CZ50" s="605">
        <v>900000</v>
      </c>
      <c r="DA50" s="605">
        <v>383000</v>
      </c>
      <c r="DB50" s="605">
        <v>1283000</v>
      </c>
    </row>
    <row r="51" spans="3:106" ht="18" customHeight="1" x14ac:dyDescent="0.3">
      <c r="C51" s="541"/>
      <c r="D51" s="740"/>
      <c r="E51" s="741"/>
      <c r="F51" s="741"/>
      <c r="G51" s="741"/>
      <c r="H51" s="741"/>
      <c r="I51" s="741"/>
      <c r="J51" s="741"/>
      <c r="K51" s="741"/>
      <c r="L51" s="741"/>
      <c r="M51" s="741"/>
      <c r="N51" s="741"/>
      <c r="O51" s="741"/>
      <c r="P51" s="741"/>
      <c r="Q51" s="741"/>
      <c r="R51" s="741"/>
      <c r="S51" s="741"/>
      <c r="T51" s="741"/>
      <c r="U51" s="741"/>
      <c r="V51" s="741"/>
      <c r="W51" s="741"/>
      <c r="X51" s="741"/>
      <c r="Y51" s="741"/>
      <c r="Z51" s="741"/>
      <c r="AA51" s="741"/>
      <c r="AB51" s="741"/>
      <c r="AC51" s="741"/>
      <c r="AD51" s="741"/>
      <c r="AE51" s="741"/>
      <c r="AF51" s="741"/>
      <c r="AG51" s="741"/>
      <c r="AH51" s="741"/>
      <c r="AI51" s="741"/>
      <c r="AJ51" s="741"/>
      <c r="AK51" s="741"/>
      <c r="AL51" s="741"/>
      <c r="AM51" s="741"/>
      <c r="AN51" s="741"/>
      <c r="AO51" s="741"/>
      <c r="AP51" s="741"/>
      <c r="AQ51" s="741"/>
      <c r="AR51" s="741"/>
      <c r="AS51" s="741"/>
      <c r="AT51" s="741"/>
      <c r="AU51" s="741"/>
      <c r="AV51" s="741"/>
      <c r="AW51" s="741"/>
      <c r="AX51" s="741"/>
      <c r="AY51" s="741"/>
      <c r="AZ51" s="742"/>
      <c r="CW51" s="605">
        <v>262</v>
      </c>
      <c r="CX51" s="605" t="s">
        <v>376</v>
      </c>
      <c r="CY51" s="605">
        <v>5104</v>
      </c>
      <c r="CZ51" s="605">
        <v>300</v>
      </c>
      <c r="DA51" s="605">
        <v>0</v>
      </c>
      <c r="DB51" s="605">
        <v>300</v>
      </c>
    </row>
    <row r="52" spans="3:106" ht="18" customHeight="1" x14ac:dyDescent="0.3">
      <c r="C52" s="541"/>
      <c r="D52" s="740"/>
      <c r="E52" s="741"/>
      <c r="F52" s="741"/>
      <c r="G52" s="741"/>
      <c r="H52" s="741"/>
      <c r="I52" s="741"/>
      <c r="J52" s="741"/>
      <c r="K52" s="741"/>
      <c r="L52" s="741"/>
      <c r="M52" s="741"/>
      <c r="N52" s="741"/>
      <c r="O52" s="741"/>
      <c r="P52" s="741"/>
      <c r="Q52" s="741"/>
      <c r="R52" s="741"/>
      <c r="S52" s="741"/>
      <c r="T52" s="741"/>
      <c r="U52" s="741"/>
      <c r="V52" s="741"/>
      <c r="W52" s="741"/>
      <c r="X52" s="741"/>
      <c r="Y52" s="741"/>
      <c r="Z52" s="741"/>
      <c r="AA52" s="741"/>
      <c r="AB52" s="741"/>
      <c r="AC52" s="741"/>
      <c r="AD52" s="741"/>
      <c r="AE52" s="741"/>
      <c r="AF52" s="741"/>
      <c r="AG52" s="741"/>
      <c r="AH52" s="741"/>
      <c r="AI52" s="741"/>
      <c r="AJ52" s="741"/>
      <c r="AK52" s="741"/>
      <c r="AL52" s="741"/>
      <c r="AM52" s="741"/>
      <c r="AN52" s="741"/>
      <c r="AO52" s="741"/>
      <c r="AP52" s="741"/>
      <c r="AQ52" s="741"/>
      <c r="AR52" s="741"/>
      <c r="AS52" s="741"/>
      <c r="AT52" s="741"/>
      <c r="AU52" s="741"/>
      <c r="AV52" s="741"/>
      <c r="AW52" s="741"/>
      <c r="AX52" s="741"/>
      <c r="AY52" s="741"/>
      <c r="AZ52" s="742"/>
      <c r="CW52" s="605">
        <v>212</v>
      </c>
      <c r="CX52" s="605" t="s">
        <v>377</v>
      </c>
      <c r="CY52" s="605">
        <v>1562</v>
      </c>
      <c r="CZ52" s="605">
        <v>200</v>
      </c>
      <c r="DA52" s="605">
        <v>0</v>
      </c>
      <c r="DB52" s="605">
        <v>200</v>
      </c>
    </row>
    <row r="53" spans="3:106" ht="18" customHeight="1" x14ac:dyDescent="0.3">
      <c r="C53" s="541"/>
      <c r="D53" s="740"/>
      <c r="E53" s="741"/>
      <c r="F53" s="741"/>
      <c r="G53" s="741"/>
      <c r="H53" s="741"/>
      <c r="I53" s="741"/>
      <c r="J53" s="741"/>
      <c r="K53" s="741"/>
      <c r="L53" s="741"/>
      <c r="M53" s="741"/>
      <c r="N53" s="741"/>
      <c r="O53" s="741"/>
      <c r="P53" s="741"/>
      <c r="Q53" s="741"/>
      <c r="R53" s="741"/>
      <c r="S53" s="741"/>
      <c r="T53" s="741"/>
      <c r="U53" s="741"/>
      <c r="V53" s="741"/>
      <c r="W53" s="741"/>
      <c r="X53" s="741"/>
      <c r="Y53" s="741"/>
      <c r="Z53" s="741"/>
      <c r="AA53" s="741"/>
      <c r="AB53" s="741"/>
      <c r="AC53" s="741"/>
      <c r="AD53" s="741"/>
      <c r="AE53" s="741"/>
      <c r="AF53" s="741"/>
      <c r="AG53" s="741"/>
      <c r="AH53" s="741"/>
      <c r="AI53" s="741"/>
      <c r="AJ53" s="741"/>
      <c r="AK53" s="741"/>
      <c r="AL53" s="741"/>
      <c r="AM53" s="741"/>
      <c r="AN53" s="741"/>
      <c r="AO53" s="741"/>
      <c r="AP53" s="741"/>
      <c r="AQ53" s="741"/>
      <c r="AR53" s="741"/>
      <c r="AS53" s="741"/>
      <c r="AT53" s="741"/>
      <c r="AU53" s="741"/>
      <c r="AV53" s="741"/>
      <c r="AW53" s="741"/>
      <c r="AX53" s="741"/>
      <c r="AY53" s="741"/>
      <c r="AZ53" s="742"/>
      <c r="CW53" s="605">
        <v>214</v>
      </c>
      <c r="CX53" s="605" t="s">
        <v>378</v>
      </c>
      <c r="CY53" s="605">
        <v>68620</v>
      </c>
      <c r="CZ53" s="605">
        <v>23500</v>
      </c>
      <c r="DA53" s="605">
        <v>0</v>
      </c>
      <c r="DB53" s="605">
        <v>23500</v>
      </c>
    </row>
    <row r="54" spans="3:106" ht="18" customHeight="1" x14ac:dyDescent="0.3">
      <c r="C54" s="541"/>
      <c r="D54" s="740"/>
      <c r="E54" s="741"/>
      <c r="F54" s="741"/>
      <c r="G54" s="741"/>
      <c r="H54" s="741"/>
      <c r="I54" s="741"/>
      <c r="J54" s="741"/>
      <c r="K54" s="741"/>
      <c r="L54" s="741"/>
      <c r="M54" s="741"/>
      <c r="N54" s="741"/>
      <c r="O54" s="741"/>
      <c r="P54" s="741"/>
      <c r="Q54" s="741"/>
      <c r="R54" s="741"/>
      <c r="S54" s="741"/>
      <c r="T54" s="741"/>
      <c r="U54" s="741"/>
      <c r="V54" s="741"/>
      <c r="W54" s="741"/>
      <c r="X54" s="741"/>
      <c r="Y54" s="741"/>
      <c r="Z54" s="741"/>
      <c r="AA54" s="741"/>
      <c r="AB54" s="741"/>
      <c r="AC54" s="741"/>
      <c r="AD54" s="741"/>
      <c r="AE54" s="741"/>
      <c r="AF54" s="741"/>
      <c r="AG54" s="741"/>
      <c r="AH54" s="741"/>
      <c r="AI54" s="741"/>
      <c r="AJ54" s="741"/>
      <c r="AK54" s="741"/>
      <c r="AL54" s="741"/>
      <c r="AM54" s="741"/>
      <c r="AN54" s="741"/>
      <c r="AO54" s="741"/>
      <c r="AP54" s="741"/>
      <c r="AQ54" s="741"/>
      <c r="AR54" s="741"/>
      <c r="AS54" s="741"/>
      <c r="AT54" s="741"/>
      <c r="AU54" s="741"/>
      <c r="AV54" s="741"/>
      <c r="AW54" s="741"/>
      <c r="AX54" s="741"/>
      <c r="AY54" s="741"/>
      <c r="AZ54" s="742"/>
      <c r="CW54" s="605">
        <v>218</v>
      </c>
      <c r="CX54" s="605" t="s">
        <v>379</v>
      </c>
      <c r="CY54" s="605">
        <v>535000</v>
      </c>
      <c r="CZ54" s="605">
        <v>442400</v>
      </c>
      <c r="DA54" s="605">
        <v>0</v>
      </c>
      <c r="DB54" s="605">
        <v>442400</v>
      </c>
    </row>
    <row r="55" spans="3:106" ht="18" customHeight="1" x14ac:dyDescent="0.3">
      <c r="C55" s="541"/>
      <c r="D55" s="740"/>
      <c r="E55" s="741"/>
      <c r="F55" s="741"/>
      <c r="G55" s="741"/>
      <c r="H55" s="741"/>
      <c r="I55" s="741"/>
      <c r="J55" s="741"/>
      <c r="K55" s="741"/>
      <c r="L55" s="741"/>
      <c r="M55" s="741"/>
      <c r="N55" s="741"/>
      <c r="O55" s="741"/>
      <c r="P55" s="741"/>
      <c r="Q55" s="741"/>
      <c r="R55" s="741"/>
      <c r="S55" s="741"/>
      <c r="T55" s="741"/>
      <c r="U55" s="741"/>
      <c r="V55" s="741"/>
      <c r="W55" s="741"/>
      <c r="X55" s="741"/>
      <c r="Y55" s="741"/>
      <c r="Z55" s="741"/>
      <c r="AA55" s="741"/>
      <c r="AB55" s="741"/>
      <c r="AC55" s="741"/>
      <c r="AD55" s="741"/>
      <c r="AE55" s="741"/>
      <c r="AF55" s="741"/>
      <c r="AG55" s="741"/>
      <c r="AH55" s="741"/>
      <c r="AI55" s="741"/>
      <c r="AJ55" s="741"/>
      <c r="AK55" s="741"/>
      <c r="AL55" s="741"/>
      <c r="AM55" s="741"/>
      <c r="AN55" s="741"/>
      <c r="AO55" s="741"/>
      <c r="AP55" s="741"/>
      <c r="AQ55" s="741"/>
      <c r="AR55" s="741"/>
      <c r="AS55" s="741"/>
      <c r="AT55" s="741"/>
      <c r="AU55" s="741"/>
      <c r="AV55" s="741"/>
      <c r="AW55" s="741"/>
      <c r="AX55" s="741"/>
      <c r="AY55" s="741"/>
      <c r="AZ55" s="742"/>
      <c r="CW55" s="605">
        <v>818</v>
      </c>
      <c r="CX55" s="605" t="s">
        <v>380</v>
      </c>
      <c r="CY55" s="605">
        <v>51070</v>
      </c>
      <c r="CZ55" s="605">
        <v>1800</v>
      </c>
      <c r="DA55" s="605">
        <v>85000</v>
      </c>
      <c r="DB55" s="605">
        <v>58300</v>
      </c>
    </row>
    <row r="56" spans="3:106" ht="18" customHeight="1" x14ac:dyDescent="0.3">
      <c r="C56" s="541"/>
      <c r="D56" s="740"/>
      <c r="E56" s="741"/>
      <c r="F56" s="741"/>
      <c r="G56" s="741"/>
      <c r="H56" s="741"/>
      <c r="I56" s="741"/>
      <c r="J56" s="741"/>
      <c r="K56" s="741"/>
      <c r="L56" s="741"/>
      <c r="M56" s="741"/>
      <c r="N56" s="741"/>
      <c r="O56" s="741"/>
      <c r="P56" s="741"/>
      <c r="Q56" s="741"/>
      <c r="R56" s="741"/>
      <c r="S56" s="741"/>
      <c r="T56" s="741"/>
      <c r="U56" s="741"/>
      <c r="V56" s="741"/>
      <c r="W56" s="741"/>
      <c r="X56" s="741"/>
      <c r="Y56" s="741"/>
      <c r="Z56" s="741"/>
      <c r="AA56" s="741"/>
      <c r="AB56" s="741"/>
      <c r="AC56" s="741"/>
      <c r="AD56" s="741"/>
      <c r="AE56" s="741"/>
      <c r="AF56" s="741"/>
      <c r="AG56" s="741"/>
      <c r="AH56" s="741"/>
      <c r="AI56" s="741"/>
      <c r="AJ56" s="741"/>
      <c r="AK56" s="741"/>
      <c r="AL56" s="741"/>
      <c r="AM56" s="741"/>
      <c r="AN56" s="741"/>
      <c r="AO56" s="741"/>
      <c r="AP56" s="741"/>
      <c r="AQ56" s="741"/>
      <c r="AR56" s="741"/>
      <c r="AS56" s="741"/>
      <c r="AT56" s="741"/>
      <c r="AU56" s="741"/>
      <c r="AV56" s="741"/>
      <c r="AW56" s="741"/>
      <c r="AX56" s="741"/>
      <c r="AY56" s="741"/>
      <c r="AZ56" s="742"/>
      <c r="CW56" s="605">
        <v>222</v>
      </c>
      <c r="CX56" s="605" t="s">
        <v>381</v>
      </c>
      <c r="CY56" s="605">
        <v>37540</v>
      </c>
      <c r="CZ56" s="605">
        <v>15630</v>
      </c>
      <c r="DA56" s="605">
        <v>10640</v>
      </c>
      <c r="DB56" s="605">
        <v>26270</v>
      </c>
    </row>
    <row r="57" spans="3:106" ht="18" customHeight="1" x14ac:dyDescent="0.3">
      <c r="C57" s="542"/>
      <c r="D57" s="748"/>
      <c r="E57" s="749"/>
      <c r="F57" s="749"/>
      <c r="G57" s="749"/>
      <c r="H57" s="749"/>
      <c r="I57" s="749"/>
      <c r="J57" s="749"/>
      <c r="K57" s="749"/>
      <c r="L57" s="749"/>
      <c r="M57" s="749"/>
      <c r="N57" s="749"/>
      <c r="O57" s="749"/>
      <c r="P57" s="749"/>
      <c r="Q57" s="749"/>
      <c r="R57" s="749"/>
      <c r="S57" s="749"/>
      <c r="T57" s="749"/>
      <c r="U57" s="749"/>
      <c r="V57" s="749"/>
      <c r="W57" s="749"/>
      <c r="X57" s="749"/>
      <c r="Y57" s="749"/>
      <c r="Z57" s="749"/>
      <c r="AA57" s="749"/>
      <c r="AB57" s="749"/>
      <c r="AC57" s="749"/>
      <c r="AD57" s="749"/>
      <c r="AE57" s="749"/>
      <c r="AF57" s="749"/>
      <c r="AG57" s="749"/>
      <c r="AH57" s="749"/>
      <c r="AI57" s="749"/>
      <c r="AJ57" s="749"/>
      <c r="AK57" s="749"/>
      <c r="AL57" s="749"/>
      <c r="AM57" s="749"/>
      <c r="AN57" s="749"/>
      <c r="AO57" s="749"/>
      <c r="AP57" s="749"/>
      <c r="AQ57" s="749"/>
      <c r="AR57" s="749"/>
      <c r="AS57" s="749"/>
      <c r="AT57" s="749"/>
      <c r="AU57" s="749"/>
      <c r="AV57" s="749"/>
      <c r="AW57" s="749"/>
      <c r="AX57" s="749"/>
      <c r="AY57" s="749"/>
      <c r="AZ57" s="750"/>
      <c r="CW57" s="605">
        <v>226</v>
      </c>
      <c r="CX57" s="605" t="s">
        <v>382</v>
      </c>
      <c r="CY57" s="605">
        <v>60480</v>
      </c>
      <c r="CZ57" s="605">
        <v>26000</v>
      </c>
      <c r="DA57" s="605">
        <v>0</v>
      </c>
      <c r="DB57" s="605">
        <v>26000</v>
      </c>
    </row>
    <row r="58" spans="3:106" ht="16.5" customHeight="1" x14ac:dyDescent="0.3">
      <c r="C58" s="746"/>
      <c r="D58" s="747"/>
      <c r="E58" s="747"/>
      <c r="F58" s="747"/>
      <c r="G58" s="747"/>
      <c r="H58" s="747"/>
      <c r="I58" s="747"/>
      <c r="J58" s="747"/>
      <c r="K58" s="747"/>
      <c r="L58" s="747"/>
      <c r="M58" s="747"/>
      <c r="N58" s="747"/>
      <c r="O58" s="747"/>
      <c r="P58" s="747"/>
      <c r="Q58" s="747"/>
      <c r="R58" s="747"/>
      <c r="S58" s="747"/>
      <c r="T58" s="747"/>
      <c r="U58" s="747"/>
      <c r="V58" s="747"/>
      <c r="W58" s="747"/>
      <c r="X58" s="747"/>
      <c r="Y58" s="747"/>
      <c r="Z58" s="747"/>
      <c r="AA58" s="747"/>
      <c r="AB58" s="747"/>
      <c r="AC58" s="747"/>
      <c r="AD58" s="747"/>
      <c r="AE58" s="747"/>
      <c r="AF58" s="747"/>
      <c r="AG58" s="747"/>
      <c r="AH58" s="747"/>
      <c r="AI58" s="747"/>
      <c r="AJ58" s="747"/>
      <c r="AK58" s="747"/>
      <c r="AL58" s="747"/>
      <c r="AM58" s="747"/>
      <c r="AN58" s="747"/>
      <c r="AO58" s="747"/>
      <c r="AP58" s="643"/>
      <c r="AQ58" s="643"/>
      <c r="AR58" s="643"/>
      <c r="AS58" s="643"/>
      <c r="CW58" s="605">
        <v>232</v>
      </c>
      <c r="CX58" s="605" t="s">
        <v>383</v>
      </c>
      <c r="CY58" s="605">
        <v>45160</v>
      </c>
      <c r="CZ58" s="605">
        <v>2800</v>
      </c>
      <c r="DA58" s="605">
        <v>0</v>
      </c>
      <c r="DB58" s="605">
        <v>6300</v>
      </c>
    </row>
    <row r="59" spans="3:106" ht="13.8" x14ac:dyDescent="0.3">
      <c r="C59" s="747"/>
      <c r="D59" s="747"/>
      <c r="E59" s="747"/>
      <c r="F59" s="747"/>
      <c r="G59" s="747"/>
      <c r="H59" s="747"/>
      <c r="I59" s="747"/>
      <c r="J59" s="747"/>
      <c r="K59" s="747"/>
      <c r="L59" s="747"/>
      <c r="M59" s="747"/>
      <c r="N59" s="747"/>
      <c r="O59" s="747"/>
      <c r="P59" s="747"/>
      <c r="Q59" s="747"/>
      <c r="R59" s="747"/>
      <c r="S59" s="747"/>
      <c r="T59" s="747"/>
      <c r="U59" s="747"/>
      <c r="V59" s="747"/>
      <c r="W59" s="747"/>
      <c r="X59" s="747"/>
      <c r="Y59" s="747"/>
      <c r="Z59" s="747"/>
      <c r="AA59" s="747"/>
      <c r="AB59" s="747"/>
      <c r="AC59" s="747"/>
      <c r="AD59" s="747"/>
      <c r="AE59" s="747"/>
      <c r="AF59" s="747"/>
      <c r="AG59" s="747"/>
      <c r="AH59" s="747"/>
      <c r="AI59" s="747"/>
      <c r="AJ59" s="747"/>
      <c r="AK59" s="747"/>
      <c r="AL59" s="747"/>
      <c r="AM59" s="747"/>
      <c r="AN59" s="747"/>
      <c r="AO59" s="747"/>
      <c r="AP59" s="643"/>
      <c r="AQ59" s="643"/>
      <c r="AR59" s="643"/>
      <c r="AS59" s="643"/>
      <c r="CW59" s="605">
        <v>231</v>
      </c>
      <c r="CX59" s="605" t="s">
        <v>384</v>
      </c>
      <c r="CY59" s="605">
        <v>936400</v>
      </c>
      <c r="CZ59" s="605">
        <v>122000</v>
      </c>
      <c r="DA59" s="605">
        <v>0</v>
      </c>
      <c r="DB59" s="605">
        <v>122000</v>
      </c>
    </row>
    <row r="60" spans="3:106" ht="13.8" x14ac:dyDescent="0.3">
      <c r="CW60" s="605">
        <v>234</v>
      </c>
      <c r="CX60" s="605" t="s">
        <v>385</v>
      </c>
      <c r="CY60" s="605"/>
      <c r="CZ60" s="605"/>
      <c r="DA60" s="605">
        <v>0</v>
      </c>
      <c r="DB60" s="605"/>
    </row>
    <row r="61" spans="3:106" ht="13.8" x14ac:dyDescent="0.3">
      <c r="CW61" s="605">
        <v>242</v>
      </c>
      <c r="CX61" s="605" t="s">
        <v>386</v>
      </c>
      <c r="CY61" s="605">
        <v>47360</v>
      </c>
      <c r="CZ61" s="605">
        <v>28550</v>
      </c>
      <c r="DA61" s="605">
        <v>0</v>
      </c>
      <c r="DB61" s="605">
        <v>28550</v>
      </c>
    </row>
    <row r="62" spans="3:106" ht="13.8" x14ac:dyDescent="0.3">
      <c r="CW62" s="605">
        <v>254</v>
      </c>
      <c r="CX62" s="605" t="s">
        <v>387</v>
      </c>
      <c r="CY62" s="605"/>
      <c r="CZ62" s="605"/>
      <c r="DA62" s="605"/>
      <c r="DB62" s="605"/>
    </row>
    <row r="63" spans="3:106" ht="13.8" x14ac:dyDescent="0.3">
      <c r="CW63" s="605">
        <v>266</v>
      </c>
      <c r="CX63" s="605" t="s">
        <v>388</v>
      </c>
      <c r="CY63" s="605">
        <v>490100</v>
      </c>
      <c r="CZ63" s="605">
        <v>164000</v>
      </c>
      <c r="DA63" s="605">
        <v>200</v>
      </c>
      <c r="DB63" s="605">
        <v>166000</v>
      </c>
    </row>
    <row r="64" spans="3:106" ht="13.8" x14ac:dyDescent="0.3">
      <c r="CW64" s="605">
        <v>270</v>
      </c>
      <c r="CX64" s="605" t="s">
        <v>389</v>
      </c>
      <c r="CY64" s="605">
        <v>9447</v>
      </c>
      <c r="CZ64" s="605">
        <v>3000</v>
      </c>
      <c r="DA64" s="605">
        <v>5000</v>
      </c>
      <c r="DB64" s="605">
        <v>8000</v>
      </c>
    </row>
    <row r="65" spans="101:106" ht="13.8" x14ac:dyDescent="0.3">
      <c r="CW65" s="605">
        <v>268</v>
      </c>
      <c r="CX65" s="605" t="s">
        <v>390</v>
      </c>
      <c r="CY65" s="605">
        <v>71510</v>
      </c>
      <c r="CZ65" s="605">
        <v>58130</v>
      </c>
      <c r="DA65" s="605">
        <v>8350</v>
      </c>
      <c r="DB65" s="605">
        <v>63330</v>
      </c>
    </row>
    <row r="66" spans="101:106" ht="13.8" x14ac:dyDescent="0.3">
      <c r="CW66" s="605">
        <v>288</v>
      </c>
      <c r="CX66" s="605" t="s">
        <v>391</v>
      </c>
      <c r="CY66" s="605">
        <v>283100</v>
      </c>
      <c r="CZ66" s="605">
        <v>30300</v>
      </c>
      <c r="DA66" s="605">
        <v>25900</v>
      </c>
      <c r="DB66" s="605">
        <v>56200</v>
      </c>
    </row>
    <row r="67" spans="101:106" ht="13.8" x14ac:dyDescent="0.3">
      <c r="CW67" s="605">
        <v>304</v>
      </c>
      <c r="CX67" s="605" t="s">
        <v>392</v>
      </c>
      <c r="CY67" s="605"/>
      <c r="CZ67" s="605"/>
      <c r="DA67" s="605"/>
      <c r="DB67" s="605"/>
    </row>
    <row r="68" spans="101:106" ht="13.8" x14ac:dyDescent="0.3">
      <c r="CW68" s="605">
        <v>308</v>
      </c>
      <c r="CX68" s="605" t="s">
        <v>393</v>
      </c>
      <c r="CY68" s="605">
        <v>799</v>
      </c>
      <c r="CZ68" s="605">
        <v>200</v>
      </c>
      <c r="DA68" s="605">
        <v>0</v>
      </c>
      <c r="DB68" s="605">
        <v>200</v>
      </c>
    </row>
    <row r="69" spans="101:106" ht="13.8" x14ac:dyDescent="0.3">
      <c r="CW69" s="605">
        <v>312</v>
      </c>
      <c r="CX69" s="605" t="s">
        <v>394</v>
      </c>
      <c r="CY69" s="605"/>
      <c r="CZ69" s="605"/>
      <c r="DA69" s="605"/>
      <c r="DB69" s="605"/>
    </row>
    <row r="70" spans="101:106" ht="13.8" x14ac:dyDescent="0.3">
      <c r="CW70" s="605">
        <v>320</v>
      </c>
      <c r="CX70" s="605" t="s">
        <v>395</v>
      </c>
      <c r="CY70" s="605">
        <v>217300</v>
      </c>
      <c r="CZ70" s="605">
        <v>109200</v>
      </c>
      <c r="DA70" s="605">
        <v>18710</v>
      </c>
      <c r="DB70" s="605">
        <v>127900</v>
      </c>
    </row>
    <row r="71" spans="101:106" ht="13.8" x14ac:dyDescent="0.3">
      <c r="CW71" s="605">
        <v>324</v>
      </c>
      <c r="CX71" s="605" t="s">
        <v>396</v>
      </c>
      <c r="CY71" s="605">
        <v>405900</v>
      </c>
      <c r="CZ71" s="605">
        <v>226000</v>
      </c>
      <c r="DA71" s="605">
        <v>0</v>
      </c>
      <c r="DB71" s="605">
        <v>226000</v>
      </c>
    </row>
    <row r="72" spans="101:106" ht="13.8" x14ac:dyDescent="0.3">
      <c r="CW72" s="605">
        <v>624</v>
      </c>
      <c r="CX72" s="605" t="s">
        <v>397</v>
      </c>
      <c r="CY72" s="605">
        <v>56980</v>
      </c>
      <c r="CZ72" s="605">
        <v>16000</v>
      </c>
      <c r="DA72" s="605">
        <v>15400</v>
      </c>
      <c r="DB72" s="605">
        <v>31400</v>
      </c>
    </row>
    <row r="73" spans="101:106" ht="13.8" x14ac:dyDescent="0.3">
      <c r="CW73" s="605">
        <v>328</v>
      </c>
      <c r="CX73" s="605" t="s">
        <v>398</v>
      </c>
      <c r="CY73" s="605">
        <v>513100</v>
      </c>
      <c r="CZ73" s="605">
        <v>241000</v>
      </c>
      <c r="DA73" s="605">
        <v>30000</v>
      </c>
      <c r="DB73" s="605">
        <v>271000</v>
      </c>
    </row>
    <row r="74" spans="101:106" ht="13.8" x14ac:dyDescent="0.3">
      <c r="CW74" s="605">
        <v>332</v>
      </c>
      <c r="CX74" s="605" t="s">
        <v>399</v>
      </c>
      <c r="CY74" s="605">
        <v>39960</v>
      </c>
      <c r="CZ74" s="605">
        <v>13010</v>
      </c>
      <c r="DA74" s="605">
        <v>1015</v>
      </c>
      <c r="DB74" s="605">
        <v>14030</v>
      </c>
    </row>
    <row r="75" spans="101:106" ht="13.8" x14ac:dyDescent="0.3">
      <c r="CW75" s="605">
        <v>336</v>
      </c>
      <c r="CX75" s="605" t="s">
        <v>400</v>
      </c>
      <c r="CY75" s="605"/>
      <c r="CZ75" s="605"/>
      <c r="DA75" s="605"/>
      <c r="DB75" s="605"/>
    </row>
    <row r="76" spans="101:106" ht="13.8" x14ac:dyDescent="0.3">
      <c r="CW76" s="605">
        <v>340</v>
      </c>
      <c r="CX76" s="605" t="s">
        <v>401</v>
      </c>
      <c r="CY76" s="605">
        <v>222300</v>
      </c>
      <c r="CZ76" s="605">
        <v>90660</v>
      </c>
      <c r="DA76" s="605">
        <v>1504</v>
      </c>
      <c r="DB76" s="605">
        <v>92160</v>
      </c>
    </row>
    <row r="77" spans="101:106" ht="13.8" x14ac:dyDescent="0.3">
      <c r="CW77" s="605">
        <v>356</v>
      </c>
      <c r="CX77" s="605" t="s">
        <v>402</v>
      </c>
      <c r="CY77" s="605">
        <v>3560000</v>
      </c>
      <c r="CZ77" s="605">
        <v>1446000</v>
      </c>
      <c r="DA77" s="605">
        <v>635200</v>
      </c>
      <c r="DB77" s="605">
        <v>1911000</v>
      </c>
    </row>
    <row r="78" spans="101:106" ht="13.8" x14ac:dyDescent="0.3">
      <c r="CW78" s="605">
        <v>360</v>
      </c>
      <c r="CX78" s="605" t="s">
        <v>403</v>
      </c>
      <c r="CY78" s="605">
        <v>5163000</v>
      </c>
      <c r="CZ78" s="605">
        <v>2019000</v>
      </c>
      <c r="DA78" s="605">
        <v>0</v>
      </c>
      <c r="DB78" s="605">
        <v>2019000</v>
      </c>
    </row>
    <row r="79" spans="101:106" ht="13.8" x14ac:dyDescent="0.3">
      <c r="CW79" s="605">
        <v>364</v>
      </c>
      <c r="CX79" s="605" t="s">
        <v>404</v>
      </c>
      <c r="CY79" s="605">
        <v>397900</v>
      </c>
      <c r="CZ79" s="605">
        <v>128500</v>
      </c>
      <c r="DA79" s="605">
        <v>7770</v>
      </c>
      <c r="DB79" s="605">
        <v>137000</v>
      </c>
    </row>
    <row r="80" spans="101:106" ht="13.8" x14ac:dyDescent="0.3">
      <c r="CW80" s="605">
        <v>368</v>
      </c>
      <c r="CX80" s="605" t="s">
        <v>405</v>
      </c>
      <c r="CY80" s="605">
        <v>94010</v>
      </c>
      <c r="CZ80" s="605">
        <v>35200</v>
      </c>
      <c r="DA80" s="605">
        <v>61410</v>
      </c>
      <c r="DB80" s="605">
        <v>89860</v>
      </c>
    </row>
    <row r="81" spans="101:106" ht="13.8" x14ac:dyDescent="0.3">
      <c r="CW81" s="605">
        <v>376</v>
      </c>
      <c r="CX81" s="605" t="s">
        <v>406</v>
      </c>
      <c r="CY81" s="605">
        <v>9600</v>
      </c>
      <c r="CZ81" s="605">
        <v>750</v>
      </c>
      <c r="DA81" s="605">
        <v>1030</v>
      </c>
      <c r="DB81" s="605">
        <v>1780</v>
      </c>
    </row>
    <row r="82" spans="101:106" ht="13.8" x14ac:dyDescent="0.3">
      <c r="CW82" s="605">
        <v>388</v>
      </c>
      <c r="CX82" s="605" t="s">
        <v>407</v>
      </c>
      <c r="CY82" s="605">
        <v>22540</v>
      </c>
      <c r="CZ82" s="605">
        <v>10820</v>
      </c>
      <c r="DA82" s="605">
        <v>0</v>
      </c>
      <c r="DB82" s="605">
        <v>10820</v>
      </c>
    </row>
    <row r="83" spans="101:106" ht="13.8" x14ac:dyDescent="0.3">
      <c r="CW83" s="605">
        <v>400</v>
      </c>
      <c r="CX83" s="605" t="s">
        <v>408</v>
      </c>
      <c r="CY83" s="605">
        <v>9915</v>
      </c>
      <c r="CZ83" s="605">
        <v>682</v>
      </c>
      <c r="DA83" s="605">
        <v>670</v>
      </c>
      <c r="DB83" s="605">
        <v>937</v>
      </c>
    </row>
    <row r="84" spans="101:106" ht="13.8" x14ac:dyDescent="0.3">
      <c r="CW84" s="605">
        <v>398</v>
      </c>
      <c r="CX84" s="605" t="s">
        <v>409</v>
      </c>
      <c r="CY84" s="605">
        <v>681200</v>
      </c>
      <c r="CZ84" s="605">
        <v>64350</v>
      </c>
      <c r="DA84" s="605">
        <v>72040</v>
      </c>
      <c r="DB84" s="605">
        <v>108400</v>
      </c>
    </row>
    <row r="85" spans="101:106" ht="13.8" x14ac:dyDescent="0.3">
      <c r="CW85" s="605">
        <v>404</v>
      </c>
      <c r="CX85" s="605" t="s">
        <v>410</v>
      </c>
      <c r="CY85" s="605">
        <v>365600</v>
      </c>
      <c r="CZ85" s="605">
        <v>20700</v>
      </c>
      <c r="DA85" s="605">
        <v>10000</v>
      </c>
      <c r="DB85" s="605">
        <v>30700</v>
      </c>
    </row>
    <row r="86" spans="101:106" ht="13.8" x14ac:dyDescent="0.3">
      <c r="CW86" s="605">
        <v>296</v>
      </c>
      <c r="CX86" s="605" t="s">
        <v>411</v>
      </c>
      <c r="CY86" s="605"/>
      <c r="CZ86" s="605"/>
      <c r="DA86" s="605">
        <v>0</v>
      </c>
      <c r="DB86" s="605"/>
    </row>
    <row r="87" spans="101:106" ht="13.8" x14ac:dyDescent="0.3">
      <c r="CW87" s="605">
        <v>414</v>
      </c>
      <c r="CX87" s="605" t="s">
        <v>412</v>
      </c>
      <c r="CY87" s="605">
        <v>2156</v>
      </c>
      <c r="CZ87" s="605">
        <v>0</v>
      </c>
      <c r="DA87" s="605">
        <v>20</v>
      </c>
      <c r="DB87" s="605">
        <v>20</v>
      </c>
    </row>
    <row r="88" spans="101:106" ht="13.8" x14ac:dyDescent="0.3">
      <c r="CW88" s="605">
        <v>417</v>
      </c>
      <c r="CX88" s="605" t="s">
        <v>413</v>
      </c>
      <c r="CY88" s="605">
        <v>106600</v>
      </c>
      <c r="CZ88" s="605">
        <v>48930</v>
      </c>
      <c r="DA88" s="605">
        <v>558</v>
      </c>
      <c r="DB88" s="605">
        <v>23620</v>
      </c>
    </row>
    <row r="89" spans="101:106" ht="13.8" x14ac:dyDescent="0.3">
      <c r="CW89" s="605">
        <v>418</v>
      </c>
      <c r="CX89" s="605" t="s">
        <v>414</v>
      </c>
      <c r="CY89" s="605">
        <v>434300</v>
      </c>
      <c r="CZ89" s="605">
        <v>190400</v>
      </c>
      <c r="DA89" s="605">
        <v>143100</v>
      </c>
      <c r="DB89" s="605">
        <v>333500</v>
      </c>
    </row>
    <row r="90" spans="101:106" ht="13.8" x14ac:dyDescent="0.3">
      <c r="CW90" s="605">
        <v>428</v>
      </c>
      <c r="CX90" s="605" t="s">
        <v>415</v>
      </c>
      <c r="CY90" s="605">
        <v>43010</v>
      </c>
      <c r="CZ90" s="605">
        <v>16940</v>
      </c>
      <c r="DA90" s="605">
        <v>18000</v>
      </c>
      <c r="DB90" s="605">
        <v>34940</v>
      </c>
    </row>
    <row r="91" spans="101:106" ht="13.8" x14ac:dyDescent="0.3">
      <c r="CW91" s="605">
        <v>422</v>
      </c>
      <c r="CX91" s="605" t="s">
        <v>416</v>
      </c>
      <c r="CY91" s="605">
        <v>6907</v>
      </c>
      <c r="CZ91" s="605">
        <v>4800</v>
      </c>
      <c r="DA91" s="605">
        <v>0</v>
      </c>
      <c r="DB91" s="605">
        <v>4503</v>
      </c>
    </row>
    <row r="92" spans="101:106" ht="13.8" x14ac:dyDescent="0.3">
      <c r="CW92" s="605">
        <v>426</v>
      </c>
      <c r="CX92" s="605" t="s">
        <v>417</v>
      </c>
      <c r="CY92" s="605">
        <v>23920</v>
      </c>
      <c r="CZ92" s="605">
        <v>5230</v>
      </c>
      <c r="DA92" s="605">
        <v>0</v>
      </c>
      <c r="DB92" s="605">
        <v>3022</v>
      </c>
    </row>
    <row r="93" spans="101:106" ht="13.8" x14ac:dyDescent="0.3">
      <c r="CW93" s="605">
        <v>430</v>
      </c>
      <c r="CX93" s="605" t="s">
        <v>418</v>
      </c>
      <c r="CY93" s="605">
        <v>266300</v>
      </c>
      <c r="CZ93" s="605">
        <v>200000</v>
      </c>
      <c r="DA93" s="605">
        <v>32000</v>
      </c>
      <c r="DB93" s="605">
        <v>232000</v>
      </c>
    </row>
    <row r="94" spans="101:106" ht="13.8" x14ac:dyDescent="0.3">
      <c r="CW94" s="605">
        <v>434</v>
      </c>
      <c r="CX94" s="605" t="s">
        <v>419</v>
      </c>
      <c r="CY94" s="605">
        <v>98530</v>
      </c>
      <c r="CZ94" s="605">
        <v>700</v>
      </c>
      <c r="DA94" s="605">
        <v>0</v>
      </c>
      <c r="DB94" s="605">
        <v>700</v>
      </c>
    </row>
    <row r="95" spans="101:106" ht="13.8" x14ac:dyDescent="0.3">
      <c r="CW95" s="605">
        <v>438</v>
      </c>
      <c r="CX95" s="605" t="s">
        <v>420</v>
      </c>
      <c r="CY95" s="605"/>
      <c r="CZ95" s="605"/>
      <c r="DA95" s="605"/>
      <c r="DB95" s="605"/>
    </row>
    <row r="96" spans="101:106" ht="13.8" x14ac:dyDescent="0.3">
      <c r="CW96" s="605">
        <v>440</v>
      </c>
      <c r="CX96" s="605" t="s">
        <v>421</v>
      </c>
      <c r="CY96" s="605">
        <v>42840</v>
      </c>
      <c r="CZ96" s="605">
        <v>15460</v>
      </c>
      <c r="DA96" s="605">
        <v>9040</v>
      </c>
      <c r="DB96" s="605">
        <v>24500</v>
      </c>
    </row>
    <row r="97" spans="101:106" ht="13.8" x14ac:dyDescent="0.3">
      <c r="CW97" s="605">
        <v>450</v>
      </c>
      <c r="CX97" s="605" t="s">
        <v>422</v>
      </c>
      <c r="CY97" s="605">
        <v>888600</v>
      </c>
      <c r="CZ97" s="605">
        <v>337000</v>
      </c>
      <c r="DA97" s="605">
        <v>0</v>
      </c>
      <c r="DB97" s="605">
        <v>337000</v>
      </c>
    </row>
    <row r="98" spans="101:106" ht="13.8" x14ac:dyDescent="0.3">
      <c r="CW98" s="605">
        <v>454</v>
      </c>
      <c r="CX98" s="605" t="s">
        <v>423</v>
      </c>
      <c r="CY98" s="605">
        <v>139900</v>
      </c>
      <c r="CZ98" s="605">
        <v>16140</v>
      </c>
      <c r="DA98" s="605">
        <v>1000</v>
      </c>
      <c r="DB98" s="605">
        <v>17280</v>
      </c>
    </row>
    <row r="99" spans="101:106" ht="13.8" x14ac:dyDescent="0.3">
      <c r="CW99" s="605">
        <v>458</v>
      </c>
      <c r="CX99" s="605" t="s">
        <v>424</v>
      </c>
      <c r="CY99" s="605">
        <v>951000</v>
      </c>
      <c r="CZ99" s="605">
        <v>580000</v>
      </c>
      <c r="DA99" s="605">
        <v>0</v>
      </c>
      <c r="DB99" s="605">
        <v>580000</v>
      </c>
    </row>
    <row r="100" spans="101:106" ht="13.8" x14ac:dyDescent="0.3">
      <c r="CW100" s="605">
        <v>462</v>
      </c>
      <c r="CX100" s="605" t="s">
        <v>425</v>
      </c>
      <c r="CY100" s="605">
        <v>591.6</v>
      </c>
      <c r="CZ100" s="605">
        <v>30</v>
      </c>
      <c r="DA100" s="605">
        <v>0</v>
      </c>
      <c r="DB100" s="605">
        <v>30</v>
      </c>
    </row>
    <row r="101" spans="101:106" ht="13.8" x14ac:dyDescent="0.3">
      <c r="CW101" s="605">
        <v>466</v>
      </c>
      <c r="CX101" s="605" t="s">
        <v>426</v>
      </c>
      <c r="CY101" s="605">
        <v>349700</v>
      </c>
      <c r="CZ101" s="605">
        <v>60000</v>
      </c>
      <c r="DA101" s="605">
        <v>60000</v>
      </c>
      <c r="DB101" s="605">
        <v>120000</v>
      </c>
    </row>
    <row r="102" spans="101:106" ht="13.8" x14ac:dyDescent="0.3">
      <c r="CW102" s="605">
        <v>470</v>
      </c>
      <c r="CX102" s="605" t="s">
        <v>427</v>
      </c>
      <c r="CY102" s="605">
        <v>179.2</v>
      </c>
      <c r="CZ102" s="605">
        <v>50.5</v>
      </c>
      <c r="DA102" s="605">
        <v>0</v>
      </c>
      <c r="DB102" s="605">
        <v>50.5</v>
      </c>
    </row>
    <row r="103" spans="101:106" ht="13.8" x14ac:dyDescent="0.3">
      <c r="CW103" s="605">
        <v>584</v>
      </c>
      <c r="CX103" s="605" t="s">
        <v>428</v>
      </c>
      <c r="CY103" s="605"/>
      <c r="CZ103" s="605">
        <v>0</v>
      </c>
      <c r="DA103" s="605">
        <v>0</v>
      </c>
      <c r="DB103" s="605">
        <v>0</v>
      </c>
    </row>
    <row r="104" spans="101:106" ht="13.8" x14ac:dyDescent="0.3">
      <c r="CW104" s="605">
        <v>474</v>
      </c>
      <c r="CX104" s="605" t="s">
        <v>429</v>
      </c>
      <c r="CY104" s="605"/>
      <c r="CZ104" s="605"/>
      <c r="DA104" s="605"/>
      <c r="DB104" s="605"/>
    </row>
    <row r="105" spans="101:106" ht="13.8" x14ac:dyDescent="0.3">
      <c r="CW105" s="605">
        <v>478</v>
      </c>
      <c r="CX105" s="605" t="s">
        <v>430</v>
      </c>
      <c r="CY105" s="605">
        <v>94820</v>
      </c>
      <c r="CZ105" s="605">
        <v>400</v>
      </c>
      <c r="DA105" s="605">
        <v>0</v>
      </c>
      <c r="DB105" s="605">
        <v>11400</v>
      </c>
    </row>
    <row r="106" spans="101:106" ht="13.8" x14ac:dyDescent="0.3">
      <c r="CW106" s="605">
        <v>480</v>
      </c>
      <c r="CX106" s="605" t="s">
        <v>431</v>
      </c>
      <c r="CY106" s="605">
        <v>4164</v>
      </c>
      <c r="CZ106" s="605">
        <v>2751</v>
      </c>
      <c r="DA106" s="605">
        <v>0</v>
      </c>
      <c r="DB106" s="605">
        <v>2751</v>
      </c>
    </row>
    <row r="107" spans="101:106" ht="13.8" x14ac:dyDescent="0.3">
      <c r="CW107" s="605">
        <v>583</v>
      </c>
      <c r="CX107" s="605" t="s">
        <v>432</v>
      </c>
      <c r="CY107" s="605"/>
      <c r="CZ107" s="605"/>
      <c r="DA107" s="605">
        <v>0</v>
      </c>
      <c r="DB107" s="605"/>
    </row>
    <row r="108" spans="101:106" ht="13.8" x14ac:dyDescent="0.3">
      <c r="CW108" s="605">
        <v>492</v>
      </c>
      <c r="CX108" s="605" t="s">
        <v>433</v>
      </c>
      <c r="CY108" s="605"/>
      <c r="CZ108" s="605"/>
      <c r="DA108" s="605"/>
      <c r="DB108" s="605"/>
    </row>
    <row r="109" spans="101:106" ht="13.8" x14ac:dyDescent="0.3">
      <c r="CW109" s="605">
        <v>496</v>
      </c>
      <c r="CX109" s="605" t="s">
        <v>434</v>
      </c>
      <c r="CY109" s="605">
        <v>377000</v>
      </c>
      <c r="CZ109" s="605">
        <v>34800</v>
      </c>
      <c r="DA109" s="605">
        <v>0</v>
      </c>
      <c r="DB109" s="605">
        <v>34800</v>
      </c>
    </row>
    <row r="110" spans="101:106" ht="13.8" x14ac:dyDescent="0.3">
      <c r="CW110" s="605">
        <v>499</v>
      </c>
      <c r="CX110" s="605" t="s">
        <v>435</v>
      </c>
      <c r="CY110" s="605"/>
      <c r="CZ110" s="605"/>
      <c r="DA110" s="605"/>
      <c r="DB110" s="605"/>
    </row>
    <row r="111" spans="101:106" ht="13.8" x14ac:dyDescent="0.3">
      <c r="CW111" s="605">
        <v>504</v>
      </c>
      <c r="CX111" s="605" t="s">
        <v>436</v>
      </c>
      <c r="CY111" s="605">
        <v>154500</v>
      </c>
      <c r="CZ111" s="605">
        <v>29000</v>
      </c>
      <c r="DA111" s="605">
        <v>0</v>
      </c>
      <c r="DB111" s="605">
        <v>29000</v>
      </c>
    </row>
    <row r="112" spans="101:106" ht="13.8" x14ac:dyDescent="0.3">
      <c r="CW112" s="605">
        <v>508</v>
      </c>
      <c r="CX112" s="605" t="s">
        <v>437</v>
      </c>
      <c r="CY112" s="605">
        <v>825000</v>
      </c>
      <c r="CZ112" s="605">
        <v>100300</v>
      </c>
      <c r="DA112" s="605">
        <v>116800</v>
      </c>
      <c r="DB112" s="605">
        <v>217100</v>
      </c>
    </row>
    <row r="113" spans="101:106" ht="13.8" x14ac:dyDescent="0.3">
      <c r="CW113" s="605">
        <v>104</v>
      </c>
      <c r="CX113" s="605" t="s">
        <v>438</v>
      </c>
      <c r="CY113" s="605">
        <v>1415000</v>
      </c>
      <c r="CZ113" s="605">
        <v>1003000</v>
      </c>
      <c r="DA113" s="605">
        <v>128200</v>
      </c>
      <c r="DB113" s="605">
        <v>1168000</v>
      </c>
    </row>
    <row r="114" spans="101:106" ht="13.8" x14ac:dyDescent="0.3">
      <c r="CW114" s="605">
        <v>516</v>
      </c>
      <c r="CX114" s="605" t="s">
        <v>439</v>
      </c>
      <c r="CY114" s="605">
        <v>234900</v>
      </c>
      <c r="CZ114" s="605">
        <v>6160</v>
      </c>
      <c r="DA114" s="605">
        <v>11000</v>
      </c>
      <c r="DB114" s="605">
        <v>39910</v>
      </c>
    </row>
    <row r="115" spans="101:106" ht="13.8" x14ac:dyDescent="0.3">
      <c r="CW115" s="605">
        <v>520</v>
      </c>
      <c r="CX115" s="605" t="s">
        <v>440</v>
      </c>
      <c r="CY115" s="605"/>
      <c r="CZ115" s="605"/>
      <c r="DA115" s="605">
        <v>0</v>
      </c>
      <c r="DB115" s="605"/>
    </row>
    <row r="116" spans="101:106" ht="13.8" x14ac:dyDescent="0.3">
      <c r="CW116" s="605">
        <v>524</v>
      </c>
      <c r="CX116" s="605" t="s">
        <v>441</v>
      </c>
      <c r="CY116" s="605">
        <v>220800</v>
      </c>
      <c r="CZ116" s="605">
        <v>198200</v>
      </c>
      <c r="DA116" s="605">
        <v>12000</v>
      </c>
      <c r="DB116" s="605">
        <v>210200</v>
      </c>
    </row>
    <row r="117" spans="101:106" ht="13.8" x14ac:dyDescent="0.3">
      <c r="CW117" s="605">
        <v>540</v>
      </c>
      <c r="CX117" s="605" t="s">
        <v>442</v>
      </c>
      <c r="CY117" s="605"/>
      <c r="CZ117" s="605"/>
      <c r="DA117" s="605"/>
      <c r="DB117" s="605"/>
    </row>
    <row r="118" spans="101:106" ht="13.8" x14ac:dyDescent="0.3">
      <c r="CW118" s="605">
        <v>558</v>
      </c>
      <c r="CX118" s="605" t="s">
        <v>443</v>
      </c>
      <c r="CY118" s="605">
        <v>297200</v>
      </c>
      <c r="CZ118" s="605">
        <v>156200</v>
      </c>
      <c r="DA118" s="605">
        <v>8310</v>
      </c>
      <c r="DB118" s="605">
        <v>164500</v>
      </c>
    </row>
    <row r="119" spans="101:106" ht="13.8" x14ac:dyDescent="0.3">
      <c r="CW119" s="605">
        <v>562</v>
      </c>
      <c r="CX119" s="605" t="s">
        <v>444</v>
      </c>
      <c r="CY119" s="605">
        <v>191300</v>
      </c>
      <c r="CZ119" s="605">
        <v>3500</v>
      </c>
      <c r="DA119" s="605">
        <v>29200</v>
      </c>
      <c r="DB119" s="605">
        <v>34050</v>
      </c>
    </row>
    <row r="120" spans="101:106" ht="13.8" x14ac:dyDescent="0.3">
      <c r="CW120" s="605">
        <v>566</v>
      </c>
      <c r="CX120" s="605" t="s">
        <v>445</v>
      </c>
      <c r="CY120" s="605">
        <v>1062000</v>
      </c>
      <c r="CZ120" s="605">
        <v>221000</v>
      </c>
      <c r="DA120" s="605">
        <v>65200</v>
      </c>
      <c r="DB120" s="605">
        <v>286200</v>
      </c>
    </row>
    <row r="121" spans="101:106" ht="13.8" x14ac:dyDescent="0.3">
      <c r="CW121" s="605">
        <v>570</v>
      </c>
      <c r="CX121" s="605" t="s">
        <v>446</v>
      </c>
      <c r="CY121" s="605"/>
      <c r="CZ121" s="605"/>
      <c r="DA121" s="605">
        <v>0</v>
      </c>
      <c r="DB121" s="605"/>
    </row>
    <row r="122" spans="101:106" ht="13.8" x14ac:dyDescent="0.3">
      <c r="CW122" s="605">
        <v>275</v>
      </c>
      <c r="CX122" s="605" t="s">
        <v>447</v>
      </c>
      <c r="CY122" s="605">
        <v>2420</v>
      </c>
      <c r="CZ122" s="605">
        <v>812</v>
      </c>
      <c r="DA122" s="605">
        <v>25</v>
      </c>
      <c r="DB122" s="605">
        <v>837</v>
      </c>
    </row>
    <row r="123" spans="101:106" ht="13.8" x14ac:dyDescent="0.3">
      <c r="CW123" s="605">
        <v>512</v>
      </c>
      <c r="CX123" s="605" t="s">
        <v>448</v>
      </c>
      <c r="CY123" s="605">
        <v>38690</v>
      </c>
      <c r="CZ123" s="605">
        <v>1400</v>
      </c>
      <c r="DA123" s="605">
        <v>0</v>
      </c>
      <c r="DB123" s="605">
        <v>1400</v>
      </c>
    </row>
    <row r="124" spans="101:106" ht="13.8" x14ac:dyDescent="0.3">
      <c r="CW124" s="605">
        <v>586</v>
      </c>
      <c r="CX124" s="605" t="s">
        <v>449</v>
      </c>
      <c r="CY124" s="605">
        <v>393300</v>
      </c>
      <c r="CZ124" s="605">
        <v>55000</v>
      </c>
      <c r="DA124" s="605">
        <v>265100</v>
      </c>
      <c r="DB124" s="605">
        <v>246800</v>
      </c>
    </row>
    <row r="125" spans="101:106" ht="13.8" x14ac:dyDescent="0.3">
      <c r="CW125" s="605">
        <v>585</v>
      </c>
      <c r="CX125" s="605" t="s">
        <v>450</v>
      </c>
      <c r="CY125" s="605"/>
      <c r="CZ125" s="605"/>
      <c r="DA125" s="605">
        <v>0</v>
      </c>
      <c r="DB125" s="605"/>
    </row>
    <row r="126" spans="101:106" ht="13.8" x14ac:dyDescent="0.3">
      <c r="CW126" s="605">
        <v>591</v>
      </c>
      <c r="CX126" s="605" t="s">
        <v>451</v>
      </c>
      <c r="CY126" s="605">
        <v>220800</v>
      </c>
      <c r="CZ126" s="605">
        <v>136600</v>
      </c>
      <c r="DA126" s="605">
        <v>0</v>
      </c>
      <c r="DB126" s="605">
        <v>139300</v>
      </c>
    </row>
    <row r="127" spans="101:106" ht="13.8" x14ac:dyDescent="0.3">
      <c r="CW127" s="605">
        <v>598</v>
      </c>
      <c r="CX127" s="605" t="s">
        <v>452</v>
      </c>
      <c r="CY127" s="605">
        <v>1454000</v>
      </c>
      <c r="CZ127" s="605">
        <v>801000</v>
      </c>
      <c r="DA127" s="605">
        <v>0</v>
      </c>
      <c r="DB127" s="605">
        <v>801000</v>
      </c>
    </row>
    <row r="128" spans="101:106" ht="13.8" x14ac:dyDescent="0.3">
      <c r="CW128" s="605">
        <v>600</v>
      </c>
      <c r="CX128" s="605" t="s">
        <v>453</v>
      </c>
      <c r="CY128" s="605">
        <v>459600</v>
      </c>
      <c r="CZ128" s="605">
        <v>117000</v>
      </c>
      <c r="DA128" s="605">
        <v>73270</v>
      </c>
      <c r="DB128" s="605">
        <v>387800</v>
      </c>
    </row>
    <row r="129" spans="101:106" ht="13.8" x14ac:dyDescent="0.3">
      <c r="CW129" s="605">
        <v>604</v>
      </c>
      <c r="CX129" s="605" t="s">
        <v>454</v>
      </c>
      <c r="CY129" s="605">
        <v>2234000</v>
      </c>
      <c r="CZ129" s="605">
        <v>1641000</v>
      </c>
      <c r="DA129" s="605">
        <v>128800</v>
      </c>
      <c r="DB129" s="605">
        <v>1880000</v>
      </c>
    </row>
    <row r="130" spans="101:106" ht="13.8" x14ac:dyDescent="0.3">
      <c r="CW130" s="605">
        <v>608</v>
      </c>
      <c r="CX130" s="605" t="s">
        <v>455</v>
      </c>
      <c r="CY130" s="605">
        <v>704400</v>
      </c>
      <c r="CZ130" s="605">
        <v>479000</v>
      </c>
      <c r="DA130" s="605">
        <v>0</v>
      </c>
      <c r="DB130" s="605">
        <v>479000</v>
      </c>
    </row>
    <row r="131" spans="101:106" ht="13.8" x14ac:dyDescent="0.3">
      <c r="CW131" s="605">
        <v>630</v>
      </c>
      <c r="CX131" s="605" t="s">
        <v>456</v>
      </c>
      <c r="CY131" s="605">
        <v>18220</v>
      </c>
      <c r="CZ131" s="605">
        <v>7100</v>
      </c>
      <c r="DA131" s="605">
        <v>0</v>
      </c>
      <c r="DB131" s="605">
        <v>7100</v>
      </c>
    </row>
    <row r="132" spans="101:106" ht="13.8" x14ac:dyDescent="0.3">
      <c r="CW132" s="605">
        <v>634</v>
      </c>
      <c r="CX132" s="605" t="s">
        <v>457</v>
      </c>
      <c r="CY132" s="605">
        <v>859.1</v>
      </c>
      <c r="CZ132" s="605">
        <v>56</v>
      </c>
      <c r="DA132" s="605">
        <v>2</v>
      </c>
      <c r="DB132" s="605">
        <v>58</v>
      </c>
    </row>
    <row r="133" spans="101:106" ht="13.8" x14ac:dyDescent="0.3">
      <c r="CW133" s="605">
        <v>498</v>
      </c>
      <c r="CX133" s="605" t="s">
        <v>458</v>
      </c>
      <c r="CY133" s="605">
        <v>15230</v>
      </c>
      <c r="CZ133" s="605">
        <v>1620</v>
      </c>
      <c r="DA133" s="605">
        <v>9200</v>
      </c>
      <c r="DB133" s="605">
        <v>12270</v>
      </c>
    </row>
    <row r="134" spans="101:106" ht="13.8" x14ac:dyDescent="0.3">
      <c r="CW134" s="605">
        <v>638</v>
      </c>
      <c r="CX134" s="605" t="s">
        <v>459</v>
      </c>
      <c r="CY134" s="605"/>
      <c r="CZ134" s="605"/>
      <c r="DA134" s="605"/>
      <c r="DB134" s="605"/>
    </row>
    <row r="135" spans="101:106" ht="13.8" x14ac:dyDescent="0.3">
      <c r="CW135" s="605">
        <v>642</v>
      </c>
      <c r="CX135" s="605" t="s">
        <v>460</v>
      </c>
      <c r="CY135" s="605">
        <v>151900</v>
      </c>
      <c r="CZ135" s="605">
        <v>42380</v>
      </c>
      <c r="DA135" s="605">
        <v>168180</v>
      </c>
      <c r="DB135" s="605">
        <v>212000</v>
      </c>
    </row>
    <row r="136" spans="101:106" ht="13.8" x14ac:dyDescent="0.3">
      <c r="CW136" s="605">
        <v>643</v>
      </c>
      <c r="CX136" s="605" t="s">
        <v>461</v>
      </c>
      <c r="CY136" s="605">
        <v>7865000</v>
      </c>
      <c r="CZ136" s="605">
        <v>4312000</v>
      </c>
      <c r="DA136" s="605">
        <v>204600</v>
      </c>
      <c r="DB136" s="605">
        <v>4525000</v>
      </c>
    </row>
    <row r="137" spans="101:106" ht="13.8" x14ac:dyDescent="0.3">
      <c r="CW137" s="605">
        <v>646</v>
      </c>
      <c r="CX137" s="605" t="s">
        <v>462</v>
      </c>
      <c r="CY137" s="605">
        <v>31920</v>
      </c>
      <c r="CZ137" s="605">
        <v>9500</v>
      </c>
      <c r="DA137" s="605">
        <v>3800</v>
      </c>
      <c r="DB137" s="605">
        <v>13300</v>
      </c>
    </row>
    <row r="138" spans="101:106" ht="13.8" x14ac:dyDescent="0.3">
      <c r="CW138" s="605">
        <v>654</v>
      </c>
      <c r="CX138" s="605" t="s">
        <v>463</v>
      </c>
      <c r="CY138" s="605"/>
      <c r="CZ138" s="605"/>
      <c r="DA138" s="605"/>
      <c r="DB138" s="605"/>
    </row>
    <row r="139" spans="101:106" ht="13.8" x14ac:dyDescent="0.3">
      <c r="CW139" s="605">
        <v>659</v>
      </c>
      <c r="CX139" s="605" t="s">
        <v>464</v>
      </c>
      <c r="CY139" s="605">
        <v>371</v>
      </c>
      <c r="CZ139" s="605">
        <v>24</v>
      </c>
      <c r="DA139" s="605">
        <v>0</v>
      </c>
      <c r="DB139" s="605">
        <v>24</v>
      </c>
    </row>
    <row r="140" spans="101:106" ht="13.8" x14ac:dyDescent="0.3">
      <c r="CW140" s="605">
        <v>662</v>
      </c>
      <c r="CX140" s="605" t="s">
        <v>465</v>
      </c>
      <c r="CY140" s="605">
        <v>1427</v>
      </c>
      <c r="CZ140" s="605">
        <v>30</v>
      </c>
      <c r="DA140" s="605">
        <v>0</v>
      </c>
      <c r="DB140" s="605">
        <v>30</v>
      </c>
    </row>
    <row r="141" spans="101:106" ht="13.8" x14ac:dyDescent="0.3">
      <c r="CW141" s="605">
        <v>670</v>
      </c>
      <c r="CX141" s="605" t="s">
        <v>466</v>
      </c>
      <c r="CY141" s="605">
        <v>617.4</v>
      </c>
      <c r="CZ141" s="605">
        <v>100</v>
      </c>
      <c r="DA141" s="605">
        <v>0</v>
      </c>
      <c r="DB141" s="605">
        <v>100</v>
      </c>
    </row>
    <row r="142" spans="101:106" ht="13.8" x14ac:dyDescent="0.3">
      <c r="CW142" s="605">
        <v>882</v>
      </c>
      <c r="CX142" s="605" t="s">
        <v>467</v>
      </c>
      <c r="CY142" s="605">
        <v>8179</v>
      </c>
      <c r="CZ142" s="605"/>
      <c r="DA142" s="605">
        <v>0</v>
      </c>
      <c r="DB142" s="605"/>
    </row>
    <row r="143" spans="101:106" ht="13.8" x14ac:dyDescent="0.3">
      <c r="CW143" s="605">
        <v>674</v>
      </c>
      <c r="CX143" s="605" t="s">
        <v>468</v>
      </c>
      <c r="CY143" s="605"/>
      <c r="CZ143" s="605"/>
      <c r="DA143" s="605"/>
      <c r="DB143" s="605"/>
    </row>
    <row r="144" spans="101:106" ht="13.8" x14ac:dyDescent="0.3">
      <c r="CW144" s="605">
        <v>678</v>
      </c>
      <c r="CX144" s="605" t="s">
        <v>469</v>
      </c>
      <c r="CY144" s="605">
        <v>3072</v>
      </c>
      <c r="CZ144" s="605">
        <v>2180</v>
      </c>
      <c r="DA144" s="605">
        <v>0</v>
      </c>
      <c r="DB144" s="605">
        <v>2180</v>
      </c>
    </row>
    <row r="145" spans="101:106" ht="13.8" x14ac:dyDescent="0.3">
      <c r="CW145" s="605">
        <v>682</v>
      </c>
      <c r="CX145" s="605" t="s">
        <v>470</v>
      </c>
      <c r="CY145" s="605">
        <v>126800</v>
      </c>
      <c r="CZ145" s="605">
        <v>2400</v>
      </c>
      <c r="DA145" s="605">
        <v>0</v>
      </c>
      <c r="DB145" s="605">
        <v>2400</v>
      </c>
    </row>
    <row r="146" spans="101:106" ht="13.8" x14ac:dyDescent="0.3">
      <c r="CW146" s="605">
        <v>686</v>
      </c>
      <c r="CX146" s="605" t="s">
        <v>471</v>
      </c>
      <c r="CY146" s="605">
        <v>134900</v>
      </c>
      <c r="CZ146" s="605">
        <v>25800</v>
      </c>
      <c r="DA146" s="605">
        <v>2170</v>
      </c>
      <c r="DB146" s="605">
        <v>38970</v>
      </c>
    </row>
    <row r="147" spans="101:106" ht="13.8" x14ac:dyDescent="0.3">
      <c r="CW147" s="605">
        <v>891</v>
      </c>
      <c r="CX147" s="605" t="s">
        <v>472</v>
      </c>
      <c r="CY147" s="605">
        <v>49980</v>
      </c>
      <c r="CZ147" s="605">
        <v>8407</v>
      </c>
      <c r="DA147" s="605">
        <v>0</v>
      </c>
      <c r="DB147" s="605">
        <v>162200</v>
      </c>
    </row>
    <row r="148" spans="101:106" ht="13.8" x14ac:dyDescent="0.3">
      <c r="CW148" s="605">
        <v>690</v>
      </c>
      <c r="CX148" s="605" t="s">
        <v>473</v>
      </c>
      <c r="CY148" s="605">
        <v>1060</v>
      </c>
      <c r="CZ148" s="605"/>
      <c r="DA148" s="605">
        <v>0</v>
      </c>
      <c r="DB148" s="605"/>
    </row>
    <row r="149" spans="101:106" ht="13.8" x14ac:dyDescent="0.3">
      <c r="CW149" s="605">
        <v>694</v>
      </c>
      <c r="CX149" s="605" t="s">
        <v>474</v>
      </c>
      <c r="CY149" s="605">
        <v>182600</v>
      </c>
      <c r="CZ149" s="605">
        <v>160000</v>
      </c>
      <c r="DA149" s="605">
        <v>0</v>
      </c>
      <c r="DB149" s="605">
        <v>160000</v>
      </c>
    </row>
    <row r="150" spans="101:106" ht="13.8" x14ac:dyDescent="0.3">
      <c r="CW150" s="605">
        <v>702</v>
      </c>
      <c r="CX150" s="605" t="s">
        <v>475</v>
      </c>
      <c r="CY150" s="605">
        <v>1790</v>
      </c>
      <c r="CZ150" s="605">
        <v>600</v>
      </c>
      <c r="DA150" s="605">
        <v>0</v>
      </c>
      <c r="DB150" s="605">
        <v>600</v>
      </c>
    </row>
    <row r="151" spans="101:106" ht="13.8" x14ac:dyDescent="0.3">
      <c r="CW151" s="605">
        <v>703</v>
      </c>
      <c r="CX151" s="605" t="s">
        <v>476</v>
      </c>
      <c r="CY151" s="605">
        <v>40410</v>
      </c>
      <c r="CZ151" s="605">
        <v>12600</v>
      </c>
      <c r="DA151" s="605">
        <v>0</v>
      </c>
      <c r="DB151" s="605">
        <v>50100</v>
      </c>
    </row>
    <row r="152" spans="101:106" ht="13.8" x14ac:dyDescent="0.3">
      <c r="CW152" s="605">
        <v>90</v>
      </c>
      <c r="CX152" s="605" t="s">
        <v>477</v>
      </c>
      <c r="CY152" s="605">
        <v>87510</v>
      </c>
      <c r="CZ152" s="605">
        <v>44700</v>
      </c>
      <c r="DA152" s="605">
        <v>0</v>
      </c>
      <c r="DB152" s="605">
        <v>44700</v>
      </c>
    </row>
    <row r="153" spans="101:106" ht="25.5" customHeight="1" x14ac:dyDescent="0.3">
      <c r="CW153" s="605">
        <v>706</v>
      </c>
      <c r="CX153" s="605" t="s">
        <v>478</v>
      </c>
      <c r="CY153" s="605">
        <v>179800</v>
      </c>
      <c r="CZ153" s="605">
        <v>6000</v>
      </c>
      <c r="DA153" s="605">
        <v>8700</v>
      </c>
      <c r="DB153" s="605">
        <v>14700</v>
      </c>
    </row>
    <row r="154" spans="101:106" ht="13.8" x14ac:dyDescent="0.3">
      <c r="CW154" s="605">
        <v>710</v>
      </c>
      <c r="CX154" s="605" t="s">
        <v>479</v>
      </c>
      <c r="CY154" s="605">
        <v>603400</v>
      </c>
      <c r="CZ154" s="605">
        <v>44800</v>
      </c>
      <c r="DA154" s="605">
        <v>6600</v>
      </c>
      <c r="DB154" s="605">
        <v>51350</v>
      </c>
    </row>
    <row r="155" spans="101:106" ht="13.8" x14ac:dyDescent="0.3">
      <c r="CW155" s="605">
        <v>728</v>
      </c>
      <c r="CX155" s="605" t="s">
        <v>480</v>
      </c>
      <c r="CY155" s="605">
        <v>579900</v>
      </c>
      <c r="CZ155" s="605">
        <v>26000</v>
      </c>
      <c r="DA155" s="605">
        <v>50000</v>
      </c>
      <c r="DB155" s="605">
        <v>49500</v>
      </c>
    </row>
    <row r="156" spans="101:106" ht="13.8" x14ac:dyDescent="0.3">
      <c r="CW156" s="605">
        <v>144</v>
      </c>
      <c r="CX156" s="605" t="s">
        <v>481</v>
      </c>
      <c r="CY156" s="605">
        <v>112300</v>
      </c>
      <c r="CZ156" s="605">
        <v>52800</v>
      </c>
      <c r="DA156" s="605">
        <v>0</v>
      </c>
      <c r="DB156" s="605">
        <v>52800</v>
      </c>
    </row>
    <row r="157" spans="101:106" ht="13.8" x14ac:dyDescent="0.3">
      <c r="CW157" s="605">
        <v>729</v>
      </c>
      <c r="CX157" s="605" t="s">
        <v>482</v>
      </c>
      <c r="CY157" s="605">
        <v>469800</v>
      </c>
      <c r="CZ157" s="605">
        <v>4000</v>
      </c>
      <c r="DA157" s="605">
        <v>99300</v>
      </c>
      <c r="DB157" s="605">
        <v>37800</v>
      </c>
    </row>
    <row r="158" spans="101:106" ht="13.8" x14ac:dyDescent="0.3">
      <c r="CW158" s="605">
        <v>740</v>
      </c>
      <c r="CX158" s="605" t="s">
        <v>483</v>
      </c>
      <c r="CY158" s="605">
        <v>381900</v>
      </c>
      <c r="CZ158" s="605">
        <v>99000</v>
      </c>
      <c r="DA158" s="605">
        <v>0</v>
      </c>
      <c r="DB158" s="605">
        <v>99000</v>
      </c>
    </row>
    <row r="159" spans="101:106" ht="13.8" x14ac:dyDescent="0.3">
      <c r="CW159" s="605">
        <v>748</v>
      </c>
      <c r="CX159" s="605" t="s">
        <v>484</v>
      </c>
      <c r="CY159" s="605">
        <v>13680</v>
      </c>
      <c r="CZ159" s="605">
        <v>2640</v>
      </c>
      <c r="DA159" s="605">
        <v>1870</v>
      </c>
      <c r="DB159" s="605">
        <v>4510</v>
      </c>
    </row>
    <row r="160" spans="101:106" ht="13.8" x14ac:dyDescent="0.3">
      <c r="CW160" s="605">
        <v>760</v>
      </c>
      <c r="CX160" s="605" t="s">
        <v>485</v>
      </c>
      <c r="CY160" s="605">
        <v>46670</v>
      </c>
      <c r="CZ160" s="605">
        <v>7132</v>
      </c>
      <c r="DA160" s="605">
        <v>39650</v>
      </c>
      <c r="DB160" s="605">
        <v>16800</v>
      </c>
    </row>
    <row r="161" spans="101:106" ht="13.8" x14ac:dyDescent="0.3">
      <c r="CW161" s="605">
        <v>762</v>
      </c>
      <c r="CX161" s="605" t="s">
        <v>486</v>
      </c>
      <c r="CY161" s="605">
        <v>98500</v>
      </c>
      <c r="CZ161" s="605">
        <v>63460</v>
      </c>
      <c r="DA161" s="605">
        <v>34190</v>
      </c>
      <c r="DB161" s="605">
        <v>21910</v>
      </c>
    </row>
    <row r="162" spans="101:106" ht="13.8" x14ac:dyDescent="0.3">
      <c r="CW162" s="605">
        <v>764</v>
      </c>
      <c r="CX162" s="605" t="s">
        <v>487</v>
      </c>
      <c r="CY162" s="605">
        <v>832300</v>
      </c>
      <c r="CZ162" s="605">
        <v>224500</v>
      </c>
      <c r="DA162" s="605">
        <v>0</v>
      </c>
      <c r="DB162" s="605">
        <v>438600</v>
      </c>
    </row>
    <row r="163" spans="101:106" ht="13.8" x14ac:dyDescent="0.3">
      <c r="CW163" s="605">
        <v>807</v>
      </c>
      <c r="CX163" s="605" t="s">
        <v>488</v>
      </c>
      <c r="CY163" s="605">
        <v>15910</v>
      </c>
      <c r="CZ163" s="605">
        <v>5400</v>
      </c>
      <c r="DA163" s="605">
        <v>1000</v>
      </c>
      <c r="DB163" s="605">
        <v>6400</v>
      </c>
    </row>
    <row r="164" spans="101:106" ht="13.8" x14ac:dyDescent="0.3">
      <c r="CW164" s="605">
        <v>626</v>
      </c>
      <c r="CX164" s="605" t="s">
        <v>489</v>
      </c>
      <c r="CY164" s="605">
        <v>22300</v>
      </c>
      <c r="CZ164" s="605">
        <v>8215</v>
      </c>
      <c r="DA164" s="605">
        <v>0</v>
      </c>
      <c r="DB164" s="605">
        <v>8215</v>
      </c>
    </row>
    <row r="165" spans="101:106" ht="13.8" x14ac:dyDescent="0.3">
      <c r="CW165" s="605">
        <v>768</v>
      </c>
      <c r="CX165" s="605" t="s">
        <v>490</v>
      </c>
      <c r="CY165" s="605">
        <v>66330</v>
      </c>
      <c r="CZ165" s="605">
        <v>11500</v>
      </c>
      <c r="DA165" s="605">
        <v>3200</v>
      </c>
      <c r="DB165" s="605">
        <v>14700</v>
      </c>
    </row>
    <row r="166" spans="101:106" ht="13.8" x14ac:dyDescent="0.3">
      <c r="CW166" s="606">
        <v>772</v>
      </c>
      <c r="CX166" s="606" t="s">
        <v>491</v>
      </c>
      <c r="CY166" s="606" t="s">
        <v>492</v>
      </c>
      <c r="CZ166" s="606" t="s">
        <v>492</v>
      </c>
      <c r="DA166" s="606">
        <v>0</v>
      </c>
      <c r="DB166" s="606" t="s">
        <v>492</v>
      </c>
    </row>
    <row r="167" spans="101:106" ht="13.8" x14ac:dyDescent="0.3">
      <c r="CW167" s="606">
        <v>776</v>
      </c>
      <c r="CX167" s="606" t="s">
        <v>493</v>
      </c>
      <c r="CY167" s="606" t="s">
        <v>492</v>
      </c>
      <c r="CZ167" s="606" t="s">
        <v>492</v>
      </c>
      <c r="DA167" s="606">
        <v>0</v>
      </c>
      <c r="DB167" s="606" t="s">
        <v>492</v>
      </c>
    </row>
    <row r="168" spans="101:106" ht="13.8" x14ac:dyDescent="0.3">
      <c r="CW168" s="605">
        <v>780</v>
      </c>
      <c r="CX168" s="605" t="s">
        <v>494</v>
      </c>
      <c r="CY168" s="605">
        <v>11290</v>
      </c>
      <c r="CZ168" s="605">
        <v>3840</v>
      </c>
      <c r="DA168" s="605">
        <v>0</v>
      </c>
      <c r="DB168" s="605">
        <v>3840</v>
      </c>
    </row>
    <row r="169" spans="101:106" ht="13.8" x14ac:dyDescent="0.3">
      <c r="CW169" s="605">
        <v>788</v>
      </c>
      <c r="CX169" s="605" t="s">
        <v>495</v>
      </c>
      <c r="CY169" s="605">
        <v>33870</v>
      </c>
      <c r="CZ169" s="605">
        <v>4195</v>
      </c>
      <c r="DA169" s="605">
        <v>420</v>
      </c>
      <c r="DB169" s="605">
        <v>4595</v>
      </c>
    </row>
    <row r="170" spans="101:106" ht="13.8" x14ac:dyDescent="0.3">
      <c r="CW170" s="605">
        <v>795</v>
      </c>
      <c r="CX170" s="605" t="s">
        <v>496</v>
      </c>
      <c r="CY170" s="605">
        <v>78580</v>
      </c>
      <c r="CZ170" s="605">
        <v>1405</v>
      </c>
      <c r="DA170" s="605">
        <v>80200</v>
      </c>
      <c r="DB170" s="605">
        <v>24770</v>
      </c>
    </row>
    <row r="171" spans="101:106" ht="13.8" x14ac:dyDescent="0.3">
      <c r="CW171" s="605">
        <v>798</v>
      </c>
      <c r="CX171" s="605" t="s">
        <v>497</v>
      </c>
      <c r="CY171" s="605"/>
      <c r="CZ171" s="605"/>
      <c r="DA171" s="605">
        <v>0</v>
      </c>
      <c r="DB171" s="605"/>
    </row>
    <row r="172" spans="101:106" ht="13.8" x14ac:dyDescent="0.3">
      <c r="CW172" s="605">
        <v>800</v>
      </c>
      <c r="CX172" s="605" t="s">
        <v>498</v>
      </c>
      <c r="CY172" s="605">
        <v>285000</v>
      </c>
      <c r="CZ172" s="605">
        <v>39000</v>
      </c>
      <c r="DA172" s="605">
        <v>21100</v>
      </c>
      <c r="DB172" s="605">
        <v>60100</v>
      </c>
    </row>
    <row r="173" spans="101:106" ht="13.8" x14ac:dyDescent="0.3">
      <c r="CW173" s="605">
        <v>804</v>
      </c>
      <c r="CX173" s="605" t="s">
        <v>499</v>
      </c>
      <c r="CY173" s="605">
        <v>341000</v>
      </c>
      <c r="CZ173" s="605">
        <v>55100</v>
      </c>
      <c r="DA173" s="605">
        <v>36130</v>
      </c>
      <c r="DB173" s="605">
        <v>175300</v>
      </c>
    </row>
    <row r="174" spans="101:106" ht="13.8" x14ac:dyDescent="0.3">
      <c r="CW174" s="605">
        <v>784</v>
      </c>
      <c r="CX174" s="605" t="s">
        <v>500</v>
      </c>
      <c r="CY174" s="605">
        <v>6521</v>
      </c>
      <c r="CZ174" s="605">
        <v>150</v>
      </c>
      <c r="DA174" s="605">
        <v>0</v>
      </c>
      <c r="DB174" s="605">
        <v>150</v>
      </c>
    </row>
    <row r="175" spans="101:106" ht="13.8" x14ac:dyDescent="0.3">
      <c r="CW175" s="605">
        <v>834</v>
      </c>
      <c r="CX175" s="605" t="s">
        <v>501</v>
      </c>
      <c r="CY175" s="605">
        <v>1015000</v>
      </c>
      <c r="CZ175" s="605">
        <v>84000</v>
      </c>
      <c r="DA175" s="605">
        <v>12270</v>
      </c>
      <c r="DB175" s="605">
        <v>96270</v>
      </c>
    </row>
    <row r="176" spans="101:106" ht="25.5" customHeight="1" x14ac:dyDescent="0.3">
      <c r="CW176" s="605">
        <v>858</v>
      </c>
      <c r="CX176" s="605" t="s">
        <v>502</v>
      </c>
      <c r="CY176" s="605">
        <v>222900</v>
      </c>
      <c r="CZ176" s="605">
        <v>92200</v>
      </c>
      <c r="DA176" s="605">
        <v>5000</v>
      </c>
      <c r="DB176" s="605">
        <v>172200</v>
      </c>
    </row>
    <row r="177" spans="101:106" ht="13.8" x14ac:dyDescent="0.3">
      <c r="CW177" s="605">
        <v>860</v>
      </c>
      <c r="CX177" s="605" t="s">
        <v>503</v>
      </c>
      <c r="CY177" s="605">
        <v>92160</v>
      </c>
      <c r="CZ177" s="605">
        <v>16340</v>
      </c>
      <c r="DA177" s="605">
        <v>102200</v>
      </c>
      <c r="DB177" s="605">
        <v>48870</v>
      </c>
    </row>
    <row r="178" spans="101:106" ht="13.8" x14ac:dyDescent="0.3">
      <c r="CW178" s="605">
        <v>548</v>
      </c>
      <c r="CX178" s="605" t="s">
        <v>504</v>
      </c>
      <c r="CY178" s="605">
        <v>24380</v>
      </c>
      <c r="CZ178" s="605">
        <v>10000</v>
      </c>
      <c r="DA178" s="605">
        <v>0</v>
      </c>
      <c r="DB178" s="605">
        <v>10000</v>
      </c>
    </row>
    <row r="179" spans="101:106" ht="38.25" customHeight="1" x14ac:dyDescent="0.3">
      <c r="CW179" s="605">
        <v>862</v>
      </c>
      <c r="CX179" s="605" t="s">
        <v>505</v>
      </c>
      <c r="CY179" s="605">
        <v>1864000</v>
      </c>
      <c r="CZ179" s="605">
        <v>805000</v>
      </c>
      <c r="DA179" s="605">
        <v>495000</v>
      </c>
      <c r="DB179" s="605">
        <v>1325000</v>
      </c>
    </row>
    <row r="180" spans="101:106" ht="13.8" x14ac:dyDescent="0.3">
      <c r="CW180" s="605">
        <v>704</v>
      </c>
      <c r="CX180" s="605" t="s">
        <v>506</v>
      </c>
      <c r="CY180" s="605">
        <v>602700</v>
      </c>
      <c r="CZ180" s="605">
        <v>359400</v>
      </c>
      <c r="DA180" s="605">
        <v>524700</v>
      </c>
      <c r="DB180" s="605">
        <v>884100</v>
      </c>
    </row>
    <row r="181" spans="101:106" ht="13.8" x14ac:dyDescent="0.3">
      <c r="CW181" s="605">
        <v>887</v>
      </c>
      <c r="CX181" s="605" t="s">
        <v>507</v>
      </c>
      <c r="CY181" s="605">
        <v>88170</v>
      </c>
      <c r="CZ181" s="605">
        <v>2100</v>
      </c>
      <c r="DA181" s="605">
        <v>0</v>
      </c>
      <c r="DB181" s="605">
        <v>2100</v>
      </c>
    </row>
    <row r="182" spans="101:106" ht="13.8" x14ac:dyDescent="0.3">
      <c r="CW182" s="605">
        <v>894</v>
      </c>
      <c r="CX182" s="605" t="s">
        <v>508</v>
      </c>
      <c r="CY182" s="605">
        <v>767700</v>
      </c>
      <c r="CZ182" s="605">
        <v>80200</v>
      </c>
      <c r="DA182" s="605">
        <v>24600</v>
      </c>
      <c r="DB182" s="605">
        <v>104800</v>
      </c>
    </row>
    <row r="183" spans="101:106" ht="13.8" x14ac:dyDescent="0.3">
      <c r="CW183" s="605">
        <v>716</v>
      </c>
      <c r="CX183" s="605" t="s">
        <v>509</v>
      </c>
      <c r="CY183" s="605">
        <v>256700</v>
      </c>
      <c r="CZ183" s="605">
        <v>12260</v>
      </c>
      <c r="DA183" s="605">
        <v>0</v>
      </c>
      <c r="DB183" s="605">
        <v>20000</v>
      </c>
    </row>
    <row r="207" ht="22.5" customHeight="1" x14ac:dyDescent="0.25"/>
  </sheetData>
  <sheetProtection formatCells="0" formatColumns="0" formatRows="0" insertColumns="0" insertRows="0" insertHyperlinks="0"/>
  <mergeCells count="42">
    <mergeCell ref="C4:AZ4"/>
    <mergeCell ref="D22:AZ22"/>
    <mergeCell ref="D36:AZ36"/>
    <mergeCell ref="D23:AZ23"/>
    <mergeCell ref="AB26:AE26"/>
    <mergeCell ref="AJ26:AN26"/>
    <mergeCell ref="AD28:AL28"/>
    <mergeCell ref="AT31:AY31"/>
    <mergeCell ref="AB30:AE30"/>
    <mergeCell ref="AK30:AN30"/>
    <mergeCell ref="D50:AZ50"/>
    <mergeCell ref="D51:AZ51"/>
    <mergeCell ref="D52:AZ52"/>
    <mergeCell ref="D53:AZ53"/>
    <mergeCell ref="CW5:CZ5"/>
    <mergeCell ref="C5:AT5"/>
    <mergeCell ref="D37:AZ37"/>
    <mergeCell ref="D20:AZ20"/>
    <mergeCell ref="D21:AZ21"/>
    <mergeCell ref="D35:AZ35"/>
    <mergeCell ref="D24:AZ24"/>
    <mergeCell ref="AB31:AE31"/>
    <mergeCell ref="AK31:AN31"/>
    <mergeCell ref="AT29:AY29"/>
    <mergeCell ref="AB6:AN6"/>
    <mergeCell ref="D46:AZ46"/>
    <mergeCell ref="C58:AO59"/>
    <mergeCell ref="D54:AZ54"/>
    <mergeCell ref="D55:AZ55"/>
    <mergeCell ref="D56:AZ56"/>
    <mergeCell ref="D57:AZ57"/>
    <mergeCell ref="D48:AZ48"/>
    <mergeCell ref="D49:AZ49"/>
    <mergeCell ref="D42:AZ42"/>
    <mergeCell ref="D43:AZ43"/>
    <mergeCell ref="D44:AZ44"/>
    <mergeCell ref="D45:AZ45"/>
    <mergeCell ref="D38:AZ38"/>
    <mergeCell ref="D39:AZ39"/>
    <mergeCell ref="D40:AZ40"/>
    <mergeCell ref="D41:AZ41"/>
    <mergeCell ref="D47:AZ47"/>
  </mergeCells>
  <phoneticPr fontId="11" type="noConversion"/>
  <conditionalFormatting sqref="F10">
    <cfRule type="cellIs" dxfId="307" priority="70" stopIfTrue="1" operator="lessThan">
      <formula>F8-F9-(0.01*(F8-F9))</formula>
    </cfRule>
  </conditionalFormatting>
  <conditionalFormatting sqref="F12">
    <cfRule type="cellIs" dxfId="306" priority="71" stopIfTrue="1" operator="lessThan">
      <formula>F10+F11-(0.01*(F10+F11))</formula>
    </cfRule>
  </conditionalFormatting>
  <conditionalFormatting sqref="F13:AX13">
    <cfRule type="cellIs" dxfId="305" priority="72" stopIfTrue="1" operator="lessThan">
      <formula>0.99*(F14+F15)</formula>
    </cfRule>
  </conditionalFormatting>
  <conditionalFormatting sqref="H10">
    <cfRule type="cellIs" dxfId="304" priority="68" stopIfTrue="1" operator="lessThan">
      <formula>H8-H9-(0.01*(H8-H9))</formula>
    </cfRule>
  </conditionalFormatting>
  <conditionalFormatting sqref="H12">
    <cfRule type="cellIs" dxfId="303" priority="69" stopIfTrue="1" operator="lessThan">
      <formula>H10+H11-(0.01*(H10+H11))</formula>
    </cfRule>
  </conditionalFormatting>
  <conditionalFormatting sqref="J10">
    <cfRule type="cellIs" dxfId="302" priority="66" stopIfTrue="1" operator="lessThan">
      <formula>J8-J9-(0.01*(J8-J9))</formula>
    </cfRule>
  </conditionalFormatting>
  <conditionalFormatting sqref="J12">
    <cfRule type="cellIs" dxfId="301" priority="67" stopIfTrue="1" operator="lessThan">
      <formula>J10+J11-(0.01*(J10+J11))</formula>
    </cfRule>
  </conditionalFormatting>
  <conditionalFormatting sqref="L10">
    <cfRule type="cellIs" dxfId="300" priority="64" stopIfTrue="1" operator="lessThan">
      <formula>L8-L9-(0.01*(L8-L9))</formula>
    </cfRule>
  </conditionalFormatting>
  <conditionalFormatting sqref="L12">
    <cfRule type="cellIs" dxfId="299" priority="65" stopIfTrue="1" operator="lessThan">
      <formula>L10+L11-(0.01*(L10+L11))</formula>
    </cfRule>
  </conditionalFormatting>
  <conditionalFormatting sqref="N10">
    <cfRule type="cellIs" dxfId="298" priority="62" stopIfTrue="1" operator="lessThan">
      <formula>N8-N9-(0.01*(N8-N9))</formula>
    </cfRule>
  </conditionalFormatting>
  <conditionalFormatting sqref="N12">
    <cfRule type="cellIs" dxfId="297" priority="63" stopIfTrue="1" operator="lessThan">
      <formula>N10+N11-(0.01*(N10+N11))</formula>
    </cfRule>
  </conditionalFormatting>
  <conditionalFormatting sqref="P10">
    <cfRule type="cellIs" dxfId="296" priority="60" stopIfTrue="1" operator="lessThan">
      <formula>P8-P9-(0.01*(P8-P9))</formula>
    </cfRule>
  </conditionalFormatting>
  <conditionalFormatting sqref="P12">
    <cfRule type="cellIs" dxfId="295" priority="61" stopIfTrue="1" operator="lessThan">
      <formula>P10+P11-(0.01*(P10+P11))</formula>
    </cfRule>
  </conditionalFormatting>
  <conditionalFormatting sqref="R10">
    <cfRule type="cellIs" dxfId="294" priority="58" stopIfTrue="1" operator="lessThan">
      <formula>R8-R9-(0.01*(R8-R9))</formula>
    </cfRule>
  </conditionalFormatting>
  <conditionalFormatting sqref="R12">
    <cfRule type="cellIs" dxfId="293" priority="59" stopIfTrue="1" operator="lessThan">
      <formula>R10+R11-(0.01*(R10+R11))</formula>
    </cfRule>
  </conditionalFormatting>
  <conditionalFormatting sqref="T10">
    <cfRule type="cellIs" dxfId="292" priority="56" stopIfTrue="1" operator="lessThan">
      <formula>T8-T9-(0.01*(T8-T9))</formula>
    </cfRule>
  </conditionalFormatting>
  <conditionalFormatting sqref="T12">
    <cfRule type="cellIs" dxfId="291" priority="57" stopIfTrue="1" operator="lessThan">
      <formula>T10+T11-(0.01*(T10+T11))</formula>
    </cfRule>
  </conditionalFormatting>
  <conditionalFormatting sqref="V10">
    <cfRule type="cellIs" dxfId="290" priority="54" stopIfTrue="1" operator="lessThan">
      <formula>V8-V9-(0.01*(V8-V9))</formula>
    </cfRule>
  </conditionalFormatting>
  <conditionalFormatting sqref="V12">
    <cfRule type="cellIs" dxfId="289" priority="55" stopIfTrue="1" operator="lessThan">
      <formula>V10+V11-(0.01*(V10+V11))</formula>
    </cfRule>
  </conditionalFormatting>
  <conditionalFormatting sqref="X10">
    <cfRule type="cellIs" dxfId="288" priority="52" stopIfTrue="1" operator="lessThan">
      <formula>X8-X9-(0.01*(X8-X9))</formula>
    </cfRule>
  </conditionalFormatting>
  <conditionalFormatting sqref="X12">
    <cfRule type="cellIs" dxfId="287" priority="53" stopIfTrue="1" operator="lessThan">
      <formula>X10+X11-(0.01*(X10+X11))</formula>
    </cfRule>
  </conditionalFormatting>
  <conditionalFormatting sqref="Z10">
    <cfRule type="cellIs" dxfId="286" priority="50" stopIfTrue="1" operator="lessThan">
      <formula>Z8-Z9-(0.01*(Z8-Z9))</formula>
    </cfRule>
  </conditionalFormatting>
  <conditionalFormatting sqref="Z12">
    <cfRule type="cellIs" dxfId="285" priority="51" stopIfTrue="1" operator="lessThan">
      <formula>Z10+Z11-(0.01*(Z10+Z11))</formula>
    </cfRule>
  </conditionalFormatting>
  <conditionalFormatting sqref="AB10">
    <cfRule type="cellIs" dxfId="284" priority="48" stopIfTrue="1" operator="lessThan">
      <formula>AB8-AB9-(0.01*(AB8-AB9))</formula>
    </cfRule>
  </conditionalFormatting>
  <conditionalFormatting sqref="AB12">
    <cfRule type="cellIs" dxfId="283" priority="49" stopIfTrue="1" operator="lessThan">
      <formula>AB10+AB11-(0.01*(AB10+AB11))</formula>
    </cfRule>
  </conditionalFormatting>
  <conditionalFormatting sqref="AD10">
    <cfRule type="cellIs" dxfId="282" priority="46" stopIfTrue="1" operator="lessThan">
      <formula>AD8-AD9-(0.01*(AD8-AD9))</formula>
    </cfRule>
  </conditionalFormatting>
  <conditionalFormatting sqref="AD12">
    <cfRule type="cellIs" dxfId="281" priority="47" stopIfTrue="1" operator="lessThan">
      <formula>AD10+AD11-(0.01*(AD10+AD11))</formula>
    </cfRule>
  </conditionalFormatting>
  <conditionalFormatting sqref="AF10">
    <cfRule type="cellIs" dxfId="280" priority="44" stopIfTrue="1" operator="lessThan">
      <formula>AF8-AF9-(0.01*(AF8-AF9))</formula>
    </cfRule>
  </conditionalFormatting>
  <conditionalFormatting sqref="AF12">
    <cfRule type="cellIs" dxfId="279" priority="45" stopIfTrue="1" operator="lessThan">
      <formula>AF10+AF11-(0.01*(AF10+AF11))</formula>
    </cfRule>
  </conditionalFormatting>
  <conditionalFormatting sqref="AH10">
    <cfRule type="cellIs" dxfId="278" priority="42" stopIfTrue="1" operator="lessThan">
      <formula>AH8-AH9-(0.01*(AH8-AH9))</formula>
    </cfRule>
  </conditionalFormatting>
  <conditionalFormatting sqref="AH12">
    <cfRule type="cellIs" dxfId="277" priority="43" stopIfTrue="1" operator="lessThan">
      <formula>AH10+AH11-(0.01*(AH10+AH11))</formula>
    </cfRule>
  </conditionalFormatting>
  <conditionalFormatting sqref="AJ10">
    <cfRule type="cellIs" dxfId="276" priority="40" stopIfTrue="1" operator="lessThan">
      <formula>AJ8-AJ9-(0.01*(AJ8-AJ9))</formula>
    </cfRule>
  </conditionalFormatting>
  <conditionalFormatting sqref="AJ12">
    <cfRule type="cellIs" dxfId="275" priority="41" stopIfTrue="1" operator="lessThan">
      <formula>AJ10+AJ11-(0.01*(AJ10+AJ11))</formula>
    </cfRule>
  </conditionalFormatting>
  <conditionalFormatting sqref="AN10">
    <cfRule type="cellIs" dxfId="274" priority="38" stopIfTrue="1" operator="lessThan">
      <formula>AN8-AN9-(0.01*(AN8-AN9))</formula>
    </cfRule>
  </conditionalFormatting>
  <conditionalFormatting sqref="AN12">
    <cfRule type="cellIs" dxfId="273" priority="39" stopIfTrue="1" operator="lessThan">
      <formula>AN10+AN11-(0.01*(AN10+AN11))</formula>
    </cfRule>
  </conditionalFormatting>
  <conditionalFormatting sqref="AP10">
    <cfRule type="cellIs" dxfId="272" priority="36" stopIfTrue="1" operator="lessThan">
      <formula>AP8-AP9-(0.01*(AP8-AP9))</formula>
    </cfRule>
  </conditionalFormatting>
  <conditionalFormatting sqref="AP12">
    <cfRule type="cellIs" dxfId="271" priority="37" stopIfTrue="1" operator="lessThan">
      <formula>AP10+AP11-(0.01*(AP10+AP11))</formula>
    </cfRule>
  </conditionalFormatting>
  <conditionalFormatting sqref="AR10">
    <cfRule type="cellIs" dxfId="270" priority="34" stopIfTrue="1" operator="lessThan">
      <formula>AR8-AR9-(0.01*(AR8-AR9))</formula>
    </cfRule>
  </conditionalFormatting>
  <conditionalFormatting sqref="AR12">
    <cfRule type="cellIs" dxfId="269" priority="35" stopIfTrue="1" operator="lessThan">
      <formula>AR10+AR11-(0.01*(AR10+AR11))</formula>
    </cfRule>
  </conditionalFormatting>
  <conditionalFormatting sqref="AT10">
    <cfRule type="cellIs" dxfId="268" priority="32" stopIfTrue="1" operator="lessThan">
      <formula>AT8-AT9-(0.01*(AT8-AT9))</formula>
    </cfRule>
  </conditionalFormatting>
  <conditionalFormatting sqref="AT12">
    <cfRule type="cellIs" dxfId="267" priority="33" stopIfTrue="1" operator="lessThan">
      <formula>AT10+AT11-(0.01*(AT10+AT11))</formula>
    </cfRule>
  </conditionalFormatting>
  <conditionalFormatting sqref="AV10">
    <cfRule type="cellIs" dxfId="266" priority="30" stopIfTrue="1" operator="lessThan">
      <formula>AV8-AV9-(0.01*(AV8-AV9))</formula>
    </cfRule>
  </conditionalFormatting>
  <conditionalFormatting sqref="AV12">
    <cfRule type="cellIs" dxfId="265" priority="31" stopIfTrue="1" operator="lessThan">
      <formula>AV10+AV11-(0.01*(AV10+AV11))</formula>
    </cfRule>
  </conditionalFormatting>
  <conditionalFormatting sqref="AX10">
    <cfRule type="cellIs" dxfId="264" priority="28" stopIfTrue="1" operator="lessThan">
      <formula>AX8-AX9-(0.01*(AX8-AX9))</formula>
    </cfRule>
  </conditionalFormatting>
  <conditionalFormatting sqref="AX12">
    <cfRule type="cellIs" dxfId="263" priority="29" stopIfTrue="1" operator="lessThan">
      <formula>AX10+AX11-(0.01*(AX10+AX11))</formula>
    </cfRule>
  </conditionalFormatting>
  <conditionalFormatting sqref="AL10">
    <cfRule type="cellIs" dxfId="262" priority="5" stopIfTrue="1" operator="lessThan">
      <formula>AL8-AL9-(0.01*(AL8-AL9))</formula>
    </cfRule>
  </conditionalFormatting>
  <conditionalFormatting sqref="AL12">
    <cfRule type="cellIs" dxfId="261" priority="6" stopIfTrue="1" operator="lessThan">
      <formula>AL10+AL11-(0.01*(AL10+AL11))</formula>
    </cfRule>
  </conditionalFormatting>
  <conditionalFormatting sqref="BE32 BE35 BE38 BE29">
    <cfRule type="cellIs" dxfId="260" priority="1" stopIfTrue="1" operator="greaterThan">
      <formula>0</formula>
    </cfRule>
  </conditionalFormatting>
  <conditionalFormatting sqref="CQ26 CU23 CS23 CU26 CS26 CO23 CQ23 CM26 CO26 CK23 CM23 CI26 CK26 CG23 CI23 CE26 CG26 CC23 CE23 CA26 CC26 BY23 CA23 BW26 BY26 BG23 BW23 BS23 BS26 BU26 BU23 BE23 BE26 BG26 BI26:BJ26 BL26 BN26 BP26:BQ26 BI23:BJ23 BL23 BN23 BP23:BQ23">
    <cfRule type="cellIs" dxfId="259" priority="3" stopIfTrue="1" operator="equal">
      <formula>"&lt;&gt;"</formula>
    </cfRule>
  </conditionalFormatting>
  <conditionalFormatting sqref="BS8:BS16 BU8:BU16 BW8:BW16 BY8:BY16 CA8:CA16 CC8:CC16 CE8:CE16 CG8:CG16 CI8:CI16 CK8:CK16 CM8:CM16 CO8:CO16 CQ8:CQ16 CS8:CS16 CU8:CU16 BI8:BI16 BK8:BK16 BM8:BM16 BO8:BO16 BQ8:BQ16">
    <cfRule type="cellIs" dxfId="258" priority="2" stopIfTrue="1" operator="equal">
      <formula>"&gt; 25%"</formula>
    </cfRule>
  </conditionalFormatting>
  <printOptions horizontalCentered="1"/>
  <pageMargins left="0.56000000000000005" right="0.4" top="0.65" bottom="1" header="0.43" footer="0.5"/>
  <pageSetup paperSize="9" scale="83" orientation="landscape" r:id="rId1"/>
  <headerFooter alignWithMargins="0">
    <oddFooter>&amp;C&amp;"Arial,Regular"&amp;8UNSD/UNEP Questionnaire 2013 on Environment Statistics - Water Section - p.&amp;P</oddFooter>
  </headerFooter>
  <rowBreaks count="1" manualBreakCount="1">
    <brk id="23" min="2" max="51" man="1"/>
  </rowBreaks>
  <colBreaks count="1" manualBreakCount="1">
    <brk id="5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DG95"/>
  <sheetViews>
    <sheetView showGridLines="0" view="pageBreakPreview" topLeftCell="C1" zoomScale="85" zoomScaleNormal="83" zoomScaleSheetLayoutView="85" workbookViewId="0">
      <selection activeCell="F8" sqref="F8"/>
    </sheetView>
  </sheetViews>
  <sheetFormatPr defaultColWidth="9.33203125" defaultRowHeight="13.2" x14ac:dyDescent="0.25"/>
  <cols>
    <col min="1" max="1" width="6" style="210" hidden="1" customWidth="1"/>
    <col min="2" max="2" width="6.21875" style="179" hidden="1" customWidth="1"/>
    <col min="3" max="3" width="10.77734375" style="215" customWidth="1"/>
    <col min="4" max="4" width="36.33203125" style="215" customWidth="1"/>
    <col min="5" max="5" width="9.44140625" style="215" customWidth="1"/>
    <col min="6" max="6" width="8.44140625" style="215" customWidth="1"/>
    <col min="7" max="7" width="1.77734375" style="219" customWidth="1"/>
    <col min="8" max="8" width="7" style="220" hidden="1" customWidth="1"/>
    <col min="9" max="9" width="1.77734375" style="221" hidden="1" customWidth="1"/>
    <col min="10" max="10" width="7" style="220" hidden="1" customWidth="1"/>
    <col min="11" max="11" width="1.77734375" style="221" hidden="1" customWidth="1"/>
    <col min="12" max="12" width="7" style="220" hidden="1" customWidth="1"/>
    <col min="13" max="13" width="1.77734375" style="221" hidden="1" customWidth="1"/>
    <col min="14" max="14" width="7" style="220" hidden="1" customWidth="1"/>
    <col min="15" max="15" width="1.77734375" style="221" hidden="1" customWidth="1"/>
    <col min="16" max="16" width="7" style="220" hidden="1" customWidth="1"/>
    <col min="17" max="17" width="1.77734375" style="221" hidden="1" customWidth="1"/>
    <col min="18" max="18" width="7" style="220" hidden="1" customWidth="1"/>
    <col min="19" max="19" width="1.77734375" style="221" hidden="1" customWidth="1"/>
    <col min="20" max="20" width="7" style="220" hidden="1" customWidth="1"/>
    <col min="21" max="21" width="1.77734375" style="221" hidden="1" customWidth="1"/>
    <col min="22" max="22" width="7" style="220" hidden="1" customWidth="1"/>
    <col min="23" max="23" width="1.77734375" style="219" hidden="1" customWidth="1"/>
    <col min="24" max="24" width="7" style="220" hidden="1" customWidth="1"/>
    <col min="25" max="25" width="1.77734375" style="219" hidden="1" customWidth="1"/>
    <col min="26" max="26" width="7" style="220" customWidth="1"/>
    <col min="27" max="27" width="1.77734375" style="219" customWidth="1"/>
    <col min="28" max="28" width="7" style="220" customWidth="1"/>
    <col min="29" max="29" width="1.77734375" style="219" customWidth="1"/>
    <col min="30" max="30" width="7" style="220" customWidth="1"/>
    <col min="31" max="31" width="1.77734375" style="219" customWidth="1"/>
    <col min="32" max="32" width="7" style="220" customWidth="1"/>
    <col min="33" max="33" width="1.77734375" style="219" customWidth="1"/>
    <col min="34" max="34" width="7" style="220" customWidth="1"/>
    <col min="35" max="35" width="1.77734375" style="221" customWidth="1"/>
    <col min="36" max="36" width="7" style="220" customWidth="1"/>
    <col min="37" max="37" width="1.77734375" style="219" customWidth="1"/>
    <col min="38" max="38" width="7" style="220" customWidth="1"/>
    <col min="39" max="39" width="1.77734375" style="219" customWidth="1"/>
    <col min="40" max="40" width="7" style="220" customWidth="1"/>
    <col min="41" max="41" width="1.77734375" style="219" customWidth="1"/>
    <col min="42" max="42" width="7" style="219" customWidth="1"/>
    <col min="43" max="43" width="2" style="219" customWidth="1"/>
    <col min="44" max="44" width="7" style="219" customWidth="1"/>
    <col min="45" max="45" width="1.77734375" style="219" customWidth="1"/>
    <col min="46" max="46" width="7" style="220" customWidth="1"/>
    <col min="47" max="47" width="1.77734375" style="215" customWidth="1"/>
    <col min="48" max="48" width="7" style="220" customWidth="1"/>
    <col min="49" max="49" width="1.77734375" style="215" customWidth="1"/>
    <col min="50" max="50" width="2" style="215" customWidth="1"/>
    <col min="51" max="51" width="2.77734375" style="213" customWidth="1"/>
    <col min="52" max="52" width="3.44140625" style="213" customWidth="1"/>
    <col min="53" max="53" width="30.109375" style="213" customWidth="1"/>
    <col min="54" max="54" width="7.44140625" style="213" customWidth="1"/>
    <col min="55" max="55" width="4.44140625" style="213" customWidth="1"/>
    <col min="56" max="56" width="1.44140625" style="213" customWidth="1"/>
    <col min="57" max="57" width="5.33203125" style="213" customWidth="1"/>
    <col min="58" max="58" width="1.109375" style="213" customWidth="1"/>
    <col min="59" max="59" width="5.33203125" style="213" customWidth="1"/>
    <col min="60" max="60" width="0.77734375" style="213" customWidth="1"/>
    <col min="61" max="61" width="5.33203125" style="213" customWidth="1"/>
    <col min="62" max="62" width="0.77734375" style="213" customWidth="1"/>
    <col min="63" max="63" width="5.33203125" style="213" customWidth="1"/>
    <col min="64" max="64" width="0.77734375" style="213" customWidth="1"/>
    <col min="65" max="65" width="5.33203125" style="213" customWidth="1"/>
    <col min="66" max="66" width="0.77734375" style="213" customWidth="1"/>
    <col min="67" max="67" width="5.33203125" style="213" customWidth="1"/>
    <col min="68" max="68" width="0.77734375" style="213" customWidth="1"/>
    <col min="69" max="69" width="5.33203125" style="213" customWidth="1"/>
    <col min="70" max="70" width="0.77734375" style="213" customWidth="1"/>
    <col min="71" max="71" width="5.33203125" style="213" customWidth="1"/>
    <col min="72" max="72" width="0.77734375" style="213" customWidth="1"/>
    <col min="73" max="73" width="5.33203125" style="213" customWidth="1"/>
    <col min="74" max="74" width="0.77734375" style="213" customWidth="1"/>
    <col min="75" max="75" width="5.33203125" style="213" customWidth="1"/>
    <col min="76" max="76" width="0.77734375" style="213" customWidth="1"/>
    <col min="77" max="77" width="5.33203125" style="213" customWidth="1"/>
    <col min="78" max="78" width="0.77734375" style="213" customWidth="1"/>
    <col min="79" max="79" width="5.33203125" style="213" customWidth="1"/>
    <col min="80" max="80" width="0.77734375" style="213" customWidth="1"/>
    <col min="81" max="81" width="5.33203125" style="213" customWidth="1"/>
    <col min="82" max="82" width="0.77734375" style="213" customWidth="1"/>
    <col min="83" max="83" width="5.33203125" style="213" customWidth="1"/>
    <col min="84" max="84" width="0.77734375" style="213" customWidth="1"/>
    <col min="85" max="85" width="5.33203125" style="213" customWidth="1"/>
    <col min="86" max="86" width="0.77734375" style="213" customWidth="1"/>
    <col min="87" max="87" width="5.33203125" style="213" customWidth="1"/>
    <col min="88" max="88" width="0.77734375" style="213" customWidth="1"/>
    <col min="89" max="89" width="5.33203125" style="213" customWidth="1"/>
    <col min="90" max="90" width="0.77734375" style="213" customWidth="1"/>
    <col min="91" max="91" width="5.33203125" style="213" customWidth="1"/>
    <col min="92" max="92" width="0.77734375" style="213" customWidth="1"/>
    <col min="93" max="93" width="5.33203125" style="213" customWidth="1"/>
    <col min="94" max="94" width="0.77734375" style="213" customWidth="1"/>
    <col min="95" max="95" width="5.33203125" style="213" customWidth="1"/>
    <col min="96" max="96" width="0.77734375" style="213" customWidth="1"/>
    <col min="97" max="97" width="5.109375" style="213" customWidth="1"/>
    <col min="98" max="16384" width="9.33203125" style="215"/>
  </cols>
  <sheetData>
    <row r="1" spans="1:99" ht="16.5" customHeight="1" x14ac:dyDescent="0.3">
      <c r="B1" s="179">
        <v>0</v>
      </c>
      <c r="C1" s="180" t="s">
        <v>3</v>
      </c>
      <c r="D1" s="180"/>
      <c r="E1" s="321"/>
      <c r="F1" s="321"/>
      <c r="G1" s="322"/>
      <c r="H1" s="323"/>
      <c r="I1" s="324"/>
      <c r="J1" s="323"/>
      <c r="K1" s="324"/>
      <c r="L1" s="323"/>
      <c r="M1" s="324"/>
      <c r="N1" s="323"/>
      <c r="O1" s="324"/>
      <c r="P1" s="323"/>
      <c r="Q1" s="324"/>
      <c r="R1" s="323"/>
      <c r="S1" s="324"/>
      <c r="T1" s="323"/>
      <c r="U1" s="324"/>
      <c r="V1" s="323"/>
      <c r="W1" s="322"/>
      <c r="X1" s="323"/>
      <c r="Y1" s="322"/>
      <c r="Z1" s="323"/>
      <c r="AA1" s="322"/>
      <c r="AB1" s="323"/>
      <c r="AC1" s="322"/>
      <c r="AD1" s="323"/>
      <c r="AE1" s="322"/>
      <c r="AF1" s="323"/>
      <c r="AG1" s="322"/>
      <c r="AH1" s="323"/>
      <c r="AI1" s="324"/>
      <c r="AJ1" s="323"/>
      <c r="AK1" s="322"/>
      <c r="AL1" s="323"/>
      <c r="AM1" s="322"/>
      <c r="AN1" s="323"/>
      <c r="AO1" s="322"/>
      <c r="AP1" s="322"/>
      <c r="AQ1" s="322"/>
      <c r="AR1" s="322"/>
      <c r="AS1" s="322"/>
      <c r="AT1" s="323"/>
      <c r="AU1" s="325"/>
      <c r="AV1" s="323"/>
      <c r="AW1" s="325"/>
      <c r="AX1" s="325"/>
      <c r="AZ1" s="190" t="s">
        <v>265</v>
      </c>
    </row>
    <row r="2" spans="1:99" ht="6" customHeight="1" x14ac:dyDescent="0.25">
      <c r="E2" s="326"/>
      <c r="F2" s="326"/>
      <c r="G2" s="327"/>
      <c r="H2" s="328"/>
      <c r="I2" s="329"/>
      <c r="J2" s="328"/>
      <c r="K2" s="329"/>
      <c r="L2" s="328"/>
      <c r="M2" s="329"/>
      <c r="N2" s="328"/>
      <c r="O2" s="329"/>
      <c r="P2" s="328"/>
      <c r="Q2" s="329"/>
      <c r="R2" s="328"/>
      <c r="S2" s="329"/>
      <c r="T2" s="328"/>
      <c r="U2" s="329"/>
      <c r="V2" s="328"/>
      <c r="W2" s="330"/>
    </row>
    <row r="3" spans="1:99" s="347" customFormat="1" ht="17.25" customHeight="1" x14ac:dyDescent="0.25">
      <c r="A3" s="277"/>
      <c r="B3" s="277">
        <v>50</v>
      </c>
      <c r="C3" s="331" t="s">
        <v>266</v>
      </c>
      <c r="D3" s="589" t="s">
        <v>267</v>
      </c>
      <c r="E3" s="415"/>
      <c r="F3" s="416"/>
      <c r="G3" s="417"/>
      <c r="H3" s="418"/>
      <c r="I3" s="419"/>
      <c r="J3" s="418"/>
      <c r="K3" s="419"/>
      <c r="L3" s="418"/>
      <c r="M3" s="419"/>
      <c r="N3" s="418"/>
      <c r="O3" s="419"/>
      <c r="P3" s="418"/>
      <c r="Q3" s="419"/>
      <c r="R3" s="418"/>
      <c r="S3" s="419"/>
      <c r="T3" s="418"/>
      <c r="U3" s="419"/>
      <c r="V3" s="418"/>
      <c r="W3" s="417"/>
      <c r="X3" s="418"/>
      <c r="Y3" s="420"/>
      <c r="Z3" s="111"/>
      <c r="AA3" s="420"/>
      <c r="AB3" s="56"/>
      <c r="AC3" s="331" t="s">
        <v>268</v>
      </c>
      <c r="AD3" s="333"/>
      <c r="AE3" s="332"/>
      <c r="AF3" s="333"/>
      <c r="AG3" s="334"/>
      <c r="AH3" s="33"/>
      <c r="AI3" s="417"/>
      <c r="AJ3" s="662" t="s">
        <v>612</v>
      </c>
      <c r="AK3" s="417"/>
      <c r="AL3" s="418"/>
      <c r="AM3" s="417"/>
      <c r="AN3" s="418"/>
      <c r="AO3" s="421"/>
      <c r="AP3" s="663"/>
      <c r="AQ3" s="421"/>
      <c r="AR3" s="421"/>
      <c r="AS3" s="421"/>
      <c r="AT3" s="422"/>
      <c r="AU3" s="422"/>
      <c r="AV3" s="422"/>
      <c r="AW3" s="422"/>
      <c r="AX3" s="422"/>
      <c r="AY3" s="337"/>
      <c r="AZ3" s="338" t="s">
        <v>269</v>
      </c>
      <c r="BA3" s="339"/>
      <c r="BB3" s="340"/>
      <c r="BC3" s="341"/>
      <c r="BD3" s="341"/>
      <c r="BE3" s="342"/>
      <c r="BF3" s="342"/>
      <c r="BG3" s="342"/>
      <c r="BH3" s="342"/>
      <c r="BI3" s="342"/>
      <c r="BJ3" s="342"/>
      <c r="BK3" s="342"/>
      <c r="BL3" s="342"/>
      <c r="BM3" s="342"/>
      <c r="BN3" s="342"/>
      <c r="BO3" s="343"/>
      <c r="BP3" s="343"/>
      <c r="BQ3" s="343"/>
      <c r="BR3" s="343"/>
      <c r="BS3" s="343"/>
      <c r="BT3" s="343"/>
      <c r="BU3" s="344"/>
      <c r="BV3" s="344"/>
      <c r="BW3" s="340"/>
      <c r="BX3" s="340"/>
      <c r="BY3" s="340"/>
      <c r="BZ3" s="340"/>
      <c r="CA3" s="340"/>
      <c r="CB3" s="340"/>
      <c r="CC3" s="344"/>
      <c r="CD3" s="344"/>
      <c r="CE3" s="340"/>
      <c r="CF3" s="340"/>
      <c r="CG3" s="340"/>
      <c r="CH3" s="340"/>
      <c r="CI3" s="340"/>
      <c r="CJ3" s="340"/>
      <c r="CK3" s="340"/>
      <c r="CL3" s="340"/>
      <c r="CM3" s="340"/>
      <c r="CN3" s="340"/>
      <c r="CO3" s="340"/>
      <c r="CP3" s="340"/>
      <c r="CQ3" s="340"/>
      <c r="CR3" s="340"/>
      <c r="CS3" s="340"/>
      <c r="CT3" s="346"/>
      <c r="CU3" s="346"/>
    </row>
    <row r="4" spans="1:99" ht="3" customHeight="1" x14ac:dyDescent="0.25">
      <c r="E4" s="348"/>
      <c r="F4" s="348"/>
      <c r="Z4" s="335"/>
      <c r="AA4" s="330"/>
      <c r="AB4" s="335"/>
      <c r="AK4" s="327"/>
      <c r="AL4" s="328"/>
      <c r="AX4" s="305"/>
      <c r="AZ4" s="315"/>
      <c r="BA4" s="315"/>
    </row>
    <row r="5" spans="1:99" ht="17.25" customHeight="1" x14ac:dyDescent="0.3">
      <c r="B5" s="230">
        <v>23</v>
      </c>
      <c r="C5" s="798" t="s">
        <v>59</v>
      </c>
      <c r="D5" s="798"/>
      <c r="E5" s="799"/>
      <c r="F5" s="799"/>
      <c r="G5" s="799"/>
      <c r="H5" s="800"/>
      <c r="I5" s="800"/>
      <c r="J5" s="800"/>
      <c r="K5" s="800"/>
      <c r="L5" s="800"/>
      <c r="M5" s="800"/>
      <c r="N5" s="800"/>
      <c r="O5" s="800"/>
      <c r="P5" s="800"/>
      <c r="Q5" s="800"/>
      <c r="R5" s="800"/>
      <c r="S5" s="800"/>
      <c r="T5" s="800"/>
      <c r="U5" s="800"/>
      <c r="V5" s="800"/>
      <c r="W5" s="799"/>
      <c r="X5" s="800"/>
      <c r="Y5" s="799"/>
      <c r="Z5" s="800"/>
      <c r="AA5" s="799"/>
      <c r="AB5" s="800"/>
      <c r="AC5" s="799"/>
      <c r="AD5" s="800"/>
      <c r="AE5" s="799"/>
      <c r="AF5" s="800"/>
      <c r="AG5" s="799"/>
      <c r="AH5" s="800"/>
      <c r="AI5" s="800"/>
      <c r="AJ5" s="800"/>
      <c r="AK5" s="799"/>
      <c r="AL5" s="800"/>
      <c r="AM5" s="799"/>
      <c r="AN5" s="349"/>
      <c r="AO5" s="350"/>
      <c r="AP5" s="350"/>
      <c r="AQ5" s="350"/>
      <c r="AR5" s="350"/>
      <c r="AS5" s="350"/>
      <c r="AT5" s="349"/>
      <c r="AU5" s="300"/>
      <c r="AV5" s="349"/>
      <c r="AW5" s="300"/>
      <c r="AX5" s="300"/>
      <c r="AZ5" s="351" t="s">
        <v>271</v>
      </c>
      <c r="BA5" s="315"/>
    </row>
    <row r="6" spans="1:99" ht="14.25" customHeight="1" x14ac:dyDescent="0.3">
      <c r="E6" s="218"/>
      <c r="F6" s="218"/>
      <c r="Z6" s="604" t="s">
        <v>272</v>
      </c>
      <c r="AA6" s="352"/>
      <c r="AB6" s="353"/>
      <c r="AC6" s="354"/>
      <c r="AD6" s="353"/>
      <c r="AE6" s="354"/>
      <c r="AF6" s="353"/>
      <c r="AG6" s="355"/>
      <c r="AH6" s="353"/>
      <c r="AJ6" s="353"/>
      <c r="AK6" s="354"/>
      <c r="AL6" s="353"/>
      <c r="AN6" s="353"/>
      <c r="AO6" s="356"/>
      <c r="AP6" s="356"/>
      <c r="AQ6" s="356"/>
      <c r="AR6" s="356"/>
      <c r="AS6" s="356"/>
      <c r="AT6" s="643"/>
      <c r="AU6" s="357" t="s">
        <v>273</v>
      </c>
      <c r="AV6" s="643"/>
      <c r="AW6" s="357"/>
      <c r="AX6" s="643"/>
      <c r="AZ6" s="358" t="s">
        <v>510</v>
      </c>
      <c r="BA6" s="315"/>
    </row>
    <row r="7" spans="1:99" s="234" customFormat="1" ht="21.75" customHeight="1" x14ac:dyDescent="0.25">
      <c r="A7" s="229"/>
      <c r="B7" s="230">
        <v>2</v>
      </c>
      <c r="C7" s="232" t="s">
        <v>280</v>
      </c>
      <c r="D7" s="232" t="s">
        <v>281</v>
      </c>
      <c r="E7" s="232" t="s">
        <v>282</v>
      </c>
      <c r="F7" s="231">
        <v>1990</v>
      </c>
      <c r="G7" s="233"/>
      <c r="H7" s="232">
        <v>1995</v>
      </c>
      <c r="I7" s="233"/>
      <c r="J7" s="232">
        <v>1996</v>
      </c>
      <c r="K7" s="233"/>
      <c r="L7" s="232">
        <v>1997</v>
      </c>
      <c r="M7" s="233"/>
      <c r="N7" s="232">
        <v>1998</v>
      </c>
      <c r="O7" s="233"/>
      <c r="P7" s="232">
        <v>1999</v>
      </c>
      <c r="Q7" s="233"/>
      <c r="R7" s="232">
        <v>2000</v>
      </c>
      <c r="S7" s="233"/>
      <c r="T7" s="232">
        <v>2001</v>
      </c>
      <c r="U7" s="233"/>
      <c r="V7" s="232">
        <v>2002</v>
      </c>
      <c r="W7" s="233"/>
      <c r="X7" s="232">
        <v>2003</v>
      </c>
      <c r="Y7" s="233"/>
      <c r="Z7" s="232">
        <v>2004</v>
      </c>
      <c r="AA7" s="233"/>
      <c r="AB7" s="232">
        <v>2005</v>
      </c>
      <c r="AC7" s="233"/>
      <c r="AD7" s="232">
        <v>2006</v>
      </c>
      <c r="AE7" s="233"/>
      <c r="AF7" s="232">
        <v>2007</v>
      </c>
      <c r="AG7" s="233"/>
      <c r="AH7" s="232">
        <v>2008</v>
      </c>
      <c r="AI7" s="233"/>
      <c r="AJ7" s="232">
        <v>2009</v>
      </c>
      <c r="AK7" s="232"/>
      <c r="AL7" s="232">
        <v>2010</v>
      </c>
      <c r="AM7" s="232"/>
      <c r="AN7" s="232">
        <v>2011</v>
      </c>
      <c r="AO7" s="233"/>
      <c r="AP7" s="232">
        <v>2012</v>
      </c>
      <c r="AQ7" s="232"/>
      <c r="AR7" s="232">
        <v>2013</v>
      </c>
      <c r="AS7" s="232"/>
      <c r="AT7" s="232">
        <v>2014</v>
      </c>
      <c r="AU7" s="233"/>
      <c r="AV7" s="232">
        <v>2015</v>
      </c>
      <c r="AW7" s="233"/>
      <c r="AY7" s="229"/>
      <c r="AZ7" s="232" t="s">
        <v>280</v>
      </c>
      <c r="BA7" s="232" t="s">
        <v>281</v>
      </c>
      <c r="BB7" s="232" t="s">
        <v>282</v>
      </c>
      <c r="BC7" s="231">
        <v>1990</v>
      </c>
      <c r="BD7" s="231"/>
      <c r="BE7" s="232">
        <v>1995</v>
      </c>
      <c r="BF7" s="232"/>
      <c r="BG7" s="232">
        <v>1996</v>
      </c>
      <c r="BH7" s="232"/>
      <c r="BI7" s="232">
        <v>1997</v>
      </c>
      <c r="BJ7" s="232"/>
      <c r="BK7" s="232">
        <v>1998</v>
      </c>
      <c r="BL7" s="232"/>
      <c r="BM7" s="232">
        <v>1999</v>
      </c>
      <c r="BN7" s="232"/>
      <c r="BO7" s="232">
        <v>2000</v>
      </c>
      <c r="BP7" s="232"/>
      <c r="BQ7" s="232">
        <v>2001</v>
      </c>
      <c r="BR7" s="232"/>
      <c r="BS7" s="232">
        <v>2002</v>
      </c>
      <c r="BT7" s="232"/>
      <c r="BU7" s="232">
        <v>2003</v>
      </c>
      <c r="BV7" s="232"/>
      <c r="BW7" s="232">
        <v>2004</v>
      </c>
      <c r="BX7" s="232"/>
      <c r="BY7" s="232">
        <v>2005</v>
      </c>
      <c r="BZ7" s="232"/>
      <c r="CA7" s="232">
        <v>2006</v>
      </c>
      <c r="CB7" s="232"/>
      <c r="CC7" s="232">
        <v>2007</v>
      </c>
      <c r="CD7" s="232"/>
      <c r="CE7" s="232">
        <v>2008</v>
      </c>
      <c r="CF7" s="232"/>
      <c r="CG7" s="232">
        <v>2009</v>
      </c>
      <c r="CH7" s="232"/>
      <c r="CI7" s="232">
        <v>2010</v>
      </c>
      <c r="CJ7" s="232"/>
      <c r="CK7" s="232">
        <v>2011</v>
      </c>
      <c r="CL7" s="232"/>
      <c r="CM7" s="232">
        <v>2012</v>
      </c>
      <c r="CN7" s="232"/>
      <c r="CO7" s="232">
        <v>2013</v>
      </c>
      <c r="CP7" s="232"/>
      <c r="CQ7" s="232">
        <v>2014</v>
      </c>
      <c r="CR7" s="232"/>
      <c r="CS7" s="232">
        <v>2015</v>
      </c>
    </row>
    <row r="8" spans="1:99" s="361" customFormat="1" ht="15" customHeight="1" x14ac:dyDescent="0.25">
      <c r="A8" s="229"/>
      <c r="B8" s="359">
        <v>24</v>
      </c>
      <c r="C8" s="239">
        <v>1</v>
      </c>
      <c r="D8" s="360" t="s">
        <v>511</v>
      </c>
      <c r="E8" s="239" t="s">
        <v>286</v>
      </c>
      <c r="F8" s="581"/>
      <c r="G8" s="595"/>
      <c r="H8" s="581"/>
      <c r="I8" s="595"/>
      <c r="J8" s="581"/>
      <c r="K8" s="595"/>
      <c r="L8" s="581"/>
      <c r="M8" s="595"/>
      <c r="N8" s="581"/>
      <c r="O8" s="595"/>
      <c r="P8" s="581"/>
      <c r="Q8" s="595"/>
      <c r="R8" s="581"/>
      <c r="S8" s="595"/>
      <c r="T8" s="581"/>
      <c r="U8" s="595"/>
      <c r="V8" s="581"/>
      <c r="W8" s="595"/>
      <c r="X8" s="581"/>
      <c r="Y8" s="595"/>
      <c r="Z8" s="581">
        <v>0</v>
      </c>
      <c r="AA8" s="595" t="s">
        <v>601</v>
      </c>
      <c r="AB8" s="581">
        <v>0</v>
      </c>
      <c r="AC8" s="595" t="s">
        <v>601</v>
      </c>
      <c r="AD8" s="581">
        <v>0</v>
      </c>
      <c r="AE8" s="595" t="s">
        <v>601</v>
      </c>
      <c r="AF8" s="581">
        <v>0</v>
      </c>
      <c r="AG8" s="595" t="s">
        <v>601</v>
      </c>
      <c r="AH8" s="581">
        <v>0</v>
      </c>
      <c r="AI8" s="595" t="s">
        <v>601</v>
      </c>
      <c r="AJ8" s="581">
        <v>0</v>
      </c>
      <c r="AK8" s="595" t="s">
        <v>602</v>
      </c>
      <c r="AL8" s="581">
        <v>0</v>
      </c>
      <c r="AM8" s="595" t="s">
        <v>602</v>
      </c>
      <c r="AN8" s="581">
        <v>3.2</v>
      </c>
      <c r="AO8" s="595" t="s">
        <v>602</v>
      </c>
      <c r="AP8" s="581">
        <v>3.2</v>
      </c>
      <c r="AQ8" s="595" t="s">
        <v>602</v>
      </c>
      <c r="AR8" s="581">
        <v>3.2</v>
      </c>
      <c r="AS8" s="595" t="s">
        <v>602</v>
      </c>
      <c r="AT8" s="581">
        <v>3.66</v>
      </c>
      <c r="AU8" s="595" t="s">
        <v>602</v>
      </c>
      <c r="AV8" s="581">
        <v>199.57</v>
      </c>
      <c r="AW8" s="595" t="s">
        <v>603</v>
      </c>
      <c r="AY8" s="362"/>
      <c r="AZ8" s="100">
        <v>1</v>
      </c>
      <c r="BA8" s="288" t="s">
        <v>511</v>
      </c>
      <c r="BB8" s="100" t="s">
        <v>288</v>
      </c>
      <c r="BC8" s="81" t="s">
        <v>289</v>
      </c>
      <c r="BD8" s="614"/>
      <c r="BE8" s="81" t="str">
        <f>IF(OR(ISBLANK(F8),ISBLANK(H8)),"N/A",IF(ABS((H8-F8)/F8)&gt;1,"&gt; 100%","ok"))</f>
        <v>N/A</v>
      </c>
      <c r="BF8" s="614"/>
      <c r="BG8" s="81" t="str">
        <f>IF(OR(ISBLANK(H8),ISBLANK(J8)),"N/A",IF(ABS((J8-H8)/H8)&gt;0.25,"&gt; 25%","ok"))</f>
        <v>N/A</v>
      </c>
      <c r="BH8" s="81"/>
      <c r="BI8" s="81" t="str">
        <f>IF(OR(ISBLANK(J8),ISBLANK(L8)),"N/A",IF(ABS((L8-J8)/J8)&gt;0.25,"&gt; 25%","ok"))</f>
        <v>N/A</v>
      </c>
      <c r="BJ8" s="81"/>
      <c r="BK8" s="81" t="str">
        <f>IF(OR(ISBLANK(L8),ISBLANK(N8)),"N/A",IF(ABS((N8-L8)/L8)&gt;0.25,"&gt; 25%","ok"))</f>
        <v>N/A</v>
      </c>
      <c r="BL8" s="81"/>
      <c r="BM8" s="81" t="str">
        <f>IF(OR(ISBLANK(N8),ISBLANK(P8)),"N/A",IF(ABS((P8-N8)/N8)&gt;0.25,"&gt; 25%","ok"))</f>
        <v>N/A</v>
      </c>
      <c r="BN8" s="81"/>
      <c r="BO8" s="81" t="str">
        <f>IF(OR(ISBLANK(P8),ISBLANK(R8)),"N/A",IF(ABS((R8-P8)/P8)&gt;0.25,"&gt; 25%","ok"))</f>
        <v>N/A</v>
      </c>
      <c r="BP8" s="81"/>
      <c r="BQ8" s="81" t="str">
        <f>IF(OR(ISBLANK(R8),ISBLANK(T8)),"N/A",IF(ABS((T8-R8)/R8)&gt;0.25,"&gt; 25%","ok"))</f>
        <v>N/A</v>
      </c>
      <c r="BR8" s="81"/>
      <c r="BS8" s="81" t="str">
        <f>IF(OR(ISBLANK(T8),ISBLANK(V8)),"N/A",IF(ABS((V8-T8)/T8)&gt;0.25,"&gt; 25%","ok"))</f>
        <v>N/A</v>
      </c>
      <c r="BT8" s="81"/>
      <c r="BU8" s="81" t="str">
        <f>IF(OR(ISBLANK(V8),ISBLANK(X8)),"N/A",IF(ABS((X8-V8)/V8)&gt;0.25,"&gt; 25%","ok"))</f>
        <v>N/A</v>
      </c>
      <c r="BV8" s="81"/>
      <c r="BW8" s="81" t="str">
        <f>IF(OR(ISBLANK(X8),ISBLANK(Z8)),"N/A",IF(ABS((Z8-X8)/X8)&gt;0.25,"&gt; 25%","ok"))</f>
        <v>N/A</v>
      </c>
      <c r="BX8" s="81"/>
      <c r="BY8" s="81" t="e">
        <f>IF(OR(ISBLANK(Z8),ISBLANK(AB8)),"N/A",IF(ABS((AB8-Z8)/Z8)&gt;0.25,"&gt; 25%","ok"))</f>
        <v>#DIV/0!</v>
      </c>
      <c r="BZ8" s="81"/>
      <c r="CA8" s="81" t="e">
        <f>IF(OR(ISBLANK(AB8),ISBLANK(AD8)),"N/A",IF(ABS((AD8-AB8)/AB8)&gt;0.25,"&gt; 25%","ok"))</f>
        <v>#DIV/0!</v>
      </c>
      <c r="CB8" s="81"/>
      <c r="CC8" s="81" t="e">
        <f>IF(OR(ISBLANK(AD8),ISBLANK(AF8)),"N/A",IF(ABS((AF8-AD8)/AD8)&gt;0.25,"&gt; 25%","ok"))</f>
        <v>#DIV/0!</v>
      </c>
      <c r="CD8" s="81"/>
      <c r="CE8" s="81" t="e">
        <f>IF(OR(ISBLANK(AF8),ISBLANK(AH8)),"N/A",IF(ABS((AH8-AF8)/AF8)&gt;0.25,"&gt; 25%","ok"))</f>
        <v>#DIV/0!</v>
      </c>
      <c r="CF8" s="81"/>
      <c r="CG8" s="81" t="e">
        <f>IF(OR(ISBLANK(AH8),ISBLANK(AJ8)),"N/A",IF(ABS((AJ8-AH8)/AH8)&gt;0.25,"&gt; 25%","ok"))</f>
        <v>#DIV/0!</v>
      </c>
      <c r="CH8" s="81"/>
      <c r="CI8" s="81" t="e">
        <f>IF(OR(ISBLANK(AJ8),ISBLANK(AL8)),"N/A",IF(ABS((AL8-AJ8)/AJ8)&gt;0.25,"&gt; 25%","ok"))</f>
        <v>#DIV/0!</v>
      </c>
      <c r="CJ8" s="81"/>
      <c r="CK8" s="81" t="e">
        <f>IF(OR(ISBLANK(AL8),ISBLANK(AN8)),"N/A",IF(ABS((AN8-AL8)/AL8)&gt;0.25,"&gt; 25%","ok"))</f>
        <v>#DIV/0!</v>
      </c>
      <c r="CL8" s="81"/>
      <c r="CM8" s="81" t="str">
        <f>IF(OR(ISBLANK(AN8),ISBLANK(AP8)),"N/A",IF(ABS((AP8-AN8)/AN8)&gt;0.25,"&gt; 25%","ok"))</f>
        <v>ok</v>
      </c>
      <c r="CN8" s="81"/>
      <c r="CO8" s="81" t="str">
        <f>IF(OR(ISBLANK(AP8),ISBLANK(AR8)),"N/A",IF(ABS((AR8-AP8)/AP8)&gt;0.25,"&gt; 25%","ok"))</f>
        <v>ok</v>
      </c>
      <c r="CP8" s="81"/>
      <c r="CQ8" s="81" t="str">
        <f>IF(OR(ISBLANK(AR8),ISBLANK(AT8)),"N/A",IF(ABS((AT8-AR8)/AR8)&gt;0.25,"&gt; 25%","ok"))</f>
        <v>ok</v>
      </c>
      <c r="CR8" s="81"/>
      <c r="CS8" s="81" t="str">
        <f>IF(OR(ISBLANK(AT8),ISBLANK(AV8)),"N/A",IF(ABS((AV8-AT8)/AT8)&gt;0.25,"&gt; 25%","ok"))</f>
        <v>&gt; 25%</v>
      </c>
    </row>
    <row r="9" spans="1:99" s="361" customFormat="1" ht="15" customHeight="1" x14ac:dyDescent="0.25">
      <c r="A9" s="229"/>
      <c r="B9" s="359">
        <v>25</v>
      </c>
      <c r="C9" s="254">
        <v>2</v>
      </c>
      <c r="D9" s="360" t="s">
        <v>512</v>
      </c>
      <c r="E9" s="254" t="s">
        <v>286</v>
      </c>
      <c r="F9" s="581"/>
      <c r="G9" s="595"/>
      <c r="H9" s="581"/>
      <c r="I9" s="595"/>
      <c r="J9" s="581"/>
      <c r="K9" s="595"/>
      <c r="L9" s="581"/>
      <c r="M9" s="595"/>
      <c r="N9" s="581"/>
      <c r="O9" s="595"/>
      <c r="P9" s="581"/>
      <c r="Q9" s="595"/>
      <c r="R9" s="581"/>
      <c r="S9" s="595"/>
      <c r="T9" s="581"/>
      <c r="U9" s="595"/>
      <c r="V9" s="581"/>
      <c r="W9" s="595"/>
      <c r="X9" s="581"/>
      <c r="Y9" s="595"/>
      <c r="Z9" s="581">
        <v>11.9</v>
      </c>
      <c r="AA9" s="595" t="s">
        <v>601</v>
      </c>
      <c r="AB9" s="581">
        <v>12</v>
      </c>
      <c r="AC9" s="595" t="s">
        <v>601</v>
      </c>
      <c r="AD9" s="581">
        <v>12.5</v>
      </c>
      <c r="AE9" s="595" t="s">
        <v>601</v>
      </c>
      <c r="AF9" s="581">
        <v>14.2</v>
      </c>
      <c r="AG9" s="595" t="s">
        <v>601</v>
      </c>
      <c r="AH9" s="581">
        <v>16.2</v>
      </c>
      <c r="AI9" s="595" t="s">
        <v>601</v>
      </c>
      <c r="AJ9" s="581">
        <v>51.23</v>
      </c>
      <c r="AK9" s="595" t="s">
        <v>602</v>
      </c>
      <c r="AL9" s="581">
        <v>55.24</v>
      </c>
      <c r="AM9" s="595" t="s">
        <v>602</v>
      </c>
      <c r="AN9" s="581">
        <v>55.97</v>
      </c>
      <c r="AO9" s="595" t="s">
        <v>602</v>
      </c>
      <c r="AP9" s="581">
        <v>58.36</v>
      </c>
      <c r="AQ9" s="595" t="s">
        <v>602</v>
      </c>
      <c r="AR9" s="581">
        <v>60.69</v>
      </c>
      <c r="AS9" s="595" t="s">
        <v>602</v>
      </c>
      <c r="AT9" s="581">
        <v>61.69</v>
      </c>
      <c r="AU9" s="595" t="s">
        <v>602</v>
      </c>
      <c r="AV9" s="581">
        <v>754.15</v>
      </c>
      <c r="AW9" s="595" t="s">
        <v>603</v>
      </c>
      <c r="AY9" s="363"/>
      <c r="AZ9" s="83">
        <v>2</v>
      </c>
      <c r="BA9" s="288" t="s">
        <v>512</v>
      </c>
      <c r="BB9" s="83" t="s">
        <v>288</v>
      </c>
      <c r="BC9" s="81" t="s">
        <v>289</v>
      </c>
      <c r="BD9" s="614"/>
      <c r="BE9" s="81" t="str">
        <f>IF(OR(ISBLANK(F9),ISBLANK(H9)),"N/A",IF(ABS((H9-F9)/F9)&gt;1,"&gt; 100%","ok"))</f>
        <v>N/A</v>
      </c>
      <c r="BF9" s="614"/>
      <c r="BG9" s="81" t="str">
        <f>IF(OR(ISBLANK(H9),ISBLANK(J9)),"N/A",IF(ABS((J9-H9)/H9)&gt;0.25,"&gt; 25%","ok"))</f>
        <v>N/A</v>
      </c>
      <c r="BH9" s="81"/>
      <c r="BI9" s="81" t="str">
        <f>IF(OR(ISBLANK(J9),ISBLANK(L9)),"N/A",IF(ABS((L9-J9)/J9)&gt;0.25,"&gt; 25%","ok"))</f>
        <v>N/A</v>
      </c>
      <c r="BJ9" s="81"/>
      <c r="BK9" s="81" t="str">
        <f>IF(OR(ISBLANK(L9),ISBLANK(N9)),"N/A",IF(ABS((N9-L9)/L9)&gt;0.25,"&gt; 25%","ok"))</f>
        <v>N/A</v>
      </c>
      <c r="BL9" s="81"/>
      <c r="BM9" s="81" t="str">
        <f>IF(OR(ISBLANK(N9),ISBLANK(P9)),"N/A",IF(ABS((P9-N9)/N9)&gt;0.25,"&gt; 25%","ok"))</f>
        <v>N/A</v>
      </c>
      <c r="BN9" s="81"/>
      <c r="BO9" s="81" t="str">
        <f>IF(OR(ISBLANK(P9),ISBLANK(R9)),"N/A",IF(ABS((R9-P9)/P9)&gt;0.25,"&gt; 25%","ok"))</f>
        <v>N/A</v>
      </c>
      <c r="BP9" s="81"/>
      <c r="BQ9" s="81" t="str">
        <f>IF(OR(ISBLANK(R9),ISBLANK(T9)),"N/A",IF(ABS((T9-R9)/R9)&gt;0.25,"&gt; 25%","ok"))</f>
        <v>N/A</v>
      </c>
      <c r="BR9" s="81"/>
      <c r="BS9" s="81" t="str">
        <f>IF(OR(ISBLANK(T9),ISBLANK(V9)),"N/A",IF(ABS((V9-T9)/T9)&gt;0.25,"&gt; 25%","ok"))</f>
        <v>N/A</v>
      </c>
      <c r="BT9" s="81"/>
      <c r="BU9" s="81" t="str">
        <f>IF(OR(ISBLANK(V9),ISBLANK(X9)),"N/A",IF(ABS((X9-V9)/V9)&gt;0.25,"&gt; 25%","ok"))</f>
        <v>N/A</v>
      </c>
      <c r="BV9" s="81"/>
      <c r="BW9" s="81" t="str">
        <f>IF(OR(ISBLANK(X9),ISBLANK(Z9)),"N/A",IF(ABS((Z9-X9)/X9)&gt;0.25,"&gt; 25%","ok"))</f>
        <v>N/A</v>
      </c>
      <c r="BX9" s="81"/>
      <c r="BY9" s="81" t="str">
        <f>IF(OR(ISBLANK(Z9),ISBLANK(AB9)),"N/A",IF(ABS((AB9-Z9)/Z9)&gt;0.25,"&gt; 25%","ok"))</f>
        <v>ok</v>
      </c>
      <c r="BZ9" s="81"/>
      <c r="CA9" s="81" t="str">
        <f>IF(OR(ISBLANK(AB9),ISBLANK(AD9)),"N/A",IF(ABS((AD9-AB9)/AB9)&gt;0.25,"&gt; 25%","ok"))</f>
        <v>ok</v>
      </c>
      <c r="CB9" s="81"/>
      <c r="CC9" s="81" t="str">
        <f>IF(OR(ISBLANK(AD9),ISBLANK(AF9)),"N/A",IF(ABS((AF9-AD9)/AD9)&gt;0.25,"&gt; 25%","ok"))</f>
        <v>ok</v>
      </c>
      <c r="CD9" s="81"/>
      <c r="CE9" s="81" t="str">
        <f>IF(OR(ISBLANK(AF9),ISBLANK(AH9)),"N/A",IF(ABS((AH9-AF9)/AF9)&gt;0.25,"&gt; 25%","ok"))</f>
        <v>ok</v>
      </c>
      <c r="CF9" s="81"/>
      <c r="CG9" s="81" t="str">
        <f>IF(OR(ISBLANK(AH9),ISBLANK(AJ9)),"N/A",IF(ABS((AJ9-AH9)/AH9)&gt;0.25,"&gt; 25%","ok"))</f>
        <v>&gt; 25%</v>
      </c>
      <c r="CH9" s="81"/>
      <c r="CI9" s="81" t="str">
        <f>IF(OR(ISBLANK(AJ9),ISBLANK(AL9)),"N/A",IF(ABS((AL9-AJ9)/AJ9)&gt;0.25,"&gt; 25%","ok"))</f>
        <v>ok</v>
      </c>
      <c r="CJ9" s="81"/>
      <c r="CK9" s="81" t="str">
        <f>IF(OR(ISBLANK(AL9),ISBLANK(AN9)),"N/A",IF(ABS((AN9-AL9)/AL9)&gt;0.25,"&gt; 25%","ok"))</f>
        <v>ok</v>
      </c>
      <c r="CL9" s="81"/>
      <c r="CM9" s="81" t="str">
        <f t="shared" ref="CM9:CM28" si="0">IF(OR(ISBLANK(AN9),ISBLANK(AP9)),"N/A",IF(ABS((AP9-AN9)/AN9)&gt;0.25,"&gt; 25%","ok"))</f>
        <v>ok</v>
      </c>
      <c r="CN9" s="81"/>
      <c r="CO9" s="81" t="str">
        <f>IF(OR(ISBLANK(AP9),ISBLANK(AR9)),"N/A",IF(ABS((AR9-AP9)/AP9)&gt;0.25,"&gt; 25%","ok"))</f>
        <v>ok</v>
      </c>
      <c r="CP9" s="81"/>
      <c r="CQ9" s="81" t="str">
        <f>IF(OR(ISBLANK(AR9),ISBLANK(AT9)),"N/A",IF(ABS((AT9-AR9)/AR9)&gt;0.25,"&gt; 25%","ok"))</f>
        <v>ok</v>
      </c>
      <c r="CR9" s="81"/>
      <c r="CS9" s="81" t="str">
        <f t="shared" ref="CS9:CS28" si="1">IF(OR(ISBLANK(AT9),ISBLANK(AV9)),"N/A",IF(ABS((AV9-AT9)/AT9)&gt;0.25,"&gt; 25%","ok"))</f>
        <v>&gt; 25%</v>
      </c>
    </row>
    <row r="10" spans="1:99" s="367" customFormat="1" ht="15" customHeight="1" x14ac:dyDescent="0.25">
      <c r="A10" s="229" t="s">
        <v>292</v>
      </c>
      <c r="B10" s="364">
        <v>5001</v>
      </c>
      <c r="C10" s="365">
        <v>3</v>
      </c>
      <c r="D10" s="366" t="s">
        <v>513</v>
      </c>
      <c r="E10" s="245" t="s">
        <v>286</v>
      </c>
      <c r="F10" s="609"/>
      <c r="G10" s="591"/>
      <c r="H10" s="609"/>
      <c r="I10" s="591"/>
      <c r="J10" s="609"/>
      <c r="K10" s="591"/>
      <c r="L10" s="609"/>
      <c r="M10" s="591"/>
      <c r="N10" s="609"/>
      <c r="O10" s="591"/>
      <c r="P10" s="609"/>
      <c r="Q10" s="591"/>
      <c r="R10" s="609"/>
      <c r="S10" s="591"/>
      <c r="T10" s="609"/>
      <c r="U10" s="591"/>
      <c r="V10" s="609"/>
      <c r="W10" s="591"/>
      <c r="X10" s="609"/>
      <c r="Y10" s="591"/>
      <c r="Z10" s="609">
        <v>11.9</v>
      </c>
      <c r="AA10" s="591" t="s">
        <v>601</v>
      </c>
      <c r="AB10" s="609">
        <v>12</v>
      </c>
      <c r="AC10" s="591" t="s">
        <v>601</v>
      </c>
      <c r="AD10" s="609">
        <v>12.5</v>
      </c>
      <c r="AE10" s="591" t="s">
        <v>601</v>
      </c>
      <c r="AF10" s="609">
        <v>14.2</v>
      </c>
      <c r="AG10" s="591" t="s">
        <v>601</v>
      </c>
      <c r="AH10" s="609">
        <v>16.2</v>
      </c>
      <c r="AI10" s="591" t="s">
        <v>601</v>
      </c>
      <c r="AJ10" s="609">
        <v>51.23</v>
      </c>
      <c r="AK10" s="591" t="s">
        <v>602</v>
      </c>
      <c r="AL10" s="609">
        <v>55.24</v>
      </c>
      <c r="AM10" s="591" t="s">
        <v>602</v>
      </c>
      <c r="AN10" s="609">
        <v>59.17</v>
      </c>
      <c r="AO10" s="591" t="s">
        <v>602</v>
      </c>
      <c r="AP10" s="609">
        <v>61.56</v>
      </c>
      <c r="AQ10" s="591" t="s">
        <v>602</v>
      </c>
      <c r="AR10" s="609">
        <v>63.89</v>
      </c>
      <c r="AS10" s="591" t="s">
        <v>602</v>
      </c>
      <c r="AT10" s="609">
        <v>65.349999999999994</v>
      </c>
      <c r="AU10" s="591" t="s">
        <v>602</v>
      </c>
      <c r="AV10" s="609">
        <v>953.72</v>
      </c>
      <c r="AW10" s="591" t="s">
        <v>603</v>
      </c>
      <c r="AY10" s="368"/>
      <c r="AZ10" s="369">
        <v>3</v>
      </c>
      <c r="BA10" s="370" t="s">
        <v>513</v>
      </c>
      <c r="BB10" s="83" t="s">
        <v>288</v>
      </c>
      <c r="BC10" s="109" t="s">
        <v>289</v>
      </c>
      <c r="BD10" s="623"/>
      <c r="BE10" s="81" t="str">
        <f t="shared" ref="BE10:BE26" si="2">IF(OR(ISBLANK(F10),ISBLANK(H10)),"N/A",IF(ABS((H10-F10)/F10)&gt;1,"&gt; 100%","ok"))</f>
        <v>N/A</v>
      </c>
      <c r="BF10" s="614"/>
      <c r="BG10" s="81" t="str">
        <f>IF(OR(ISBLANK(H10),ISBLANK(J10)),"N/A",IF(ABS((J10-H10)/H10)&gt;0.25,"&gt; 25%","ok"))</f>
        <v>N/A</v>
      </c>
      <c r="BH10" s="81"/>
      <c r="BI10" s="81" t="str">
        <f>IF(OR(ISBLANK(J10),ISBLANK(L10)),"N/A",IF(ABS((L10-J10)/J10)&gt;0.25,"&gt; 25%","ok"))</f>
        <v>N/A</v>
      </c>
      <c r="BJ10" s="81"/>
      <c r="BK10" s="81" t="str">
        <f>IF(OR(ISBLANK(L10),ISBLANK(N10)),"N/A",IF(ABS((N10-L10)/L10)&gt;0.25,"&gt; 25%","ok"))</f>
        <v>N/A</v>
      </c>
      <c r="BL10" s="81"/>
      <c r="BM10" s="81" t="str">
        <f>IF(OR(ISBLANK(N10),ISBLANK(P10)),"N/A",IF(ABS((P10-N10)/N10)&gt;0.25,"&gt; 25%","ok"))</f>
        <v>N/A</v>
      </c>
      <c r="BN10" s="81"/>
      <c r="BO10" s="81" t="str">
        <f t="shared" ref="BO10:BO26" si="3">IF(OR(ISBLANK(P10),ISBLANK(R10)),"N/A",IF(ABS((R10-P10)/P10)&gt;0.25,"&gt; 25%","ok"))</f>
        <v>N/A</v>
      </c>
      <c r="BP10" s="81"/>
      <c r="BQ10" s="81" t="str">
        <f t="shared" ref="BQ10:BQ28" si="4">IF(OR(ISBLANK(R10),ISBLANK(T10)),"N/A",IF(ABS((T10-R10)/R10)&gt;0.25,"&gt; 25%","ok"))</f>
        <v>N/A</v>
      </c>
      <c r="BR10" s="81"/>
      <c r="BS10" s="81" t="str">
        <f t="shared" ref="BS10:BS28" si="5">IF(OR(ISBLANK(T10),ISBLANK(V10)),"N/A",IF(ABS((V10-T10)/T10)&gt;0.25,"&gt; 25%","ok"))</f>
        <v>N/A</v>
      </c>
      <c r="BT10" s="81"/>
      <c r="BU10" s="81" t="str">
        <f t="shared" ref="BU10:BU28" si="6">IF(OR(ISBLANK(V10),ISBLANK(X10)),"N/A",IF(ABS((X10-V10)/V10)&gt;0.25,"&gt; 25%","ok"))</f>
        <v>N/A</v>
      </c>
      <c r="BV10" s="81"/>
      <c r="BW10" s="81" t="str">
        <f t="shared" ref="BW10:BW28" si="7">IF(OR(ISBLANK(X10),ISBLANK(Z10)),"N/A",IF(ABS((Z10-X10)/X10)&gt;0.25,"&gt; 25%","ok"))</f>
        <v>N/A</v>
      </c>
      <c r="BX10" s="81"/>
      <c r="BY10" s="81" t="str">
        <f t="shared" ref="BY10:BY28" si="8">IF(OR(ISBLANK(Z10),ISBLANK(AB10)),"N/A",IF(ABS((AB10-Z10)/Z10)&gt;0.25,"&gt; 25%","ok"))</f>
        <v>ok</v>
      </c>
      <c r="BZ10" s="81"/>
      <c r="CA10" s="81" t="str">
        <f t="shared" ref="CA10:CA28" si="9">IF(OR(ISBLANK(AB10),ISBLANK(AD10)),"N/A",IF(ABS((AD10-AB10)/AB10)&gt;0.25,"&gt; 25%","ok"))</f>
        <v>ok</v>
      </c>
      <c r="CB10" s="81"/>
      <c r="CC10" s="81" t="str">
        <f t="shared" ref="CC10:CC28" si="10">IF(OR(ISBLANK(AD10),ISBLANK(AF10)),"N/A",IF(ABS((AF10-AD10)/AD10)&gt;0.25,"&gt; 25%","ok"))</f>
        <v>ok</v>
      </c>
      <c r="CD10" s="81"/>
      <c r="CE10" s="81" t="str">
        <f t="shared" ref="CE10:CE28" si="11">IF(OR(ISBLANK(AF10),ISBLANK(AH10)),"N/A",IF(ABS((AH10-AF10)/AF10)&gt;0.25,"&gt; 25%","ok"))</f>
        <v>ok</v>
      </c>
      <c r="CF10" s="81"/>
      <c r="CG10" s="81" t="str">
        <f t="shared" ref="CG10:CG28" si="12">IF(OR(ISBLANK(AH10),ISBLANK(AJ10)),"N/A",IF(ABS((AJ10-AH10)/AH10)&gt;0.25,"&gt; 25%","ok"))</f>
        <v>&gt; 25%</v>
      </c>
      <c r="CH10" s="81"/>
      <c r="CI10" s="81" t="str">
        <f t="shared" ref="CI10:CI28" si="13">IF(OR(ISBLANK(AJ10),ISBLANK(AL10)),"N/A",IF(ABS((AL10-AJ10)/AJ10)&gt;0.25,"&gt; 25%","ok"))</f>
        <v>ok</v>
      </c>
      <c r="CJ10" s="81"/>
      <c r="CK10" s="81" t="str">
        <f t="shared" ref="CK10:CK28" si="14">IF(OR(ISBLANK(AL10),ISBLANK(AN10)),"N/A",IF(ABS((AN10-AL10)/AL10)&gt;0.25,"&gt; 25%","ok"))</f>
        <v>ok</v>
      </c>
      <c r="CL10" s="81"/>
      <c r="CM10" s="81" t="str">
        <f t="shared" si="0"/>
        <v>ok</v>
      </c>
      <c r="CN10" s="81"/>
      <c r="CO10" s="81" t="str">
        <f t="shared" ref="CO10:CO28" si="15">IF(OR(ISBLANK(AP10),ISBLANK(AR10)),"N/A",IF(ABS((AR10-AP10)/AP10)&gt;0.25,"&gt; 25%","ok"))</f>
        <v>ok</v>
      </c>
      <c r="CP10" s="81"/>
      <c r="CQ10" s="81" t="str">
        <f t="shared" ref="CQ10:CQ28" si="16">IF(OR(ISBLANK(AR10),ISBLANK(AT10)),"N/A",IF(ABS((AT10-AR10)/AR10)&gt;0.25,"&gt; 25%","ok"))</f>
        <v>ok</v>
      </c>
      <c r="CR10" s="81"/>
      <c r="CS10" s="81" t="str">
        <f t="shared" si="1"/>
        <v>&gt; 25%</v>
      </c>
    </row>
    <row r="11" spans="1:99" s="371" customFormat="1" ht="15" customHeight="1" x14ac:dyDescent="0.25">
      <c r="A11" s="210"/>
      <c r="B11" s="359">
        <v>5002</v>
      </c>
      <c r="C11" s="601"/>
      <c r="D11" s="600" t="s">
        <v>514</v>
      </c>
      <c r="E11" s="601"/>
      <c r="F11" s="602"/>
      <c r="G11" s="603"/>
      <c r="H11" s="602"/>
      <c r="I11" s="603"/>
      <c r="J11" s="602"/>
      <c r="K11" s="603"/>
      <c r="L11" s="602"/>
      <c r="M11" s="603"/>
      <c r="N11" s="602"/>
      <c r="O11" s="603"/>
      <c r="P11" s="602"/>
      <c r="Q11" s="603"/>
      <c r="R11" s="602"/>
      <c r="S11" s="603"/>
      <c r="T11" s="602"/>
      <c r="U11" s="603"/>
      <c r="V11" s="602"/>
      <c r="W11" s="603"/>
      <c r="X11" s="602"/>
      <c r="Y11" s="603"/>
      <c r="Z11" s="602"/>
      <c r="AA11" s="603"/>
      <c r="AB11" s="602"/>
      <c r="AC11" s="603"/>
      <c r="AD11" s="602"/>
      <c r="AE11" s="603"/>
      <c r="AF11" s="602"/>
      <c r="AG11" s="603"/>
      <c r="AH11" s="602"/>
      <c r="AI11" s="603"/>
      <c r="AJ11" s="602"/>
      <c r="AK11" s="603"/>
      <c r="AL11" s="602"/>
      <c r="AM11" s="603"/>
      <c r="AN11" s="602"/>
      <c r="AO11" s="602"/>
      <c r="AP11" s="602"/>
      <c r="AQ11" s="602"/>
      <c r="AR11" s="602"/>
      <c r="AS11" s="602"/>
      <c r="AT11" s="602"/>
      <c r="AU11" s="602"/>
      <c r="AV11" s="602"/>
      <c r="AW11" s="603"/>
      <c r="AY11" s="213"/>
      <c r="AZ11" s="83"/>
      <c r="BA11" s="372" t="s">
        <v>514</v>
      </c>
      <c r="BB11" s="83"/>
      <c r="BC11" s="81"/>
      <c r="BD11" s="614"/>
      <c r="BE11" s="81"/>
      <c r="BF11" s="614"/>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row>
    <row r="12" spans="1:99" s="371" customFormat="1" ht="15" customHeight="1" x14ac:dyDescent="0.25">
      <c r="A12" s="210"/>
      <c r="B12" s="359">
        <v>255</v>
      </c>
      <c r="C12" s="254">
        <v>4</v>
      </c>
      <c r="D12" s="373" t="s">
        <v>515</v>
      </c>
      <c r="E12" s="254" t="s">
        <v>286</v>
      </c>
      <c r="F12" s="581"/>
      <c r="G12" s="595"/>
      <c r="H12" s="581"/>
      <c r="I12" s="595"/>
      <c r="J12" s="581"/>
      <c r="K12" s="595"/>
      <c r="L12" s="581"/>
      <c r="M12" s="595"/>
      <c r="N12" s="581"/>
      <c r="O12" s="595"/>
      <c r="P12" s="581"/>
      <c r="Q12" s="595"/>
      <c r="R12" s="581"/>
      <c r="S12" s="595"/>
      <c r="T12" s="581"/>
      <c r="U12" s="595"/>
      <c r="V12" s="581"/>
      <c r="W12" s="595"/>
      <c r="X12" s="581"/>
      <c r="Y12" s="595"/>
      <c r="Z12" s="581"/>
      <c r="AA12" s="595"/>
      <c r="AB12" s="581"/>
      <c r="AC12" s="595"/>
      <c r="AD12" s="581"/>
      <c r="AE12" s="595"/>
      <c r="AF12" s="581"/>
      <c r="AG12" s="595"/>
      <c r="AH12" s="581"/>
      <c r="AI12" s="595"/>
      <c r="AJ12" s="581"/>
      <c r="AK12" s="595"/>
      <c r="AL12" s="581"/>
      <c r="AM12" s="595"/>
      <c r="AN12" s="581"/>
      <c r="AO12" s="595"/>
      <c r="AP12" s="581"/>
      <c r="AQ12" s="595"/>
      <c r="AR12" s="581"/>
      <c r="AS12" s="595"/>
      <c r="AT12" s="581"/>
      <c r="AU12" s="595"/>
      <c r="AV12" s="581"/>
      <c r="AW12" s="595"/>
      <c r="AY12" s="213"/>
      <c r="AZ12" s="83">
        <v>4</v>
      </c>
      <c r="BA12" s="374" t="s">
        <v>515</v>
      </c>
      <c r="BB12" s="83" t="s">
        <v>288</v>
      </c>
      <c r="BC12" s="81" t="s">
        <v>289</v>
      </c>
      <c r="BD12" s="614"/>
      <c r="BE12" s="81" t="str">
        <f t="shared" si="2"/>
        <v>N/A</v>
      </c>
      <c r="BF12" s="614"/>
      <c r="BG12" s="81" t="str">
        <f t="shared" ref="BG12:BG24" si="17">IF(OR(ISBLANK(H12),ISBLANK(J12)),"N/A",IF(ABS((J12-H12)/H12)&gt;0.25,"&gt; 25%","ok"))</f>
        <v>N/A</v>
      </c>
      <c r="BH12" s="81"/>
      <c r="BI12" s="81" t="str">
        <f t="shared" ref="BI12:BI24" si="18">IF(OR(ISBLANK(J12),ISBLANK(L12)),"N/A",IF(ABS((L12-J12)/J12)&gt;0.25,"&gt; 25%","ok"))</f>
        <v>N/A</v>
      </c>
      <c r="BJ12" s="81"/>
      <c r="BK12" s="81" t="str">
        <f t="shared" ref="BK12:BK24" si="19">IF(OR(ISBLANK(L12),ISBLANK(N12)),"N/A",IF(ABS((N12-L12)/L12)&gt;0.25,"&gt; 25%","ok"))</f>
        <v>N/A</v>
      </c>
      <c r="BL12" s="81"/>
      <c r="BM12" s="81" t="str">
        <f t="shared" ref="BM12:BM24" si="20">IF(OR(ISBLANK(N12),ISBLANK(P12)),"N/A",IF(ABS((P12-N12)/N12)&gt;0.25,"&gt; 25%","ok"))</f>
        <v>N/A</v>
      </c>
      <c r="BN12" s="81"/>
      <c r="BO12" s="81" t="str">
        <f t="shared" si="3"/>
        <v>N/A</v>
      </c>
      <c r="BP12" s="81"/>
      <c r="BQ12" s="81" t="str">
        <f t="shared" si="4"/>
        <v>N/A</v>
      </c>
      <c r="BR12" s="81"/>
      <c r="BS12" s="81" t="str">
        <f t="shared" si="5"/>
        <v>N/A</v>
      </c>
      <c r="BT12" s="81"/>
      <c r="BU12" s="81" t="str">
        <f t="shared" si="6"/>
        <v>N/A</v>
      </c>
      <c r="BV12" s="81"/>
      <c r="BW12" s="81" t="str">
        <f t="shared" si="7"/>
        <v>N/A</v>
      </c>
      <c r="BX12" s="81"/>
      <c r="BY12" s="81" t="str">
        <f t="shared" si="8"/>
        <v>N/A</v>
      </c>
      <c r="BZ12" s="81"/>
      <c r="CA12" s="81" t="str">
        <f t="shared" si="9"/>
        <v>N/A</v>
      </c>
      <c r="CB12" s="81"/>
      <c r="CC12" s="81" t="str">
        <f t="shared" si="10"/>
        <v>N/A</v>
      </c>
      <c r="CD12" s="81"/>
      <c r="CE12" s="81" t="str">
        <f t="shared" si="11"/>
        <v>N/A</v>
      </c>
      <c r="CF12" s="81"/>
      <c r="CG12" s="81" t="str">
        <f t="shared" si="12"/>
        <v>N/A</v>
      </c>
      <c r="CH12" s="81"/>
      <c r="CI12" s="81" t="str">
        <f t="shared" si="13"/>
        <v>N/A</v>
      </c>
      <c r="CJ12" s="81"/>
      <c r="CK12" s="81" t="str">
        <f t="shared" si="14"/>
        <v>N/A</v>
      </c>
      <c r="CL12" s="81"/>
      <c r="CM12" s="81" t="str">
        <f t="shared" si="0"/>
        <v>N/A</v>
      </c>
      <c r="CN12" s="81"/>
      <c r="CO12" s="81" t="str">
        <f t="shared" si="15"/>
        <v>N/A</v>
      </c>
      <c r="CP12" s="81"/>
      <c r="CQ12" s="81" t="str">
        <f t="shared" si="16"/>
        <v>N/A</v>
      </c>
      <c r="CR12" s="81"/>
      <c r="CS12" s="81" t="str">
        <f t="shared" si="1"/>
        <v>N/A</v>
      </c>
    </row>
    <row r="13" spans="1:99" s="371" customFormat="1" ht="15" customHeight="1" x14ac:dyDescent="0.25">
      <c r="A13" s="210"/>
      <c r="B13" s="359">
        <v>256</v>
      </c>
      <c r="C13" s="254">
        <v>5</v>
      </c>
      <c r="D13" s="373" t="s">
        <v>516</v>
      </c>
      <c r="E13" s="254" t="s">
        <v>286</v>
      </c>
      <c r="F13" s="581"/>
      <c r="G13" s="595"/>
      <c r="H13" s="581"/>
      <c r="I13" s="595"/>
      <c r="J13" s="581"/>
      <c r="K13" s="595"/>
      <c r="L13" s="581"/>
      <c r="M13" s="595"/>
      <c r="N13" s="581"/>
      <c r="O13" s="595"/>
      <c r="P13" s="581"/>
      <c r="Q13" s="595"/>
      <c r="R13" s="581"/>
      <c r="S13" s="595"/>
      <c r="T13" s="581"/>
      <c r="U13" s="595"/>
      <c r="V13" s="581"/>
      <c r="W13" s="595"/>
      <c r="X13" s="581"/>
      <c r="Y13" s="595"/>
      <c r="Z13" s="581">
        <v>6.89</v>
      </c>
      <c r="AA13" s="595" t="s">
        <v>601</v>
      </c>
      <c r="AB13" s="581">
        <v>7</v>
      </c>
      <c r="AC13" s="595" t="s">
        <v>601</v>
      </c>
      <c r="AD13" s="581">
        <v>7.5</v>
      </c>
      <c r="AE13" s="595" t="s">
        <v>601</v>
      </c>
      <c r="AF13" s="581">
        <v>8.8000000000000007</v>
      </c>
      <c r="AG13" s="595" t="s">
        <v>601</v>
      </c>
      <c r="AH13" s="581">
        <v>10.199999999999999</v>
      </c>
      <c r="AI13" s="595" t="s">
        <v>601</v>
      </c>
      <c r="AJ13" s="581">
        <v>44.13</v>
      </c>
      <c r="AK13" s="595" t="s">
        <v>602</v>
      </c>
      <c r="AL13" s="581">
        <v>47.52</v>
      </c>
      <c r="AM13" s="595" t="s">
        <v>602</v>
      </c>
      <c r="AN13" s="581">
        <v>49.63</v>
      </c>
      <c r="AO13" s="595" t="s">
        <v>602</v>
      </c>
      <c r="AP13" s="581">
        <v>51.88</v>
      </c>
      <c r="AQ13" s="595" t="s">
        <v>602</v>
      </c>
      <c r="AR13" s="581">
        <v>52.89</v>
      </c>
      <c r="AS13" s="595" t="s">
        <v>602</v>
      </c>
      <c r="AT13" s="581">
        <v>54.45</v>
      </c>
      <c r="AU13" s="595" t="s">
        <v>602</v>
      </c>
      <c r="AV13" s="581">
        <v>941.92</v>
      </c>
      <c r="AW13" s="595" t="s">
        <v>603</v>
      </c>
      <c r="AY13" s="213"/>
      <c r="AZ13" s="83">
        <v>5</v>
      </c>
      <c r="BA13" s="374" t="s">
        <v>516</v>
      </c>
      <c r="BB13" s="83" t="s">
        <v>288</v>
      </c>
      <c r="BC13" s="81" t="s">
        <v>289</v>
      </c>
      <c r="BD13" s="614"/>
      <c r="BE13" s="81" t="str">
        <f t="shared" si="2"/>
        <v>N/A</v>
      </c>
      <c r="BF13" s="614"/>
      <c r="BG13" s="81" t="str">
        <f t="shared" si="17"/>
        <v>N/A</v>
      </c>
      <c r="BH13" s="81"/>
      <c r="BI13" s="81" t="str">
        <f t="shared" si="18"/>
        <v>N/A</v>
      </c>
      <c r="BJ13" s="81"/>
      <c r="BK13" s="81" t="str">
        <f t="shared" si="19"/>
        <v>N/A</v>
      </c>
      <c r="BL13" s="81"/>
      <c r="BM13" s="81" t="str">
        <f t="shared" si="20"/>
        <v>N/A</v>
      </c>
      <c r="BN13" s="81"/>
      <c r="BO13" s="81" t="str">
        <f t="shared" si="3"/>
        <v>N/A</v>
      </c>
      <c r="BP13" s="81"/>
      <c r="BQ13" s="81" t="str">
        <f t="shared" si="4"/>
        <v>N/A</v>
      </c>
      <c r="BR13" s="81"/>
      <c r="BS13" s="81" t="str">
        <f t="shared" si="5"/>
        <v>N/A</v>
      </c>
      <c r="BT13" s="81"/>
      <c r="BU13" s="81" t="str">
        <f t="shared" si="6"/>
        <v>N/A</v>
      </c>
      <c r="BV13" s="81"/>
      <c r="BW13" s="81" t="str">
        <f t="shared" si="7"/>
        <v>N/A</v>
      </c>
      <c r="BX13" s="81"/>
      <c r="BY13" s="81" t="str">
        <f t="shared" si="8"/>
        <v>ok</v>
      </c>
      <c r="BZ13" s="81"/>
      <c r="CA13" s="81" t="str">
        <f t="shared" si="9"/>
        <v>ok</v>
      </c>
      <c r="CB13" s="81"/>
      <c r="CC13" s="81" t="str">
        <f t="shared" si="10"/>
        <v>ok</v>
      </c>
      <c r="CD13" s="81"/>
      <c r="CE13" s="81" t="str">
        <f t="shared" si="11"/>
        <v>ok</v>
      </c>
      <c r="CF13" s="81"/>
      <c r="CG13" s="81" t="str">
        <f t="shared" si="12"/>
        <v>&gt; 25%</v>
      </c>
      <c r="CH13" s="81"/>
      <c r="CI13" s="81" t="str">
        <f t="shared" si="13"/>
        <v>ok</v>
      </c>
      <c r="CJ13" s="81"/>
      <c r="CK13" s="81" t="str">
        <f t="shared" si="14"/>
        <v>ok</v>
      </c>
      <c r="CL13" s="81"/>
      <c r="CM13" s="81" t="str">
        <f t="shared" si="0"/>
        <v>ok</v>
      </c>
      <c r="CN13" s="81"/>
      <c r="CO13" s="81" t="str">
        <f t="shared" si="15"/>
        <v>ok</v>
      </c>
      <c r="CP13" s="81"/>
      <c r="CQ13" s="81" t="str">
        <f t="shared" si="16"/>
        <v>ok</v>
      </c>
      <c r="CR13" s="81"/>
      <c r="CS13" s="81" t="str">
        <f t="shared" si="1"/>
        <v>&gt; 25%</v>
      </c>
    </row>
    <row r="14" spans="1:99" s="371" customFormat="1" ht="15" customHeight="1" x14ac:dyDescent="0.25">
      <c r="A14" s="210"/>
      <c r="B14" s="359">
        <v>257</v>
      </c>
      <c r="C14" s="254">
        <v>6</v>
      </c>
      <c r="D14" s="373" t="s">
        <v>517</v>
      </c>
      <c r="E14" s="254" t="s">
        <v>286</v>
      </c>
      <c r="F14" s="581"/>
      <c r="G14" s="595"/>
      <c r="H14" s="581"/>
      <c r="I14" s="595"/>
      <c r="J14" s="581"/>
      <c r="K14" s="595"/>
      <c r="L14" s="581"/>
      <c r="M14" s="595"/>
      <c r="N14" s="581"/>
      <c r="O14" s="595"/>
      <c r="P14" s="581"/>
      <c r="Q14" s="595"/>
      <c r="R14" s="581"/>
      <c r="S14" s="595"/>
      <c r="T14" s="581"/>
      <c r="U14" s="595"/>
      <c r="V14" s="581"/>
      <c r="W14" s="595"/>
      <c r="X14" s="581"/>
      <c r="Y14" s="595"/>
      <c r="Z14" s="581"/>
      <c r="AA14" s="595"/>
      <c r="AB14" s="581"/>
      <c r="AC14" s="595"/>
      <c r="AD14" s="581"/>
      <c r="AE14" s="595"/>
      <c r="AF14" s="581"/>
      <c r="AG14" s="595"/>
      <c r="AH14" s="581"/>
      <c r="AI14" s="595"/>
      <c r="AJ14" s="581"/>
      <c r="AK14" s="595"/>
      <c r="AL14" s="581"/>
      <c r="AM14" s="595"/>
      <c r="AN14" s="581"/>
      <c r="AO14" s="595"/>
      <c r="AP14" s="581"/>
      <c r="AQ14" s="595"/>
      <c r="AR14" s="581"/>
      <c r="AS14" s="595"/>
      <c r="AT14" s="581"/>
      <c r="AU14" s="595"/>
      <c r="AV14" s="581"/>
      <c r="AW14" s="595"/>
      <c r="AY14" s="213"/>
      <c r="AZ14" s="83">
        <v>6</v>
      </c>
      <c r="BA14" s="374" t="s">
        <v>517</v>
      </c>
      <c r="BB14" s="83" t="s">
        <v>288</v>
      </c>
      <c r="BC14" s="81" t="s">
        <v>289</v>
      </c>
      <c r="BD14" s="614"/>
      <c r="BE14" s="81" t="str">
        <f t="shared" si="2"/>
        <v>N/A</v>
      </c>
      <c r="BF14" s="614"/>
      <c r="BG14" s="81" t="str">
        <f>IF(OR(ISBLANK(H14),ISBLANK(J14)),"N/A",IF(ABS((J14-H14)/H14)&gt;0.25,"&gt; 25%","ok"))</f>
        <v>N/A</v>
      </c>
      <c r="BH14" s="81"/>
      <c r="BI14" s="81" t="str">
        <f t="shared" si="18"/>
        <v>N/A</v>
      </c>
      <c r="BJ14" s="81"/>
      <c r="BK14" s="81" t="str">
        <f t="shared" si="19"/>
        <v>N/A</v>
      </c>
      <c r="BL14" s="81"/>
      <c r="BM14" s="81" t="str">
        <f t="shared" si="20"/>
        <v>N/A</v>
      </c>
      <c r="BN14" s="81"/>
      <c r="BO14" s="81" t="str">
        <f t="shared" si="3"/>
        <v>N/A</v>
      </c>
      <c r="BP14" s="81"/>
      <c r="BQ14" s="81" t="str">
        <f t="shared" si="4"/>
        <v>N/A</v>
      </c>
      <c r="BR14" s="81"/>
      <c r="BS14" s="81" t="str">
        <f t="shared" si="5"/>
        <v>N/A</v>
      </c>
      <c r="BT14" s="81"/>
      <c r="BU14" s="81" t="str">
        <f t="shared" si="6"/>
        <v>N/A</v>
      </c>
      <c r="BV14" s="81"/>
      <c r="BW14" s="81" t="str">
        <f t="shared" si="7"/>
        <v>N/A</v>
      </c>
      <c r="BX14" s="81"/>
      <c r="BY14" s="81" t="str">
        <f t="shared" si="8"/>
        <v>N/A</v>
      </c>
      <c r="BZ14" s="81"/>
      <c r="CA14" s="81" t="str">
        <f t="shared" si="9"/>
        <v>N/A</v>
      </c>
      <c r="CB14" s="81"/>
      <c r="CC14" s="81" t="str">
        <f t="shared" si="10"/>
        <v>N/A</v>
      </c>
      <c r="CD14" s="81"/>
      <c r="CE14" s="81" t="str">
        <f t="shared" si="11"/>
        <v>N/A</v>
      </c>
      <c r="CF14" s="81"/>
      <c r="CG14" s="81" t="str">
        <f t="shared" si="12"/>
        <v>N/A</v>
      </c>
      <c r="CH14" s="81"/>
      <c r="CI14" s="81" t="str">
        <f t="shared" si="13"/>
        <v>N/A</v>
      </c>
      <c r="CJ14" s="81"/>
      <c r="CK14" s="81" t="str">
        <f t="shared" si="14"/>
        <v>N/A</v>
      </c>
      <c r="CL14" s="81"/>
      <c r="CM14" s="81" t="str">
        <f t="shared" si="0"/>
        <v>N/A</v>
      </c>
      <c r="CN14" s="81"/>
      <c r="CO14" s="81" t="str">
        <f t="shared" si="15"/>
        <v>N/A</v>
      </c>
      <c r="CP14" s="81"/>
      <c r="CQ14" s="81" t="str">
        <f t="shared" si="16"/>
        <v>N/A</v>
      </c>
      <c r="CR14" s="81"/>
      <c r="CS14" s="81" t="str">
        <f t="shared" si="1"/>
        <v>N/A</v>
      </c>
    </row>
    <row r="15" spans="1:99" s="371" customFormat="1" ht="15" customHeight="1" x14ac:dyDescent="0.25">
      <c r="A15" s="210"/>
      <c r="B15" s="359">
        <v>258</v>
      </c>
      <c r="C15" s="254">
        <v>7</v>
      </c>
      <c r="D15" s="373" t="s">
        <v>518</v>
      </c>
      <c r="E15" s="254" t="s">
        <v>286</v>
      </c>
      <c r="F15" s="581"/>
      <c r="G15" s="595"/>
      <c r="H15" s="581"/>
      <c r="I15" s="595"/>
      <c r="J15" s="581"/>
      <c r="K15" s="595"/>
      <c r="L15" s="581"/>
      <c r="M15" s="595"/>
      <c r="N15" s="581"/>
      <c r="O15" s="595"/>
      <c r="P15" s="581"/>
      <c r="Q15" s="595"/>
      <c r="R15" s="581"/>
      <c r="S15" s="595"/>
      <c r="T15" s="581"/>
      <c r="U15" s="595"/>
      <c r="V15" s="581"/>
      <c r="W15" s="595"/>
      <c r="X15" s="581"/>
      <c r="Y15" s="595"/>
      <c r="Z15" s="581"/>
      <c r="AA15" s="595"/>
      <c r="AB15" s="581"/>
      <c r="AC15" s="595"/>
      <c r="AD15" s="581"/>
      <c r="AE15" s="595"/>
      <c r="AF15" s="581"/>
      <c r="AG15" s="595"/>
      <c r="AH15" s="581"/>
      <c r="AI15" s="595"/>
      <c r="AJ15" s="581"/>
      <c r="AK15" s="595"/>
      <c r="AL15" s="581"/>
      <c r="AM15" s="595"/>
      <c r="AN15" s="581"/>
      <c r="AO15" s="595"/>
      <c r="AP15" s="581"/>
      <c r="AQ15" s="595"/>
      <c r="AR15" s="581"/>
      <c r="AS15" s="595"/>
      <c r="AT15" s="581"/>
      <c r="AU15" s="595"/>
      <c r="AV15" s="581"/>
      <c r="AW15" s="595"/>
      <c r="AY15" s="213"/>
      <c r="AZ15" s="83">
        <v>7</v>
      </c>
      <c r="BA15" s="374" t="s">
        <v>518</v>
      </c>
      <c r="BB15" s="83" t="s">
        <v>288</v>
      </c>
      <c r="BC15" s="81" t="s">
        <v>289</v>
      </c>
      <c r="BD15" s="614"/>
      <c r="BE15" s="81" t="str">
        <f t="shared" si="2"/>
        <v>N/A</v>
      </c>
      <c r="BF15" s="614"/>
      <c r="BG15" s="81" t="str">
        <f t="shared" si="17"/>
        <v>N/A</v>
      </c>
      <c r="BH15" s="81"/>
      <c r="BI15" s="81" t="str">
        <f t="shared" si="18"/>
        <v>N/A</v>
      </c>
      <c r="BJ15" s="81"/>
      <c r="BK15" s="81" t="str">
        <f t="shared" si="19"/>
        <v>N/A</v>
      </c>
      <c r="BL15" s="81"/>
      <c r="BM15" s="81" t="str">
        <f t="shared" si="20"/>
        <v>N/A</v>
      </c>
      <c r="BN15" s="81"/>
      <c r="BO15" s="81" t="str">
        <f t="shared" si="3"/>
        <v>N/A</v>
      </c>
      <c r="BP15" s="81"/>
      <c r="BQ15" s="81" t="str">
        <f t="shared" si="4"/>
        <v>N/A</v>
      </c>
      <c r="BR15" s="81"/>
      <c r="BS15" s="81" t="str">
        <f t="shared" si="5"/>
        <v>N/A</v>
      </c>
      <c r="BT15" s="81"/>
      <c r="BU15" s="81" t="str">
        <f t="shared" si="6"/>
        <v>N/A</v>
      </c>
      <c r="BV15" s="81"/>
      <c r="BW15" s="81" t="str">
        <f t="shared" si="7"/>
        <v>N/A</v>
      </c>
      <c r="BX15" s="81"/>
      <c r="BY15" s="81" t="str">
        <f t="shared" si="8"/>
        <v>N/A</v>
      </c>
      <c r="BZ15" s="81"/>
      <c r="CA15" s="81" t="str">
        <f t="shared" si="9"/>
        <v>N/A</v>
      </c>
      <c r="CB15" s="81"/>
      <c r="CC15" s="81" t="str">
        <f t="shared" si="10"/>
        <v>N/A</v>
      </c>
      <c r="CD15" s="81"/>
      <c r="CE15" s="81" t="str">
        <f t="shared" si="11"/>
        <v>N/A</v>
      </c>
      <c r="CF15" s="81"/>
      <c r="CG15" s="81" t="str">
        <f t="shared" si="12"/>
        <v>N/A</v>
      </c>
      <c r="CH15" s="81"/>
      <c r="CI15" s="81" t="str">
        <f t="shared" si="13"/>
        <v>N/A</v>
      </c>
      <c r="CJ15" s="81"/>
      <c r="CK15" s="81" t="str">
        <f t="shared" si="14"/>
        <v>N/A</v>
      </c>
      <c r="CL15" s="81"/>
      <c r="CM15" s="81" t="str">
        <f t="shared" si="0"/>
        <v>N/A</v>
      </c>
      <c r="CN15" s="81"/>
      <c r="CO15" s="81" t="str">
        <f t="shared" si="15"/>
        <v>N/A</v>
      </c>
      <c r="CP15" s="81"/>
      <c r="CQ15" s="81" t="str">
        <f t="shared" si="16"/>
        <v>N/A</v>
      </c>
      <c r="CR15" s="81"/>
      <c r="CS15" s="81" t="str">
        <f t="shared" si="1"/>
        <v>N/A</v>
      </c>
    </row>
    <row r="16" spans="1:99" s="371" customFormat="1" ht="15" customHeight="1" x14ac:dyDescent="0.25">
      <c r="A16" s="210"/>
      <c r="B16" s="359">
        <v>259</v>
      </c>
      <c r="C16" s="254">
        <v>8</v>
      </c>
      <c r="D16" s="375" t="s">
        <v>519</v>
      </c>
      <c r="E16" s="254" t="s">
        <v>286</v>
      </c>
      <c r="F16" s="581"/>
      <c r="G16" s="595"/>
      <c r="H16" s="581"/>
      <c r="I16" s="595"/>
      <c r="J16" s="581"/>
      <c r="K16" s="595"/>
      <c r="L16" s="581"/>
      <c r="M16" s="595"/>
      <c r="N16" s="581"/>
      <c r="O16" s="595"/>
      <c r="P16" s="581"/>
      <c r="Q16" s="595"/>
      <c r="R16" s="581"/>
      <c r="S16" s="595"/>
      <c r="T16" s="581"/>
      <c r="U16" s="595"/>
      <c r="V16" s="581"/>
      <c r="W16" s="595"/>
      <c r="X16" s="581"/>
      <c r="Y16" s="595"/>
      <c r="Z16" s="581"/>
      <c r="AA16" s="595"/>
      <c r="AB16" s="581"/>
      <c r="AC16" s="595"/>
      <c r="AD16" s="581"/>
      <c r="AE16" s="595"/>
      <c r="AF16" s="581"/>
      <c r="AG16" s="595"/>
      <c r="AH16" s="581"/>
      <c r="AI16" s="595"/>
      <c r="AJ16" s="581"/>
      <c r="AK16" s="595"/>
      <c r="AL16" s="581"/>
      <c r="AM16" s="595"/>
      <c r="AN16" s="581"/>
      <c r="AO16" s="595"/>
      <c r="AP16" s="581"/>
      <c r="AQ16" s="595"/>
      <c r="AR16" s="581"/>
      <c r="AS16" s="595"/>
      <c r="AT16" s="581"/>
      <c r="AU16" s="595"/>
      <c r="AV16" s="581"/>
      <c r="AW16" s="595"/>
      <c r="AY16" s="213"/>
      <c r="AZ16" s="83">
        <v>8</v>
      </c>
      <c r="BA16" s="376" t="s">
        <v>519</v>
      </c>
      <c r="BB16" s="83" t="s">
        <v>288</v>
      </c>
      <c r="BC16" s="81" t="s">
        <v>289</v>
      </c>
      <c r="BD16" s="614"/>
      <c r="BE16" s="81" t="str">
        <f t="shared" si="2"/>
        <v>N/A</v>
      </c>
      <c r="BF16" s="614"/>
      <c r="BG16" s="81" t="str">
        <f t="shared" si="17"/>
        <v>N/A</v>
      </c>
      <c r="BH16" s="81"/>
      <c r="BI16" s="81" t="str">
        <f t="shared" si="18"/>
        <v>N/A</v>
      </c>
      <c r="BJ16" s="81"/>
      <c r="BK16" s="81" t="str">
        <f t="shared" si="19"/>
        <v>N/A</v>
      </c>
      <c r="BL16" s="81"/>
      <c r="BM16" s="81" t="str">
        <f t="shared" si="20"/>
        <v>N/A</v>
      </c>
      <c r="BN16" s="81"/>
      <c r="BO16" s="81" t="str">
        <f t="shared" si="3"/>
        <v>N/A</v>
      </c>
      <c r="BP16" s="81"/>
      <c r="BQ16" s="81" t="str">
        <f t="shared" si="4"/>
        <v>N/A</v>
      </c>
      <c r="BR16" s="81"/>
      <c r="BS16" s="81" t="str">
        <f t="shared" si="5"/>
        <v>N/A</v>
      </c>
      <c r="BT16" s="81"/>
      <c r="BU16" s="81" t="str">
        <f t="shared" si="6"/>
        <v>N/A</v>
      </c>
      <c r="BV16" s="81"/>
      <c r="BW16" s="81" t="str">
        <f t="shared" si="7"/>
        <v>N/A</v>
      </c>
      <c r="BX16" s="81"/>
      <c r="BY16" s="81" t="str">
        <f t="shared" si="8"/>
        <v>N/A</v>
      </c>
      <c r="BZ16" s="81"/>
      <c r="CA16" s="81" t="str">
        <f t="shared" si="9"/>
        <v>N/A</v>
      </c>
      <c r="CB16" s="81"/>
      <c r="CC16" s="81" t="str">
        <f t="shared" si="10"/>
        <v>N/A</v>
      </c>
      <c r="CD16" s="81"/>
      <c r="CE16" s="81" t="str">
        <f t="shared" si="11"/>
        <v>N/A</v>
      </c>
      <c r="CF16" s="81"/>
      <c r="CG16" s="81" t="str">
        <f t="shared" si="12"/>
        <v>N/A</v>
      </c>
      <c r="CH16" s="81"/>
      <c r="CI16" s="81" t="str">
        <f t="shared" si="13"/>
        <v>N/A</v>
      </c>
      <c r="CJ16" s="81"/>
      <c r="CK16" s="81" t="str">
        <f t="shared" si="14"/>
        <v>N/A</v>
      </c>
      <c r="CL16" s="81"/>
      <c r="CM16" s="81" t="str">
        <f t="shared" si="0"/>
        <v>N/A</v>
      </c>
      <c r="CN16" s="81"/>
      <c r="CO16" s="81" t="str">
        <f t="shared" si="15"/>
        <v>N/A</v>
      </c>
      <c r="CP16" s="81"/>
      <c r="CQ16" s="81" t="str">
        <f t="shared" si="16"/>
        <v>N/A</v>
      </c>
      <c r="CR16" s="81"/>
      <c r="CS16" s="81" t="str">
        <f t="shared" si="1"/>
        <v>N/A</v>
      </c>
    </row>
    <row r="17" spans="1:97" s="371" customFormat="1" ht="15" customHeight="1" x14ac:dyDescent="0.25">
      <c r="A17" s="210"/>
      <c r="B17" s="359">
        <v>260</v>
      </c>
      <c r="C17" s="254">
        <v>9</v>
      </c>
      <c r="D17" s="373" t="s">
        <v>520</v>
      </c>
      <c r="E17" s="254" t="s">
        <v>286</v>
      </c>
      <c r="F17" s="581"/>
      <c r="G17" s="595"/>
      <c r="H17" s="581"/>
      <c r="I17" s="595"/>
      <c r="J17" s="581"/>
      <c r="K17" s="595"/>
      <c r="L17" s="581"/>
      <c r="M17" s="595"/>
      <c r="N17" s="581"/>
      <c r="O17" s="595"/>
      <c r="P17" s="581"/>
      <c r="Q17" s="595"/>
      <c r="R17" s="581"/>
      <c r="S17" s="595"/>
      <c r="T17" s="581"/>
      <c r="U17" s="595"/>
      <c r="V17" s="581"/>
      <c r="W17" s="595"/>
      <c r="X17" s="581"/>
      <c r="Y17" s="595"/>
      <c r="Z17" s="581"/>
      <c r="AA17" s="595"/>
      <c r="AB17" s="581"/>
      <c r="AC17" s="595"/>
      <c r="AD17" s="581"/>
      <c r="AE17" s="595"/>
      <c r="AF17" s="581"/>
      <c r="AG17" s="595"/>
      <c r="AH17" s="581"/>
      <c r="AI17" s="595"/>
      <c r="AJ17" s="581"/>
      <c r="AK17" s="595"/>
      <c r="AL17" s="581"/>
      <c r="AM17" s="595"/>
      <c r="AN17" s="581"/>
      <c r="AO17" s="595"/>
      <c r="AP17" s="581"/>
      <c r="AQ17" s="595"/>
      <c r="AR17" s="581"/>
      <c r="AS17" s="595"/>
      <c r="AT17" s="581"/>
      <c r="AU17" s="595"/>
      <c r="AV17" s="581"/>
      <c r="AW17" s="595"/>
      <c r="AY17" s="213"/>
      <c r="AZ17" s="83">
        <v>9</v>
      </c>
      <c r="BA17" s="374" t="s">
        <v>520</v>
      </c>
      <c r="BB17" s="83" t="s">
        <v>288</v>
      </c>
      <c r="BC17" s="109" t="s">
        <v>289</v>
      </c>
      <c r="BD17" s="614"/>
      <c r="BE17" s="81" t="str">
        <f t="shared" si="2"/>
        <v>N/A</v>
      </c>
      <c r="BF17" s="614"/>
      <c r="BG17" s="81" t="str">
        <f t="shared" si="17"/>
        <v>N/A</v>
      </c>
      <c r="BH17" s="81"/>
      <c r="BI17" s="81" t="str">
        <f t="shared" si="18"/>
        <v>N/A</v>
      </c>
      <c r="BJ17" s="81"/>
      <c r="BK17" s="81" t="str">
        <f t="shared" si="19"/>
        <v>N/A</v>
      </c>
      <c r="BL17" s="81"/>
      <c r="BM17" s="81" t="str">
        <f t="shared" si="20"/>
        <v>N/A</v>
      </c>
      <c r="BN17" s="81"/>
      <c r="BO17" s="81" t="str">
        <f t="shared" si="3"/>
        <v>N/A</v>
      </c>
      <c r="BP17" s="81"/>
      <c r="BQ17" s="81" t="str">
        <f t="shared" si="4"/>
        <v>N/A</v>
      </c>
      <c r="BR17" s="81"/>
      <c r="BS17" s="81" t="str">
        <f t="shared" si="5"/>
        <v>N/A</v>
      </c>
      <c r="BT17" s="81"/>
      <c r="BU17" s="81" t="str">
        <f t="shared" si="6"/>
        <v>N/A</v>
      </c>
      <c r="BV17" s="81"/>
      <c r="BW17" s="81" t="str">
        <f t="shared" si="7"/>
        <v>N/A</v>
      </c>
      <c r="BX17" s="81"/>
      <c r="BY17" s="81" t="str">
        <f t="shared" si="8"/>
        <v>N/A</v>
      </c>
      <c r="BZ17" s="81"/>
      <c r="CA17" s="81" t="str">
        <f t="shared" si="9"/>
        <v>N/A</v>
      </c>
      <c r="CB17" s="81"/>
      <c r="CC17" s="81" t="str">
        <f t="shared" si="10"/>
        <v>N/A</v>
      </c>
      <c r="CD17" s="81"/>
      <c r="CE17" s="81" t="str">
        <f t="shared" si="11"/>
        <v>N/A</v>
      </c>
      <c r="CF17" s="81"/>
      <c r="CG17" s="81" t="str">
        <f t="shared" si="12"/>
        <v>N/A</v>
      </c>
      <c r="CH17" s="81"/>
      <c r="CI17" s="81" t="str">
        <f t="shared" si="13"/>
        <v>N/A</v>
      </c>
      <c r="CJ17" s="81"/>
      <c r="CK17" s="81" t="str">
        <f t="shared" si="14"/>
        <v>N/A</v>
      </c>
      <c r="CL17" s="81"/>
      <c r="CM17" s="81" t="str">
        <f t="shared" si="0"/>
        <v>N/A</v>
      </c>
      <c r="CN17" s="81"/>
      <c r="CO17" s="81" t="str">
        <f t="shared" si="15"/>
        <v>N/A</v>
      </c>
      <c r="CP17" s="81"/>
      <c r="CQ17" s="81" t="str">
        <f t="shared" si="16"/>
        <v>N/A</v>
      </c>
      <c r="CR17" s="81"/>
      <c r="CS17" s="81" t="str">
        <f t="shared" si="1"/>
        <v>N/A</v>
      </c>
    </row>
    <row r="18" spans="1:97" s="371" customFormat="1" ht="15" customHeight="1" x14ac:dyDescent="0.25">
      <c r="A18" s="210"/>
      <c r="B18" s="359">
        <v>69</v>
      </c>
      <c r="C18" s="254">
        <v>10</v>
      </c>
      <c r="D18" s="360" t="s">
        <v>165</v>
      </c>
      <c r="E18" s="254" t="s">
        <v>286</v>
      </c>
      <c r="F18" s="581"/>
      <c r="G18" s="595"/>
      <c r="H18" s="581"/>
      <c r="I18" s="595"/>
      <c r="J18" s="581"/>
      <c r="K18" s="595"/>
      <c r="L18" s="581"/>
      <c r="M18" s="595"/>
      <c r="N18" s="581"/>
      <c r="O18" s="595"/>
      <c r="P18" s="581"/>
      <c r="Q18" s="595"/>
      <c r="R18" s="581"/>
      <c r="S18" s="595"/>
      <c r="T18" s="581"/>
      <c r="U18" s="595"/>
      <c r="V18" s="581"/>
      <c r="W18" s="595"/>
      <c r="X18" s="581"/>
      <c r="Y18" s="595"/>
      <c r="Z18" s="581"/>
      <c r="AA18" s="595"/>
      <c r="AB18" s="581"/>
      <c r="AC18" s="595"/>
      <c r="AD18" s="581"/>
      <c r="AE18" s="595"/>
      <c r="AF18" s="581"/>
      <c r="AG18" s="595"/>
      <c r="AH18" s="581"/>
      <c r="AI18" s="595"/>
      <c r="AJ18" s="581"/>
      <c r="AK18" s="595"/>
      <c r="AL18" s="581"/>
      <c r="AM18" s="595"/>
      <c r="AN18" s="581"/>
      <c r="AO18" s="595"/>
      <c r="AP18" s="581"/>
      <c r="AQ18" s="595"/>
      <c r="AR18" s="581"/>
      <c r="AS18" s="595"/>
      <c r="AT18" s="581"/>
      <c r="AU18" s="595"/>
      <c r="AV18" s="581">
        <v>0</v>
      </c>
      <c r="AW18" s="595" t="s">
        <v>603</v>
      </c>
      <c r="AY18" s="213"/>
      <c r="AZ18" s="83">
        <v>10</v>
      </c>
      <c r="BA18" s="288" t="s">
        <v>165</v>
      </c>
      <c r="BB18" s="83" t="s">
        <v>288</v>
      </c>
      <c r="BC18" s="81" t="s">
        <v>289</v>
      </c>
      <c r="BD18" s="614"/>
      <c r="BE18" s="81" t="str">
        <f t="shared" si="2"/>
        <v>N/A</v>
      </c>
      <c r="BF18" s="614"/>
      <c r="BG18" s="81" t="str">
        <f t="shared" si="17"/>
        <v>N/A</v>
      </c>
      <c r="BH18" s="81"/>
      <c r="BI18" s="81" t="str">
        <f t="shared" si="18"/>
        <v>N/A</v>
      </c>
      <c r="BJ18" s="81"/>
      <c r="BK18" s="81" t="str">
        <f>IF(OR(ISBLANK(L18),ISBLANK(N18)),"N/A",IF(ABS((N18-L18)/L18)&gt;0.25,"&gt; 25%","ok"))</f>
        <v>N/A</v>
      </c>
      <c r="BL18" s="81"/>
      <c r="BM18" s="81" t="str">
        <f t="shared" si="20"/>
        <v>N/A</v>
      </c>
      <c r="BN18" s="81"/>
      <c r="BO18" s="81" t="str">
        <f t="shared" si="3"/>
        <v>N/A</v>
      </c>
      <c r="BP18" s="81"/>
      <c r="BQ18" s="81" t="str">
        <f t="shared" si="4"/>
        <v>N/A</v>
      </c>
      <c r="BR18" s="81"/>
      <c r="BS18" s="81" t="str">
        <f t="shared" si="5"/>
        <v>N/A</v>
      </c>
      <c r="BT18" s="81"/>
      <c r="BU18" s="81" t="str">
        <f t="shared" si="6"/>
        <v>N/A</v>
      </c>
      <c r="BV18" s="81"/>
      <c r="BW18" s="81" t="str">
        <f t="shared" si="7"/>
        <v>N/A</v>
      </c>
      <c r="BX18" s="81"/>
      <c r="BY18" s="81" t="str">
        <f t="shared" si="8"/>
        <v>N/A</v>
      </c>
      <c r="BZ18" s="81"/>
      <c r="CA18" s="81" t="str">
        <f t="shared" si="9"/>
        <v>N/A</v>
      </c>
      <c r="CB18" s="81"/>
      <c r="CC18" s="81" t="str">
        <f t="shared" si="10"/>
        <v>N/A</v>
      </c>
      <c r="CD18" s="81"/>
      <c r="CE18" s="81" t="str">
        <f t="shared" si="11"/>
        <v>N/A</v>
      </c>
      <c r="CF18" s="81"/>
      <c r="CG18" s="81" t="str">
        <f t="shared" si="12"/>
        <v>N/A</v>
      </c>
      <c r="CH18" s="81"/>
      <c r="CI18" s="81" t="str">
        <f t="shared" si="13"/>
        <v>N/A</v>
      </c>
      <c r="CJ18" s="81"/>
      <c r="CK18" s="81" t="str">
        <f t="shared" si="14"/>
        <v>N/A</v>
      </c>
      <c r="CL18" s="81"/>
      <c r="CM18" s="81" t="str">
        <f t="shared" si="0"/>
        <v>N/A</v>
      </c>
      <c r="CN18" s="81"/>
      <c r="CO18" s="81" t="str">
        <f t="shared" si="15"/>
        <v>N/A</v>
      </c>
      <c r="CP18" s="81"/>
      <c r="CQ18" s="81" t="str">
        <f t="shared" si="16"/>
        <v>N/A</v>
      </c>
      <c r="CR18" s="81"/>
      <c r="CS18" s="81" t="str">
        <f t="shared" si="1"/>
        <v>N/A</v>
      </c>
    </row>
    <row r="19" spans="1:97" s="371" customFormat="1" ht="15" customHeight="1" x14ac:dyDescent="0.25">
      <c r="A19" s="210"/>
      <c r="B19" s="359">
        <v>78</v>
      </c>
      <c r="C19" s="254">
        <v>11</v>
      </c>
      <c r="D19" s="360" t="s">
        <v>168</v>
      </c>
      <c r="E19" s="254" t="s">
        <v>286</v>
      </c>
      <c r="F19" s="581"/>
      <c r="G19" s="595"/>
      <c r="H19" s="581"/>
      <c r="I19" s="595"/>
      <c r="J19" s="581"/>
      <c r="K19" s="595"/>
      <c r="L19" s="581"/>
      <c r="M19" s="595"/>
      <c r="N19" s="581"/>
      <c r="O19" s="595"/>
      <c r="P19" s="581"/>
      <c r="Q19" s="595"/>
      <c r="R19" s="581"/>
      <c r="S19" s="595"/>
      <c r="T19" s="581"/>
      <c r="U19" s="595"/>
      <c r="V19" s="581"/>
      <c r="W19" s="595"/>
      <c r="X19" s="581"/>
      <c r="Y19" s="595"/>
      <c r="Z19" s="581"/>
      <c r="AA19" s="595"/>
      <c r="AB19" s="581"/>
      <c r="AC19" s="595"/>
      <c r="AD19" s="581"/>
      <c r="AE19" s="595"/>
      <c r="AF19" s="581"/>
      <c r="AG19" s="595"/>
      <c r="AH19" s="581"/>
      <c r="AI19" s="595"/>
      <c r="AJ19" s="581"/>
      <c r="AK19" s="595"/>
      <c r="AL19" s="581"/>
      <c r="AM19" s="595"/>
      <c r="AN19" s="581"/>
      <c r="AO19" s="595"/>
      <c r="AP19" s="581"/>
      <c r="AQ19" s="595"/>
      <c r="AR19" s="581"/>
      <c r="AS19" s="595"/>
      <c r="AT19" s="581"/>
      <c r="AU19" s="595"/>
      <c r="AV19" s="581">
        <v>0</v>
      </c>
      <c r="AW19" s="595" t="s">
        <v>603</v>
      </c>
      <c r="AY19" s="213"/>
      <c r="AZ19" s="83">
        <v>11</v>
      </c>
      <c r="BA19" s="288" t="s">
        <v>168</v>
      </c>
      <c r="BB19" s="83" t="s">
        <v>288</v>
      </c>
      <c r="BC19" s="81" t="s">
        <v>289</v>
      </c>
      <c r="BD19" s="614"/>
      <c r="BE19" s="81" t="str">
        <f t="shared" si="2"/>
        <v>N/A</v>
      </c>
      <c r="BF19" s="614"/>
      <c r="BG19" s="81" t="str">
        <f t="shared" si="17"/>
        <v>N/A</v>
      </c>
      <c r="BH19" s="81"/>
      <c r="BI19" s="81" t="str">
        <f t="shared" si="18"/>
        <v>N/A</v>
      </c>
      <c r="BJ19" s="81"/>
      <c r="BK19" s="81" t="str">
        <f t="shared" si="19"/>
        <v>N/A</v>
      </c>
      <c r="BL19" s="81"/>
      <c r="BM19" s="81" t="str">
        <f t="shared" si="20"/>
        <v>N/A</v>
      </c>
      <c r="BN19" s="81"/>
      <c r="BO19" s="81" t="str">
        <f t="shared" si="3"/>
        <v>N/A</v>
      </c>
      <c r="BP19" s="81"/>
      <c r="BQ19" s="81" t="str">
        <f t="shared" si="4"/>
        <v>N/A</v>
      </c>
      <c r="BR19" s="81"/>
      <c r="BS19" s="81" t="str">
        <f t="shared" si="5"/>
        <v>N/A</v>
      </c>
      <c r="BT19" s="81"/>
      <c r="BU19" s="81" t="str">
        <f t="shared" si="6"/>
        <v>N/A</v>
      </c>
      <c r="BV19" s="81"/>
      <c r="BW19" s="81" t="str">
        <f t="shared" si="7"/>
        <v>N/A</v>
      </c>
      <c r="BX19" s="81"/>
      <c r="BY19" s="81" t="str">
        <f t="shared" si="8"/>
        <v>N/A</v>
      </c>
      <c r="BZ19" s="81"/>
      <c r="CA19" s="81" t="str">
        <f t="shared" si="9"/>
        <v>N/A</v>
      </c>
      <c r="CB19" s="81"/>
      <c r="CC19" s="81" t="str">
        <f t="shared" si="10"/>
        <v>N/A</v>
      </c>
      <c r="CD19" s="81"/>
      <c r="CE19" s="81" t="str">
        <f t="shared" si="11"/>
        <v>N/A</v>
      </c>
      <c r="CF19" s="81"/>
      <c r="CG19" s="81" t="str">
        <f t="shared" si="12"/>
        <v>N/A</v>
      </c>
      <c r="CH19" s="81"/>
      <c r="CI19" s="81" t="str">
        <f t="shared" si="13"/>
        <v>N/A</v>
      </c>
      <c r="CJ19" s="81"/>
      <c r="CK19" s="81" t="str">
        <f t="shared" si="14"/>
        <v>N/A</v>
      </c>
      <c r="CL19" s="81"/>
      <c r="CM19" s="81" t="str">
        <f t="shared" si="0"/>
        <v>N/A</v>
      </c>
      <c r="CN19" s="81"/>
      <c r="CO19" s="81" t="str">
        <f t="shared" si="15"/>
        <v>N/A</v>
      </c>
      <c r="CP19" s="81"/>
      <c r="CQ19" s="81" t="str">
        <f t="shared" si="16"/>
        <v>N/A</v>
      </c>
      <c r="CR19" s="81"/>
      <c r="CS19" s="81" t="str">
        <f t="shared" si="1"/>
        <v>N/A</v>
      </c>
    </row>
    <row r="20" spans="1:97" s="371" customFormat="1" ht="15" customHeight="1" x14ac:dyDescent="0.25">
      <c r="A20" s="210"/>
      <c r="B20" s="359">
        <v>2434</v>
      </c>
      <c r="C20" s="254">
        <v>12</v>
      </c>
      <c r="D20" s="360" t="s">
        <v>171</v>
      </c>
      <c r="E20" s="254" t="s">
        <v>286</v>
      </c>
      <c r="F20" s="581"/>
      <c r="G20" s="595"/>
      <c r="H20" s="581"/>
      <c r="I20" s="595"/>
      <c r="J20" s="581"/>
      <c r="K20" s="595"/>
      <c r="L20" s="581"/>
      <c r="M20" s="595"/>
      <c r="N20" s="581"/>
      <c r="O20" s="595"/>
      <c r="P20" s="581"/>
      <c r="Q20" s="595"/>
      <c r="R20" s="581"/>
      <c r="S20" s="595"/>
      <c r="T20" s="581"/>
      <c r="U20" s="595"/>
      <c r="V20" s="581"/>
      <c r="W20" s="595"/>
      <c r="X20" s="581"/>
      <c r="Y20" s="595"/>
      <c r="Z20" s="581"/>
      <c r="AA20" s="595"/>
      <c r="AB20" s="581"/>
      <c r="AC20" s="595"/>
      <c r="AD20" s="581"/>
      <c r="AE20" s="595"/>
      <c r="AF20" s="581"/>
      <c r="AG20" s="595"/>
      <c r="AH20" s="581"/>
      <c r="AI20" s="595"/>
      <c r="AJ20" s="581"/>
      <c r="AK20" s="595"/>
      <c r="AL20" s="581"/>
      <c r="AM20" s="595"/>
      <c r="AN20" s="581"/>
      <c r="AO20" s="595"/>
      <c r="AP20" s="581"/>
      <c r="AQ20" s="595"/>
      <c r="AR20" s="581"/>
      <c r="AS20" s="595"/>
      <c r="AT20" s="581"/>
      <c r="AU20" s="595"/>
      <c r="AV20" s="581">
        <v>0</v>
      </c>
      <c r="AW20" s="595" t="s">
        <v>603</v>
      </c>
      <c r="AY20" s="213"/>
      <c r="AZ20" s="83">
        <v>12</v>
      </c>
      <c r="BA20" s="288" t="s">
        <v>171</v>
      </c>
      <c r="BB20" s="83" t="s">
        <v>288</v>
      </c>
      <c r="BC20" s="81" t="s">
        <v>289</v>
      </c>
      <c r="BD20" s="614"/>
      <c r="BE20" s="81" t="str">
        <f t="shared" si="2"/>
        <v>N/A</v>
      </c>
      <c r="BF20" s="614"/>
      <c r="BG20" s="81" t="str">
        <f t="shared" si="17"/>
        <v>N/A</v>
      </c>
      <c r="BH20" s="81"/>
      <c r="BI20" s="81" t="str">
        <f>IF(OR(ISBLANK(J20),ISBLANK(L20)),"N/A",IF(ABS((L20-J20)/J20)&gt;0.25,"&gt; 25%","ok"))</f>
        <v>N/A</v>
      </c>
      <c r="BJ20" s="81"/>
      <c r="BK20" s="81" t="str">
        <f t="shared" si="19"/>
        <v>N/A</v>
      </c>
      <c r="BL20" s="81"/>
      <c r="BM20" s="81" t="str">
        <f t="shared" si="20"/>
        <v>N/A</v>
      </c>
      <c r="BN20" s="81"/>
      <c r="BO20" s="81" t="str">
        <f t="shared" si="3"/>
        <v>N/A</v>
      </c>
      <c r="BP20" s="81"/>
      <c r="BQ20" s="81" t="str">
        <f t="shared" si="4"/>
        <v>N/A</v>
      </c>
      <c r="BR20" s="81"/>
      <c r="BS20" s="81" t="str">
        <f t="shared" si="5"/>
        <v>N/A</v>
      </c>
      <c r="BT20" s="81"/>
      <c r="BU20" s="81" t="str">
        <f t="shared" si="6"/>
        <v>N/A</v>
      </c>
      <c r="BV20" s="81"/>
      <c r="BW20" s="81" t="str">
        <f t="shared" si="7"/>
        <v>N/A</v>
      </c>
      <c r="BX20" s="81"/>
      <c r="BY20" s="81" t="str">
        <f t="shared" si="8"/>
        <v>N/A</v>
      </c>
      <c r="BZ20" s="81"/>
      <c r="CA20" s="81" t="str">
        <f t="shared" si="9"/>
        <v>N/A</v>
      </c>
      <c r="CB20" s="81"/>
      <c r="CC20" s="81" t="str">
        <f t="shared" si="10"/>
        <v>N/A</v>
      </c>
      <c r="CD20" s="81"/>
      <c r="CE20" s="81" t="str">
        <f t="shared" si="11"/>
        <v>N/A</v>
      </c>
      <c r="CF20" s="81"/>
      <c r="CG20" s="81" t="str">
        <f t="shared" si="12"/>
        <v>N/A</v>
      </c>
      <c r="CH20" s="81"/>
      <c r="CI20" s="81" t="str">
        <f t="shared" si="13"/>
        <v>N/A</v>
      </c>
      <c r="CJ20" s="81"/>
      <c r="CK20" s="81" t="str">
        <f t="shared" si="14"/>
        <v>N/A</v>
      </c>
      <c r="CL20" s="81"/>
      <c r="CM20" s="81" t="str">
        <f t="shared" si="0"/>
        <v>N/A</v>
      </c>
      <c r="CN20" s="81"/>
      <c r="CO20" s="81" t="str">
        <f t="shared" si="15"/>
        <v>N/A</v>
      </c>
      <c r="CP20" s="81"/>
      <c r="CQ20" s="81" t="str">
        <f t="shared" si="16"/>
        <v>N/A</v>
      </c>
      <c r="CR20" s="81"/>
      <c r="CS20" s="81" t="str">
        <f t="shared" si="1"/>
        <v>N/A</v>
      </c>
    </row>
    <row r="21" spans="1:97" s="371" customFormat="1" ht="15" customHeight="1" x14ac:dyDescent="0.25">
      <c r="A21" s="210"/>
      <c r="B21" s="359">
        <v>2435</v>
      </c>
      <c r="C21" s="254">
        <v>13</v>
      </c>
      <c r="D21" s="360" t="s">
        <v>521</v>
      </c>
      <c r="E21" s="254" t="s">
        <v>286</v>
      </c>
      <c r="F21" s="581"/>
      <c r="G21" s="595"/>
      <c r="H21" s="581"/>
      <c r="I21" s="595"/>
      <c r="J21" s="581"/>
      <c r="K21" s="595"/>
      <c r="L21" s="581"/>
      <c r="M21" s="595"/>
      <c r="N21" s="581"/>
      <c r="O21" s="595"/>
      <c r="P21" s="581"/>
      <c r="Q21" s="595"/>
      <c r="R21" s="581"/>
      <c r="S21" s="595"/>
      <c r="T21" s="581"/>
      <c r="U21" s="595"/>
      <c r="V21" s="581"/>
      <c r="W21" s="595"/>
      <c r="X21" s="581"/>
      <c r="Y21" s="595"/>
      <c r="Z21" s="581"/>
      <c r="AA21" s="595"/>
      <c r="AB21" s="581"/>
      <c r="AC21" s="595"/>
      <c r="AD21" s="581"/>
      <c r="AE21" s="595"/>
      <c r="AF21" s="581"/>
      <c r="AG21" s="595"/>
      <c r="AH21" s="581"/>
      <c r="AI21" s="595"/>
      <c r="AJ21" s="581"/>
      <c r="AK21" s="595"/>
      <c r="AL21" s="581"/>
      <c r="AM21" s="595"/>
      <c r="AN21" s="581"/>
      <c r="AO21" s="595"/>
      <c r="AP21" s="581"/>
      <c r="AQ21" s="595"/>
      <c r="AR21" s="581"/>
      <c r="AS21" s="595"/>
      <c r="AT21" s="581"/>
      <c r="AU21" s="595"/>
      <c r="AV21" s="581">
        <v>0</v>
      </c>
      <c r="AW21" s="595" t="s">
        <v>603</v>
      </c>
      <c r="AY21" s="213"/>
      <c r="AZ21" s="83">
        <v>13</v>
      </c>
      <c r="BA21" s="288" t="s">
        <v>521</v>
      </c>
      <c r="BB21" s="83" t="s">
        <v>288</v>
      </c>
      <c r="BC21" s="81" t="s">
        <v>289</v>
      </c>
      <c r="BD21" s="614"/>
      <c r="BE21" s="81" t="str">
        <f t="shared" si="2"/>
        <v>N/A</v>
      </c>
      <c r="BF21" s="614"/>
      <c r="BG21" s="81" t="str">
        <f t="shared" si="17"/>
        <v>N/A</v>
      </c>
      <c r="BH21" s="81"/>
      <c r="BI21" s="81" t="str">
        <f t="shared" si="18"/>
        <v>N/A</v>
      </c>
      <c r="BJ21" s="81"/>
      <c r="BK21" s="81" t="str">
        <f t="shared" si="19"/>
        <v>N/A</v>
      </c>
      <c r="BL21" s="81"/>
      <c r="BM21" s="81" t="str">
        <f t="shared" si="20"/>
        <v>N/A</v>
      </c>
      <c r="BN21" s="81"/>
      <c r="BO21" s="81" t="str">
        <f t="shared" si="3"/>
        <v>N/A</v>
      </c>
      <c r="BP21" s="81"/>
      <c r="BQ21" s="81" t="str">
        <f t="shared" si="4"/>
        <v>N/A</v>
      </c>
      <c r="BR21" s="81"/>
      <c r="BS21" s="81" t="str">
        <f t="shared" si="5"/>
        <v>N/A</v>
      </c>
      <c r="BT21" s="81"/>
      <c r="BU21" s="81" t="str">
        <f t="shared" si="6"/>
        <v>N/A</v>
      </c>
      <c r="BV21" s="81"/>
      <c r="BW21" s="81" t="str">
        <f t="shared" si="7"/>
        <v>N/A</v>
      </c>
      <c r="BX21" s="81"/>
      <c r="BY21" s="81" t="str">
        <f t="shared" si="8"/>
        <v>N/A</v>
      </c>
      <c r="BZ21" s="81"/>
      <c r="CA21" s="81" t="str">
        <f t="shared" si="9"/>
        <v>N/A</v>
      </c>
      <c r="CB21" s="81"/>
      <c r="CC21" s="81" t="str">
        <f t="shared" si="10"/>
        <v>N/A</v>
      </c>
      <c r="CD21" s="81"/>
      <c r="CE21" s="81" t="str">
        <f t="shared" si="11"/>
        <v>N/A</v>
      </c>
      <c r="CF21" s="81"/>
      <c r="CG21" s="81" t="str">
        <f t="shared" si="12"/>
        <v>N/A</v>
      </c>
      <c r="CH21" s="81"/>
      <c r="CI21" s="81" t="str">
        <f t="shared" si="13"/>
        <v>N/A</v>
      </c>
      <c r="CJ21" s="81"/>
      <c r="CK21" s="81" t="str">
        <f t="shared" si="14"/>
        <v>N/A</v>
      </c>
      <c r="CL21" s="81"/>
      <c r="CM21" s="81" t="str">
        <f t="shared" si="0"/>
        <v>N/A</v>
      </c>
      <c r="CN21" s="81"/>
      <c r="CO21" s="81" t="str">
        <f t="shared" si="15"/>
        <v>N/A</v>
      </c>
      <c r="CP21" s="81"/>
      <c r="CQ21" s="81" t="str">
        <f t="shared" si="16"/>
        <v>N/A</v>
      </c>
      <c r="CR21" s="81"/>
      <c r="CS21" s="81" t="str">
        <f t="shared" si="1"/>
        <v>N/A</v>
      </c>
    </row>
    <row r="22" spans="1:97" s="377" customFormat="1" ht="27" customHeight="1" x14ac:dyDescent="0.25">
      <c r="A22" s="423" t="s">
        <v>292</v>
      </c>
      <c r="B22" s="364">
        <v>79</v>
      </c>
      <c r="C22" s="365">
        <v>14</v>
      </c>
      <c r="D22" s="366" t="s">
        <v>522</v>
      </c>
      <c r="E22" s="254" t="s">
        <v>286</v>
      </c>
      <c r="F22" s="581"/>
      <c r="G22" s="595"/>
      <c r="H22" s="581"/>
      <c r="I22" s="595"/>
      <c r="J22" s="581"/>
      <c r="K22" s="595"/>
      <c r="L22" s="581"/>
      <c r="M22" s="595"/>
      <c r="N22" s="581"/>
      <c r="O22" s="595"/>
      <c r="P22" s="581"/>
      <c r="Q22" s="595"/>
      <c r="R22" s="581"/>
      <c r="S22" s="595"/>
      <c r="T22" s="581"/>
      <c r="U22" s="595"/>
      <c r="V22" s="581"/>
      <c r="W22" s="595"/>
      <c r="X22" s="581"/>
      <c r="Y22" s="595"/>
      <c r="Z22" s="581"/>
      <c r="AA22" s="595"/>
      <c r="AB22" s="581"/>
      <c r="AC22" s="595"/>
      <c r="AD22" s="581"/>
      <c r="AE22" s="595"/>
      <c r="AF22" s="581"/>
      <c r="AG22" s="595"/>
      <c r="AH22" s="581"/>
      <c r="AI22" s="595"/>
      <c r="AJ22" s="581">
        <v>51.23</v>
      </c>
      <c r="AK22" s="595" t="s">
        <v>602</v>
      </c>
      <c r="AL22" s="581">
        <v>55.24</v>
      </c>
      <c r="AM22" s="595" t="s">
        <v>602</v>
      </c>
      <c r="AN22" s="581">
        <v>59.17</v>
      </c>
      <c r="AO22" s="595" t="s">
        <v>602</v>
      </c>
      <c r="AP22" s="581">
        <v>61.56</v>
      </c>
      <c r="AQ22" s="595" t="s">
        <v>602</v>
      </c>
      <c r="AR22" s="581">
        <v>63.89</v>
      </c>
      <c r="AS22" s="595" t="s">
        <v>602</v>
      </c>
      <c r="AT22" s="581">
        <v>65.349999999999994</v>
      </c>
      <c r="AU22" s="595" t="s">
        <v>602</v>
      </c>
      <c r="AV22" s="581">
        <v>953.72</v>
      </c>
      <c r="AW22" s="595" t="s">
        <v>603</v>
      </c>
      <c r="AY22" s="378"/>
      <c r="AZ22" s="369">
        <v>14</v>
      </c>
      <c r="BA22" s="370" t="s">
        <v>522</v>
      </c>
      <c r="BB22" s="83" t="s">
        <v>288</v>
      </c>
      <c r="BC22" s="81" t="s">
        <v>289</v>
      </c>
      <c r="BD22" s="623"/>
      <c r="BE22" s="81" t="str">
        <f t="shared" si="2"/>
        <v>N/A</v>
      </c>
      <c r="BF22" s="623"/>
      <c r="BG22" s="81" t="str">
        <f t="shared" si="17"/>
        <v>N/A</v>
      </c>
      <c r="BH22" s="109"/>
      <c r="BI22" s="81" t="str">
        <f t="shared" si="18"/>
        <v>N/A</v>
      </c>
      <c r="BJ22" s="109"/>
      <c r="BK22" s="81" t="str">
        <f t="shared" si="19"/>
        <v>N/A</v>
      </c>
      <c r="BL22" s="109"/>
      <c r="BM22" s="81" t="str">
        <f t="shared" si="20"/>
        <v>N/A</v>
      </c>
      <c r="BN22" s="109"/>
      <c r="BO22" s="81" t="str">
        <f t="shared" si="3"/>
        <v>N/A</v>
      </c>
      <c r="BP22" s="109"/>
      <c r="BQ22" s="81" t="str">
        <f t="shared" si="4"/>
        <v>N/A</v>
      </c>
      <c r="BR22" s="109"/>
      <c r="BS22" s="81" t="str">
        <f t="shared" si="5"/>
        <v>N/A</v>
      </c>
      <c r="BT22" s="109"/>
      <c r="BU22" s="81" t="str">
        <f t="shared" si="6"/>
        <v>N/A</v>
      </c>
      <c r="BV22" s="109"/>
      <c r="BW22" s="81" t="str">
        <f t="shared" si="7"/>
        <v>N/A</v>
      </c>
      <c r="BX22" s="109"/>
      <c r="BY22" s="81" t="str">
        <f t="shared" si="8"/>
        <v>N/A</v>
      </c>
      <c r="BZ22" s="109"/>
      <c r="CA22" s="81" t="str">
        <f t="shared" si="9"/>
        <v>N/A</v>
      </c>
      <c r="CB22" s="109"/>
      <c r="CC22" s="81" t="str">
        <f t="shared" si="10"/>
        <v>N/A</v>
      </c>
      <c r="CD22" s="109"/>
      <c r="CE22" s="81" t="str">
        <f t="shared" si="11"/>
        <v>N/A</v>
      </c>
      <c r="CF22" s="109"/>
      <c r="CG22" s="81" t="str">
        <f t="shared" si="12"/>
        <v>N/A</v>
      </c>
      <c r="CH22" s="109"/>
      <c r="CI22" s="81" t="str">
        <f t="shared" si="13"/>
        <v>ok</v>
      </c>
      <c r="CJ22" s="109"/>
      <c r="CK22" s="81" t="str">
        <f t="shared" si="14"/>
        <v>ok</v>
      </c>
      <c r="CL22" s="109"/>
      <c r="CM22" s="81" t="str">
        <f t="shared" si="0"/>
        <v>ok</v>
      </c>
      <c r="CN22" s="109"/>
      <c r="CO22" s="81" t="str">
        <f t="shared" si="15"/>
        <v>ok</v>
      </c>
      <c r="CP22" s="109"/>
      <c r="CQ22" s="81" t="str">
        <f t="shared" si="16"/>
        <v>ok</v>
      </c>
      <c r="CR22" s="109"/>
      <c r="CS22" s="81" t="str">
        <f t="shared" si="1"/>
        <v>&gt; 25%</v>
      </c>
    </row>
    <row r="23" spans="1:97" s="377" customFormat="1" ht="15" customHeight="1" x14ac:dyDescent="0.25">
      <c r="A23" s="379"/>
      <c r="B23" s="364">
        <v>34</v>
      </c>
      <c r="C23" s="365">
        <v>15</v>
      </c>
      <c r="D23" s="366" t="s">
        <v>523</v>
      </c>
      <c r="E23" s="254" t="s">
        <v>286</v>
      </c>
      <c r="F23" s="581"/>
      <c r="G23" s="595"/>
      <c r="H23" s="581"/>
      <c r="I23" s="595"/>
      <c r="J23" s="581"/>
      <c r="K23" s="595"/>
      <c r="L23" s="581"/>
      <c r="M23" s="595"/>
      <c r="N23" s="581"/>
      <c r="O23" s="595"/>
      <c r="P23" s="581"/>
      <c r="Q23" s="595"/>
      <c r="R23" s="581"/>
      <c r="S23" s="595"/>
      <c r="T23" s="581"/>
      <c r="U23" s="595"/>
      <c r="V23" s="581"/>
      <c r="W23" s="595"/>
      <c r="X23" s="581"/>
      <c r="Y23" s="595"/>
      <c r="Z23" s="581"/>
      <c r="AA23" s="595"/>
      <c r="AB23" s="581"/>
      <c r="AC23" s="595"/>
      <c r="AD23" s="581"/>
      <c r="AE23" s="595"/>
      <c r="AF23" s="581"/>
      <c r="AG23" s="595"/>
      <c r="AH23" s="581"/>
      <c r="AI23" s="595"/>
      <c r="AJ23" s="581">
        <v>12.15</v>
      </c>
      <c r="AK23" s="595" t="s">
        <v>602</v>
      </c>
      <c r="AL23" s="581">
        <v>12.96</v>
      </c>
      <c r="AM23" s="595" t="s">
        <v>602</v>
      </c>
      <c r="AN23" s="581">
        <v>11.8</v>
      </c>
      <c r="AO23" s="595" t="s">
        <v>602</v>
      </c>
      <c r="AP23" s="581">
        <v>11</v>
      </c>
      <c r="AQ23" s="595" t="s">
        <v>602</v>
      </c>
      <c r="AR23" s="581">
        <v>10.050000000000001</v>
      </c>
      <c r="AS23" s="595" t="s">
        <v>602</v>
      </c>
      <c r="AT23" s="581">
        <v>10.029999999999999</v>
      </c>
      <c r="AU23" s="595" t="s">
        <v>602</v>
      </c>
      <c r="AV23" s="581">
        <v>210.226</v>
      </c>
      <c r="AW23" s="595" t="s">
        <v>603</v>
      </c>
      <c r="AY23" s="378"/>
      <c r="AZ23" s="369">
        <v>15</v>
      </c>
      <c r="BA23" s="370" t="s">
        <v>523</v>
      </c>
      <c r="BB23" s="83" t="s">
        <v>288</v>
      </c>
      <c r="BC23" s="81" t="s">
        <v>289</v>
      </c>
      <c r="BD23" s="623"/>
      <c r="BE23" s="81" t="str">
        <f t="shared" si="2"/>
        <v>N/A</v>
      </c>
      <c r="BF23" s="623"/>
      <c r="BG23" s="81" t="str">
        <f t="shared" si="17"/>
        <v>N/A</v>
      </c>
      <c r="BH23" s="109"/>
      <c r="BI23" s="81" t="str">
        <f t="shared" si="18"/>
        <v>N/A</v>
      </c>
      <c r="BJ23" s="109"/>
      <c r="BK23" s="81" t="str">
        <f t="shared" si="19"/>
        <v>N/A</v>
      </c>
      <c r="BL23" s="109"/>
      <c r="BM23" s="81" t="str">
        <f t="shared" si="20"/>
        <v>N/A</v>
      </c>
      <c r="BN23" s="109"/>
      <c r="BO23" s="81" t="str">
        <f t="shared" si="3"/>
        <v>N/A</v>
      </c>
      <c r="BP23" s="109"/>
      <c r="BQ23" s="81" t="str">
        <f t="shared" si="4"/>
        <v>N/A</v>
      </c>
      <c r="BR23" s="109"/>
      <c r="BS23" s="81" t="str">
        <f t="shared" si="5"/>
        <v>N/A</v>
      </c>
      <c r="BT23" s="109"/>
      <c r="BU23" s="81" t="str">
        <f t="shared" si="6"/>
        <v>N/A</v>
      </c>
      <c r="BV23" s="109"/>
      <c r="BW23" s="81" t="str">
        <f t="shared" si="7"/>
        <v>N/A</v>
      </c>
      <c r="BX23" s="109"/>
      <c r="BY23" s="81" t="str">
        <f t="shared" si="8"/>
        <v>N/A</v>
      </c>
      <c r="BZ23" s="109"/>
      <c r="CA23" s="81" t="str">
        <f t="shared" si="9"/>
        <v>N/A</v>
      </c>
      <c r="CB23" s="109"/>
      <c r="CC23" s="81" t="str">
        <f t="shared" si="10"/>
        <v>N/A</v>
      </c>
      <c r="CD23" s="109"/>
      <c r="CE23" s="81" t="str">
        <f t="shared" si="11"/>
        <v>N/A</v>
      </c>
      <c r="CF23" s="109"/>
      <c r="CG23" s="81" t="str">
        <f t="shared" si="12"/>
        <v>N/A</v>
      </c>
      <c r="CH23" s="109"/>
      <c r="CI23" s="81" t="str">
        <f t="shared" si="13"/>
        <v>ok</v>
      </c>
      <c r="CJ23" s="109"/>
      <c r="CK23" s="81" t="str">
        <f t="shared" si="14"/>
        <v>ok</v>
      </c>
      <c r="CL23" s="109"/>
      <c r="CM23" s="81" t="str">
        <f t="shared" si="0"/>
        <v>ok</v>
      </c>
      <c r="CN23" s="109"/>
      <c r="CO23" s="81" t="str">
        <f t="shared" si="15"/>
        <v>ok</v>
      </c>
      <c r="CP23" s="109"/>
      <c r="CQ23" s="81" t="str">
        <f t="shared" si="16"/>
        <v>ok</v>
      </c>
      <c r="CR23" s="109"/>
      <c r="CS23" s="81" t="str">
        <f t="shared" si="1"/>
        <v>&gt; 25%</v>
      </c>
    </row>
    <row r="24" spans="1:97" s="377" customFormat="1" ht="15" customHeight="1" x14ac:dyDescent="0.25">
      <c r="A24" s="379" t="s">
        <v>292</v>
      </c>
      <c r="B24" s="364">
        <v>35</v>
      </c>
      <c r="C24" s="365">
        <v>16</v>
      </c>
      <c r="D24" s="366" t="s">
        <v>524</v>
      </c>
      <c r="E24" s="254" t="s">
        <v>286</v>
      </c>
      <c r="F24" s="581"/>
      <c r="G24" s="595"/>
      <c r="H24" s="581"/>
      <c r="I24" s="595"/>
      <c r="J24" s="581"/>
      <c r="K24" s="595"/>
      <c r="L24" s="581"/>
      <c r="M24" s="595"/>
      <c r="N24" s="581"/>
      <c r="O24" s="595"/>
      <c r="P24" s="581"/>
      <c r="Q24" s="595"/>
      <c r="R24" s="581"/>
      <c r="S24" s="595"/>
      <c r="T24" s="581"/>
      <c r="U24" s="595"/>
      <c r="V24" s="581"/>
      <c r="W24" s="595"/>
      <c r="X24" s="581"/>
      <c r="Y24" s="595"/>
      <c r="Z24" s="581"/>
      <c r="AA24" s="595"/>
      <c r="AB24" s="581"/>
      <c r="AC24" s="595"/>
      <c r="AD24" s="581"/>
      <c r="AE24" s="595"/>
      <c r="AF24" s="581"/>
      <c r="AG24" s="595"/>
      <c r="AH24" s="581"/>
      <c r="AI24" s="595"/>
      <c r="AJ24" s="581">
        <v>39.08</v>
      </c>
      <c r="AK24" s="595" t="s">
        <v>602</v>
      </c>
      <c r="AL24" s="581">
        <v>42.28</v>
      </c>
      <c r="AM24" s="595" t="s">
        <v>602</v>
      </c>
      <c r="AN24" s="581">
        <v>47.37</v>
      </c>
      <c r="AO24" s="595" t="s">
        <v>602</v>
      </c>
      <c r="AP24" s="581">
        <v>50.56</v>
      </c>
      <c r="AQ24" s="595" t="s">
        <v>602</v>
      </c>
      <c r="AR24" s="581">
        <v>53.84</v>
      </c>
      <c r="AS24" s="595" t="s">
        <v>602</v>
      </c>
      <c r="AT24" s="581">
        <v>55.32</v>
      </c>
      <c r="AU24" s="595" t="s">
        <v>602</v>
      </c>
      <c r="AV24" s="581">
        <v>743.49</v>
      </c>
      <c r="AW24" s="595" t="s">
        <v>603</v>
      </c>
      <c r="AY24" s="378"/>
      <c r="AZ24" s="369">
        <v>16</v>
      </c>
      <c r="BA24" s="370" t="s">
        <v>524</v>
      </c>
      <c r="BB24" s="83" t="s">
        <v>288</v>
      </c>
      <c r="BC24" s="109" t="s">
        <v>289</v>
      </c>
      <c r="BD24" s="623"/>
      <c r="BE24" s="81" t="str">
        <f t="shared" si="2"/>
        <v>N/A</v>
      </c>
      <c r="BF24" s="623"/>
      <c r="BG24" s="81" t="str">
        <f t="shared" si="17"/>
        <v>N/A</v>
      </c>
      <c r="BH24" s="109"/>
      <c r="BI24" s="81" t="str">
        <f t="shared" si="18"/>
        <v>N/A</v>
      </c>
      <c r="BJ24" s="109"/>
      <c r="BK24" s="81" t="str">
        <f t="shared" si="19"/>
        <v>N/A</v>
      </c>
      <c r="BL24" s="109"/>
      <c r="BM24" s="81" t="str">
        <f t="shared" si="20"/>
        <v>N/A</v>
      </c>
      <c r="BN24" s="109"/>
      <c r="BO24" s="81" t="str">
        <f t="shared" si="3"/>
        <v>N/A</v>
      </c>
      <c r="BP24" s="109"/>
      <c r="BQ24" s="81" t="str">
        <f t="shared" si="4"/>
        <v>N/A</v>
      </c>
      <c r="BR24" s="109"/>
      <c r="BS24" s="81" t="str">
        <f t="shared" si="5"/>
        <v>N/A</v>
      </c>
      <c r="BT24" s="109"/>
      <c r="BU24" s="81" t="str">
        <f t="shared" si="6"/>
        <v>N/A</v>
      </c>
      <c r="BV24" s="109"/>
      <c r="BW24" s="81" t="str">
        <f t="shared" si="7"/>
        <v>N/A</v>
      </c>
      <c r="BX24" s="109"/>
      <c r="BY24" s="81" t="str">
        <f t="shared" si="8"/>
        <v>N/A</v>
      </c>
      <c r="BZ24" s="109"/>
      <c r="CA24" s="81" t="str">
        <f t="shared" si="9"/>
        <v>N/A</v>
      </c>
      <c r="CB24" s="109"/>
      <c r="CC24" s="81" t="str">
        <f t="shared" si="10"/>
        <v>N/A</v>
      </c>
      <c r="CD24" s="109"/>
      <c r="CE24" s="81" t="str">
        <f t="shared" si="11"/>
        <v>N/A</v>
      </c>
      <c r="CF24" s="109"/>
      <c r="CG24" s="81" t="str">
        <f t="shared" si="12"/>
        <v>N/A</v>
      </c>
      <c r="CH24" s="109"/>
      <c r="CI24" s="81" t="str">
        <f t="shared" si="13"/>
        <v>ok</v>
      </c>
      <c r="CJ24" s="109"/>
      <c r="CK24" s="81" t="str">
        <f t="shared" si="14"/>
        <v>ok</v>
      </c>
      <c r="CL24" s="109"/>
      <c r="CM24" s="81" t="str">
        <f t="shared" si="0"/>
        <v>ok</v>
      </c>
      <c r="CN24" s="109"/>
      <c r="CO24" s="81" t="str">
        <f t="shared" si="15"/>
        <v>ok</v>
      </c>
      <c r="CP24" s="109"/>
      <c r="CQ24" s="81" t="str">
        <f t="shared" si="16"/>
        <v>ok</v>
      </c>
      <c r="CR24" s="109"/>
      <c r="CS24" s="81" t="str">
        <f t="shared" si="1"/>
        <v>&gt; 25%</v>
      </c>
    </row>
    <row r="25" spans="1:97" s="371" customFormat="1" ht="15" customHeight="1" x14ac:dyDescent="0.25">
      <c r="A25" s="210"/>
      <c r="B25" s="359">
        <v>5010</v>
      </c>
      <c r="C25" s="601"/>
      <c r="D25" s="600" t="s">
        <v>525</v>
      </c>
      <c r="E25" s="601"/>
      <c r="F25" s="602"/>
      <c r="G25" s="603"/>
      <c r="H25" s="602"/>
      <c r="I25" s="603"/>
      <c r="J25" s="602"/>
      <c r="K25" s="603"/>
      <c r="L25" s="602"/>
      <c r="M25" s="603"/>
      <c r="N25" s="602"/>
      <c r="O25" s="603"/>
      <c r="P25" s="602"/>
      <c r="Q25" s="603"/>
      <c r="R25" s="602"/>
      <c r="S25" s="603"/>
      <c r="T25" s="602"/>
      <c r="U25" s="603"/>
      <c r="V25" s="602"/>
      <c r="W25" s="603"/>
      <c r="X25" s="602"/>
      <c r="Y25" s="603"/>
      <c r="Z25" s="602"/>
      <c r="AA25" s="603"/>
      <c r="AB25" s="602"/>
      <c r="AC25" s="603"/>
      <c r="AD25" s="602"/>
      <c r="AE25" s="603"/>
      <c r="AF25" s="602"/>
      <c r="AG25" s="603"/>
      <c r="AH25" s="602"/>
      <c r="AI25" s="603"/>
      <c r="AJ25" s="602"/>
      <c r="AK25" s="602"/>
      <c r="AL25" s="602"/>
      <c r="AM25" s="602"/>
      <c r="AN25" s="602"/>
      <c r="AO25" s="602"/>
      <c r="AP25" s="602"/>
      <c r="AQ25" s="602"/>
      <c r="AR25" s="602"/>
      <c r="AS25" s="602"/>
      <c r="AT25" s="602"/>
      <c r="AU25" s="602"/>
      <c r="AV25" s="602"/>
      <c r="AW25" s="603"/>
      <c r="AY25" s="213"/>
      <c r="AZ25" s="83"/>
      <c r="BA25" s="372" t="s">
        <v>525</v>
      </c>
      <c r="BB25" s="83"/>
      <c r="BC25" s="81"/>
      <c r="BD25" s="614"/>
      <c r="BE25" s="81"/>
      <c r="BF25" s="614"/>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row>
    <row r="26" spans="1:97" s="371" customFormat="1" ht="15" customHeight="1" x14ac:dyDescent="0.25">
      <c r="A26" s="210"/>
      <c r="B26" s="359">
        <v>279</v>
      </c>
      <c r="C26" s="254">
        <v>17</v>
      </c>
      <c r="D26" s="360" t="s">
        <v>526</v>
      </c>
      <c r="E26" s="254" t="s">
        <v>286</v>
      </c>
      <c r="F26" s="581"/>
      <c r="G26" s="595"/>
      <c r="H26" s="581"/>
      <c r="I26" s="595"/>
      <c r="J26" s="581"/>
      <c r="K26" s="595"/>
      <c r="L26" s="581"/>
      <c r="M26" s="595"/>
      <c r="N26" s="581"/>
      <c r="O26" s="595"/>
      <c r="P26" s="581"/>
      <c r="Q26" s="595"/>
      <c r="R26" s="581"/>
      <c r="S26" s="595"/>
      <c r="T26" s="581"/>
      <c r="U26" s="595"/>
      <c r="V26" s="581"/>
      <c r="W26" s="595"/>
      <c r="X26" s="581"/>
      <c r="Y26" s="595"/>
      <c r="Z26" s="581"/>
      <c r="AA26" s="595"/>
      <c r="AB26" s="581"/>
      <c r="AC26" s="595"/>
      <c r="AD26" s="581"/>
      <c r="AE26" s="595"/>
      <c r="AF26" s="581"/>
      <c r="AG26" s="595"/>
      <c r="AH26" s="581"/>
      <c r="AI26" s="595"/>
      <c r="AJ26" s="581">
        <v>39.08</v>
      </c>
      <c r="AK26" s="595" t="s">
        <v>602</v>
      </c>
      <c r="AL26" s="581">
        <v>42.28</v>
      </c>
      <c r="AM26" s="595" t="s">
        <v>602</v>
      </c>
      <c r="AN26" s="581">
        <v>47.37</v>
      </c>
      <c r="AO26" s="595" t="s">
        <v>602</v>
      </c>
      <c r="AP26" s="581">
        <v>50.56</v>
      </c>
      <c r="AQ26" s="595" t="s">
        <v>602</v>
      </c>
      <c r="AR26" s="581">
        <v>53.34</v>
      </c>
      <c r="AS26" s="595" t="s">
        <v>602</v>
      </c>
      <c r="AT26" s="581">
        <v>55.32</v>
      </c>
      <c r="AU26" s="595" t="s">
        <v>602</v>
      </c>
      <c r="AV26" s="581">
        <v>643.49</v>
      </c>
      <c r="AW26" s="595" t="s">
        <v>603</v>
      </c>
      <c r="AY26" s="213"/>
      <c r="AZ26" s="83">
        <v>17</v>
      </c>
      <c r="BA26" s="288" t="s">
        <v>526</v>
      </c>
      <c r="BB26" s="83" t="s">
        <v>288</v>
      </c>
      <c r="BC26" s="81" t="s">
        <v>289</v>
      </c>
      <c r="BD26" s="614"/>
      <c r="BE26" s="81" t="str">
        <f t="shared" si="2"/>
        <v>N/A</v>
      </c>
      <c r="BF26" s="614"/>
      <c r="BG26" s="81" t="str">
        <f t="shared" ref="BG26:BG31" si="21">IF(OR(ISBLANK(H26),ISBLANK(J26)),"N/A",IF(ABS((J26-H26)/H26)&gt;0.25,"&gt; 25%","ok"))</f>
        <v>N/A</v>
      </c>
      <c r="BH26" s="81"/>
      <c r="BI26" s="81" t="str">
        <f t="shared" ref="BI26:BI31" si="22">IF(OR(ISBLANK(J26),ISBLANK(L26)),"N/A",IF(ABS((L26-J26)/J26)&gt;0.25,"&gt; 25%","ok"))</f>
        <v>N/A</v>
      </c>
      <c r="BJ26" s="81"/>
      <c r="BK26" s="81" t="str">
        <f t="shared" ref="BK26:BK31" si="23">IF(OR(ISBLANK(L26),ISBLANK(N26)),"N/A",IF(ABS((N26-L26)/L26)&gt;0.25,"&gt; 25%","ok"))</f>
        <v>N/A</v>
      </c>
      <c r="BL26" s="81"/>
      <c r="BM26" s="81" t="str">
        <f t="shared" ref="BM26:BM31" si="24">IF(OR(ISBLANK(N26),ISBLANK(P26)),"N/A",IF(ABS((P26-N26)/N26)&gt;0.25,"&gt; 25%","ok"))</f>
        <v>N/A</v>
      </c>
      <c r="BN26" s="81"/>
      <c r="BO26" s="81" t="str">
        <f t="shared" si="3"/>
        <v>N/A</v>
      </c>
      <c r="BP26" s="81"/>
      <c r="BQ26" s="81" t="str">
        <f t="shared" si="4"/>
        <v>N/A</v>
      </c>
      <c r="BR26" s="81"/>
      <c r="BS26" s="81" t="str">
        <f t="shared" si="5"/>
        <v>N/A</v>
      </c>
      <c r="BT26" s="81"/>
      <c r="BU26" s="81">
        <v>0</v>
      </c>
      <c r="BV26" s="81"/>
      <c r="BW26" s="81" t="str">
        <f t="shared" si="7"/>
        <v>N/A</v>
      </c>
      <c r="BX26" s="81"/>
      <c r="BY26" s="81" t="str">
        <f t="shared" si="8"/>
        <v>N/A</v>
      </c>
      <c r="BZ26" s="81"/>
      <c r="CA26" s="81" t="str">
        <f t="shared" si="9"/>
        <v>N/A</v>
      </c>
      <c r="CB26" s="81"/>
      <c r="CC26" s="81" t="str">
        <f t="shared" si="10"/>
        <v>N/A</v>
      </c>
      <c r="CD26" s="81"/>
      <c r="CE26" s="81" t="str">
        <f t="shared" si="11"/>
        <v>N/A</v>
      </c>
      <c r="CF26" s="81"/>
      <c r="CG26" s="81" t="str">
        <f t="shared" si="12"/>
        <v>N/A</v>
      </c>
      <c r="CH26" s="81"/>
      <c r="CI26" s="81" t="str">
        <f t="shared" si="13"/>
        <v>ok</v>
      </c>
      <c r="CJ26" s="81"/>
      <c r="CK26" s="81" t="str">
        <f t="shared" si="14"/>
        <v>ok</v>
      </c>
      <c r="CL26" s="81"/>
      <c r="CM26" s="81" t="str">
        <f t="shared" si="0"/>
        <v>ok</v>
      </c>
      <c r="CN26" s="81"/>
      <c r="CO26" s="81" t="str">
        <f t="shared" si="15"/>
        <v>ok</v>
      </c>
      <c r="CP26" s="81"/>
      <c r="CQ26" s="81" t="str">
        <f t="shared" si="16"/>
        <v>ok</v>
      </c>
      <c r="CR26" s="81"/>
      <c r="CS26" s="81" t="str">
        <f t="shared" si="1"/>
        <v>&gt; 25%</v>
      </c>
    </row>
    <row r="27" spans="1:97" s="371" customFormat="1" ht="15" customHeight="1" x14ac:dyDescent="0.25">
      <c r="A27" s="210"/>
      <c r="B27" s="359">
        <v>280</v>
      </c>
      <c r="C27" s="380">
        <v>18</v>
      </c>
      <c r="D27" s="360" t="s">
        <v>527</v>
      </c>
      <c r="E27" s="254" t="s">
        <v>286</v>
      </c>
      <c r="F27" s="610"/>
      <c r="G27" s="592"/>
      <c r="H27" s="610"/>
      <c r="I27" s="592"/>
      <c r="J27" s="610"/>
      <c r="K27" s="592"/>
      <c r="L27" s="610"/>
      <c r="M27" s="592"/>
      <c r="N27" s="610"/>
      <c r="O27" s="592"/>
      <c r="P27" s="610"/>
      <c r="Q27" s="592"/>
      <c r="R27" s="610"/>
      <c r="S27" s="592"/>
      <c r="T27" s="610"/>
      <c r="U27" s="592"/>
      <c r="V27" s="610"/>
      <c r="W27" s="592"/>
      <c r="X27" s="610"/>
      <c r="Y27" s="592"/>
      <c r="Z27" s="610"/>
      <c r="AA27" s="592"/>
      <c r="AB27" s="610"/>
      <c r="AC27" s="592"/>
      <c r="AD27" s="610"/>
      <c r="AE27" s="592"/>
      <c r="AF27" s="610"/>
      <c r="AG27" s="592"/>
      <c r="AH27" s="610"/>
      <c r="AI27" s="592"/>
      <c r="AJ27" s="610"/>
      <c r="AK27" s="592"/>
      <c r="AL27" s="610"/>
      <c r="AM27" s="592"/>
      <c r="AN27" s="610"/>
      <c r="AO27" s="592"/>
      <c r="AP27" s="610"/>
      <c r="AQ27" s="592"/>
      <c r="AR27" s="610"/>
      <c r="AS27" s="592"/>
      <c r="AT27" s="610"/>
      <c r="AU27" s="592"/>
      <c r="AV27" s="610"/>
      <c r="AW27" s="592"/>
      <c r="AY27" s="213"/>
      <c r="AZ27" s="381">
        <v>18</v>
      </c>
      <c r="BA27" s="288" t="s">
        <v>527</v>
      </c>
      <c r="BB27" s="83" t="s">
        <v>288</v>
      </c>
      <c r="BC27" s="81" t="s">
        <v>289</v>
      </c>
      <c r="BD27" s="615"/>
      <c r="BE27" s="81" t="str">
        <f>IF(OR(ISBLANK(F27),ISBLANK(H27)),"N/A",IF(ABS((H27-F27)/F27)&gt;1,"&gt; 100%","ok"))</f>
        <v>N/A</v>
      </c>
      <c r="BF27" s="614"/>
      <c r="BG27" s="81" t="str">
        <f t="shared" si="21"/>
        <v>N/A</v>
      </c>
      <c r="BH27" s="81"/>
      <c r="BI27" s="81" t="str">
        <f t="shared" si="22"/>
        <v>N/A</v>
      </c>
      <c r="BJ27" s="81"/>
      <c r="BK27" s="81" t="str">
        <f t="shared" si="23"/>
        <v>N/A</v>
      </c>
      <c r="BL27" s="81"/>
      <c r="BM27" s="81" t="str">
        <f t="shared" si="24"/>
        <v>N/A</v>
      </c>
      <c r="BN27" s="81"/>
      <c r="BO27" s="81" t="str">
        <f>IF(OR(ISBLANK(P27),ISBLANK(R27)),"N/A",IF(ABS((R27-P27)/P27)&gt;0.25,"&gt; 25%","ok"))</f>
        <v>N/A</v>
      </c>
      <c r="BP27" s="81"/>
      <c r="BQ27" s="81" t="str">
        <f t="shared" si="4"/>
        <v>N/A</v>
      </c>
      <c r="BR27" s="81"/>
      <c r="BS27" s="81" t="str">
        <f t="shared" si="5"/>
        <v>N/A</v>
      </c>
      <c r="BT27" s="81"/>
      <c r="BU27" s="81" t="str">
        <f t="shared" si="6"/>
        <v>N/A</v>
      </c>
      <c r="BV27" s="81"/>
      <c r="BW27" s="81" t="str">
        <f t="shared" si="7"/>
        <v>N/A</v>
      </c>
      <c r="BX27" s="81"/>
      <c r="BY27" s="81" t="str">
        <f t="shared" si="8"/>
        <v>N/A</v>
      </c>
      <c r="BZ27" s="81"/>
      <c r="CA27" s="81" t="str">
        <f t="shared" si="9"/>
        <v>N/A</v>
      </c>
      <c r="CB27" s="81"/>
      <c r="CC27" s="81" t="str">
        <f t="shared" si="10"/>
        <v>N/A</v>
      </c>
      <c r="CD27" s="81"/>
      <c r="CE27" s="81" t="str">
        <f t="shared" si="11"/>
        <v>N/A</v>
      </c>
      <c r="CF27" s="81"/>
      <c r="CG27" s="81" t="str">
        <f t="shared" si="12"/>
        <v>N/A</v>
      </c>
      <c r="CH27" s="81"/>
      <c r="CI27" s="81" t="str">
        <f t="shared" si="13"/>
        <v>N/A</v>
      </c>
      <c r="CJ27" s="81"/>
      <c r="CK27" s="81" t="str">
        <f t="shared" si="14"/>
        <v>N/A</v>
      </c>
      <c r="CL27" s="81"/>
      <c r="CM27" s="81" t="str">
        <f t="shared" si="0"/>
        <v>N/A</v>
      </c>
      <c r="CN27" s="81"/>
      <c r="CO27" s="81" t="str">
        <f t="shared" si="15"/>
        <v>N/A</v>
      </c>
      <c r="CP27" s="81"/>
      <c r="CQ27" s="81" t="str">
        <f t="shared" si="16"/>
        <v>N/A</v>
      </c>
      <c r="CR27" s="81"/>
      <c r="CS27" s="81" t="str">
        <f t="shared" si="1"/>
        <v>N/A</v>
      </c>
    </row>
    <row r="28" spans="1:97" s="371" customFormat="1" ht="27" customHeight="1" x14ac:dyDescent="0.25">
      <c r="A28" s="210"/>
      <c r="B28" s="359">
        <v>281</v>
      </c>
      <c r="C28" s="380">
        <v>19</v>
      </c>
      <c r="D28" s="360" t="s">
        <v>528</v>
      </c>
      <c r="E28" s="254" t="s">
        <v>286</v>
      </c>
      <c r="F28" s="610"/>
      <c r="G28" s="592"/>
      <c r="H28" s="610"/>
      <c r="I28" s="592"/>
      <c r="J28" s="610"/>
      <c r="K28" s="592"/>
      <c r="L28" s="610"/>
      <c r="M28" s="592"/>
      <c r="N28" s="610"/>
      <c r="O28" s="592"/>
      <c r="P28" s="610"/>
      <c r="Q28" s="592"/>
      <c r="R28" s="610"/>
      <c r="S28" s="592"/>
      <c r="T28" s="610"/>
      <c r="U28" s="592"/>
      <c r="V28" s="610"/>
      <c r="W28" s="592"/>
      <c r="X28" s="610"/>
      <c r="Y28" s="592"/>
      <c r="Z28" s="610"/>
      <c r="AA28" s="592"/>
      <c r="AB28" s="610"/>
      <c r="AC28" s="592"/>
      <c r="AD28" s="610"/>
      <c r="AE28" s="592"/>
      <c r="AF28" s="610"/>
      <c r="AG28" s="592"/>
      <c r="AH28" s="610"/>
      <c r="AI28" s="592"/>
      <c r="AJ28" s="610"/>
      <c r="AK28" s="592"/>
      <c r="AL28" s="610"/>
      <c r="AM28" s="592"/>
      <c r="AN28" s="610"/>
      <c r="AO28" s="592"/>
      <c r="AP28" s="610"/>
      <c r="AQ28" s="592"/>
      <c r="AR28" s="610"/>
      <c r="AS28" s="592"/>
      <c r="AT28" s="610"/>
      <c r="AU28" s="592"/>
      <c r="AV28" s="610"/>
      <c r="AW28" s="592"/>
      <c r="AY28" s="213"/>
      <c r="AZ28" s="381">
        <v>19</v>
      </c>
      <c r="BA28" s="288" t="s">
        <v>529</v>
      </c>
      <c r="BB28" s="83" t="s">
        <v>288</v>
      </c>
      <c r="BC28" s="81"/>
      <c r="BD28" s="615"/>
      <c r="BE28" s="81" t="str">
        <f>IF(OR(ISBLANK(F28),ISBLANK(H28)),"N/A",IF(ABS((H28-F28)/F28)&gt;1,"&gt; 100%","ok"))</f>
        <v>N/A</v>
      </c>
      <c r="BF28" s="614"/>
      <c r="BG28" s="81" t="str">
        <f t="shared" si="21"/>
        <v>N/A</v>
      </c>
      <c r="BH28" s="81"/>
      <c r="BI28" s="81" t="str">
        <f t="shared" si="22"/>
        <v>N/A</v>
      </c>
      <c r="BJ28" s="81"/>
      <c r="BK28" s="81" t="str">
        <f t="shared" si="23"/>
        <v>N/A</v>
      </c>
      <c r="BL28" s="81"/>
      <c r="BM28" s="81" t="str">
        <f>IF(OR(ISBLANK(N28),ISBLANK(P28)),"N/A",IF(ABS((P28-N28)/N28)&gt;0.25,"&gt; 25%","ok"))</f>
        <v>N/A</v>
      </c>
      <c r="BN28" s="81"/>
      <c r="BO28" s="81" t="str">
        <f>IF(OR(ISBLANK(P28),ISBLANK(R28)),"N/A",IF(ABS((R28-P28)/P28)&gt;0.25,"&gt; 25%","ok"))</f>
        <v>N/A</v>
      </c>
      <c r="BP28" s="81"/>
      <c r="BQ28" s="81" t="str">
        <f t="shared" si="4"/>
        <v>N/A</v>
      </c>
      <c r="BR28" s="81"/>
      <c r="BS28" s="81" t="str">
        <f t="shared" si="5"/>
        <v>N/A</v>
      </c>
      <c r="BT28" s="81"/>
      <c r="BU28" s="81" t="str">
        <f t="shared" si="6"/>
        <v>N/A</v>
      </c>
      <c r="BV28" s="81"/>
      <c r="BW28" s="81" t="str">
        <f t="shared" si="7"/>
        <v>N/A</v>
      </c>
      <c r="BX28" s="81"/>
      <c r="BY28" s="81" t="str">
        <f t="shared" si="8"/>
        <v>N/A</v>
      </c>
      <c r="BZ28" s="81"/>
      <c r="CA28" s="81" t="str">
        <f t="shared" si="9"/>
        <v>N/A</v>
      </c>
      <c r="CB28" s="81"/>
      <c r="CC28" s="81" t="str">
        <f t="shared" si="10"/>
        <v>N/A</v>
      </c>
      <c r="CD28" s="81"/>
      <c r="CE28" s="81" t="str">
        <f t="shared" si="11"/>
        <v>N/A</v>
      </c>
      <c r="CF28" s="81"/>
      <c r="CG28" s="81" t="str">
        <f t="shared" si="12"/>
        <v>N/A</v>
      </c>
      <c r="CH28" s="81"/>
      <c r="CI28" s="81" t="str">
        <f t="shared" si="13"/>
        <v>N/A</v>
      </c>
      <c r="CJ28" s="81"/>
      <c r="CK28" s="81" t="str">
        <f t="shared" si="14"/>
        <v>N/A</v>
      </c>
      <c r="CL28" s="81"/>
      <c r="CM28" s="81" t="str">
        <f t="shared" si="0"/>
        <v>N/A</v>
      </c>
      <c r="CN28" s="81"/>
      <c r="CO28" s="81" t="str">
        <f t="shared" si="15"/>
        <v>N/A</v>
      </c>
      <c r="CP28" s="81"/>
      <c r="CQ28" s="81" t="str">
        <f t="shared" si="16"/>
        <v>N/A</v>
      </c>
      <c r="CR28" s="81"/>
      <c r="CS28" s="81" t="str">
        <f t="shared" si="1"/>
        <v>N/A</v>
      </c>
    </row>
    <row r="29" spans="1:97" s="371" customFormat="1" ht="15" customHeight="1" x14ac:dyDescent="0.25">
      <c r="A29" s="210"/>
      <c r="B29" s="359">
        <v>282</v>
      </c>
      <c r="C29" s="380">
        <v>20</v>
      </c>
      <c r="D29" s="360" t="s">
        <v>530</v>
      </c>
      <c r="E29" s="254" t="s">
        <v>286</v>
      </c>
      <c r="F29" s="610"/>
      <c r="G29" s="592"/>
      <c r="H29" s="610"/>
      <c r="I29" s="592"/>
      <c r="J29" s="610"/>
      <c r="K29" s="592"/>
      <c r="L29" s="610"/>
      <c r="M29" s="592"/>
      <c r="N29" s="610"/>
      <c r="O29" s="592"/>
      <c r="P29" s="610"/>
      <c r="Q29" s="592"/>
      <c r="R29" s="610"/>
      <c r="S29" s="592"/>
      <c r="T29" s="610"/>
      <c r="U29" s="592"/>
      <c r="V29" s="610"/>
      <c r="W29" s="592"/>
      <c r="X29" s="610"/>
      <c r="Y29" s="592"/>
      <c r="Z29" s="610"/>
      <c r="AA29" s="592"/>
      <c r="AB29" s="610"/>
      <c r="AC29" s="592"/>
      <c r="AD29" s="610"/>
      <c r="AE29" s="592"/>
      <c r="AF29" s="610"/>
      <c r="AG29" s="592"/>
      <c r="AH29" s="610"/>
      <c r="AI29" s="592"/>
      <c r="AJ29" s="610"/>
      <c r="AK29" s="592"/>
      <c r="AL29" s="610"/>
      <c r="AM29" s="592"/>
      <c r="AN29" s="610"/>
      <c r="AO29" s="592"/>
      <c r="AP29" s="610"/>
      <c r="AQ29" s="592"/>
      <c r="AR29" s="610"/>
      <c r="AS29" s="592"/>
      <c r="AT29" s="610"/>
      <c r="AU29" s="592"/>
      <c r="AV29" s="610"/>
      <c r="AW29" s="592"/>
      <c r="AY29" s="213"/>
      <c r="AZ29" s="381">
        <v>20</v>
      </c>
      <c r="BA29" s="288" t="s">
        <v>530</v>
      </c>
      <c r="BB29" s="83" t="s">
        <v>288</v>
      </c>
      <c r="BC29" s="81" t="s">
        <v>289</v>
      </c>
      <c r="BD29" s="615"/>
      <c r="BE29" s="81" t="str">
        <f>IF(OR(ISBLANK(F29),ISBLANK(H29)),"N/A",IF(ABS((H29-F29)/F29)&gt;1,"&gt; 100%","ok"))</f>
        <v>N/A</v>
      </c>
      <c r="BF29" s="614"/>
      <c r="BG29" s="81" t="str">
        <f t="shared" si="21"/>
        <v>N/A</v>
      </c>
      <c r="BH29" s="81"/>
      <c r="BI29" s="81" t="str">
        <f t="shared" si="22"/>
        <v>N/A</v>
      </c>
      <c r="BJ29" s="81"/>
      <c r="BK29" s="81" t="str">
        <f t="shared" si="23"/>
        <v>N/A</v>
      </c>
      <c r="BL29" s="81"/>
      <c r="BM29" s="81" t="str">
        <f t="shared" si="24"/>
        <v>N/A</v>
      </c>
      <c r="BN29" s="81"/>
      <c r="BO29" s="81" t="str">
        <f>IF(OR(ISBLANK(P29),ISBLANK(R29)),"N/A",IF(ABS((R29-P29)/P29)&gt;0.25,"&gt; 25%","ok"))</f>
        <v>N/A</v>
      </c>
      <c r="BP29" s="81"/>
      <c r="BQ29" s="81" t="str">
        <f>IF(OR(ISBLANK(R29),ISBLANK(T29)),"N/A",IF(ABS((T29-R29)/R29)&gt;0.25,"&gt; 25%","ok"))</f>
        <v>N/A</v>
      </c>
      <c r="BR29" s="81"/>
      <c r="BS29" s="81" t="str">
        <f>IF(OR(ISBLANK(T29),ISBLANK(V29)),"N/A",IF(ABS((V29-T29)/T29)&gt;0.25,"&gt; 25%","ok"))</f>
        <v>N/A</v>
      </c>
      <c r="BT29" s="81"/>
      <c r="BU29" s="81" t="str">
        <f>IF(OR(ISBLANK(V29),ISBLANK(X29)),"N/A",IF(ABS((X29-V29)/V29)&gt;0.25,"&gt; 25%","ok"))</f>
        <v>N/A</v>
      </c>
      <c r="BV29" s="81"/>
      <c r="BW29" s="81" t="str">
        <f>IF(OR(ISBLANK(X29),ISBLANK(Z29)),"N/A",IF(ABS((Z29-X29)/X29)&gt;0.25,"&gt; 25%","ok"))</f>
        <v>N/A</v>
      </c>
      <c r="BX29" s="81"/>
      <c r="BY29" s="81" t="str">
        <f>IF(OR(ISBLANK(Z29),ISBLANK(AB29)),"N/A",IF(ABS((AB29-Z29)/Z29)&gt;0.25,"&gt; 25%","ok"))</f>
        <v>N/A</v>
      </c>
      <c r="BZ29" s="81"/>
      <c r="CA29" s="81" t="str">
        <f>IF(OR(ISBLANK(AB29),ISBLANK(AD29)),"N/A",IF(ABS((AD29-AB29)/AB29)&gt;0.25,"&gt; 25%","ok"))</f>
        <v>N/A</v>
      </c>
      <c r="CB29" s="81"/>
      <c r="CC29" s="81" t="str">
        <f>IF(OR(ISBLANK(AD29),ISBLANK(AF29)),"N/A",IF(ABS((AF29-AD29)/AD29)&gt;0.25,"&gt; 25%","ok"))</f>
        <v>N/A</v>
      </c>
      <c r="CD29" s="81"/>
      <c r="CE29" s="81" t="str">
        <f>IF(OR(ISBLANK(AF29),ISBLANK(AH29)),"N/A",IF(ABS((AH29-AF29)/AF29)&gt;0.25,"&gt; 25%","ok"))</f>
        <v>N/A</v>
      </c>
      <c r="CF29" s="81"/>
      <c r="CG29" s="81" t="str">
        <f>IF(OR(ISBLANK(AH29),ISBLANK(AJ29)),"N/A",IF(ABS((AJ29-AH29)/AH29)&gt;0.25,"&gt; 25%","ok"))</f>
        <v>N/A</v>
      </c>
      <c r="CH29" s="81"/>
      <c r="CI29" s="81" t="str">
        <f>IF(OR(ISBLANK(AJ29),ISBLANK(AL29)),"N/A",IF(ABS((AL29-AJ29)/AJ29)&gt;0.25,"&gt; 25%","ok"))</f>
        <v>N/A</v>
      </c>
      <c r="CJ29" s="81"/>
      <c r="CK29" s="81" t="str">
        <f>IF(OR(ISBLANK(AL29),ISBLANK(AN29)),"N/A",IF(ABS((AN29-AL29)/AL29)&gt;0.25,"&gt; 25%","ok"))</f>
        <v>N/A</v>
      </c>
      <c r="CL29" s="81"/>
      <c r="CM29" s="81" t="str">
        <f>IF(OR(ISBLANK(AN29),ISBLANK(AT29)),"N/A",IF(ABS((AT29-AN29)/AN29)&gt;0.25,"&gt; 25%","ok"))</f>
        <v>N/A</v>
      </c>
      <c r="CN29" s="81"/>
      <c r="CO29" s="81" t="str">
        <f>IF(OR(ISBLANK(AP29),ISBLANK(AR29)),"N/A",IF(ABS((AR29-AP29)/AP29)&gt;0.25,"&gt; 25%","ok"))</f>
        <v>N/A</v>
      </c>
      <c r="CP29" s="81"/>
      <c r="CQ29" s="81" t="str">
        <f>IF(OR(ISBLANK(AR29),ISBLANK(AT29)),"N/A",IF(ABS((AT29-AR29)/AR29)&gt;0.25,"&gt; 25%","ok"))</f>
        <v>N/A</v>
      </c>
      <c r="CR29" s="81"/>
      <c r="CS29" s="81" t="str">
        <f>IF(OR(ISBLANK(AT29),ISBLANK(AZ29)),"N/A",IF(ABS((AZ29-AT29)/AT29)&gt;0.25,"&gt; 25%","ok"))</f>
        <v>N/A</v>
      </c>
    </row>
    <row r="30" spans="1:97" s="371" customFormat="1" ht="15" customHeight="1" x14ac:dyDescent="0.25">
      <c r="A30" s="210"/>
      <c r="B30" s="359">
        <v>283</v>
      </c>
      <c r="C30" s="380">
        <v>21</v>
      </c>
      <c r="D30" s="360" t="s">
        <v>531</v>
      </c>
      <c r="E30" s="254" t="s">
        <v>286</v>
      </c>
      <c r="F30" s="627"/>
      <c r="G30" s="592"/>
      <c r="H30" s="627"/>
      <c r="I30" s="592"/>
      <c r="J30" s="627"/>
      <c r="K30" s="592"/>
      <c r="L30" s="627"/>
      <c r="M30" s="592"/>
      <c r="N30" s="627"/>
      <c r="O30" s="592"/>
      <c r="P30" s="627"/>
      <c r="Q30" s="592"/>
      <c r="R30" s="627"/>
      <c r="S30" s="592"/>
      <c r="T30" s="627"/>
      <c r="U30" s="592"/>
      <c r="V30" s="627"/>
      <c r="W30" s="592"/>
      <c r="X30" s="627"/>
      <c r="Y30" s="592"/>
      <c r="Z30" s="627"/>
      <c r="AA30" s="592"/>
      <c r="AB30" s="627"/>
      <c r="AC30" s="592"/>
      <c r="AD30" s="627"/>
      <c r="AE30" s="592"/>
      <c r="AF30" s="627"/>
      <c r="AG30" s="592"/>
      <c r="AH30" s="627"/>
      <c r="AI30" s="592"/>
      <c r="AJ30" s="627"/>
      <c r="AK30" s="592"/>
      <c r="AL30" s="627"/>
      <c r="AM30" s="592"/>
      <c r="AN30" s="627"/>
      <c r="AO30" s="592"/>
      <c r="AP30" s="627"/>
      <c r="AQ30" s="592"/>
      <c r="AR30" s="627"/>
      <c r="AS30" s="592"/>
      <c r="AT30" s="627"/>
      <c r="AU30" s="592"/>
      <c r="AV30" s="627"/>
      <c r="AW30" s="592"/>
      <c r="AY30" s="213"/>
      <c r="AZ30" s="381">
        <v>21</v>
      </c>
      <c r="BA30" s="288" t="s">
        <v>531</v>
      </c>
      <c r="BB30" s="83" t="s">
        <v>288</v>
      </c>
      <c r="BC30" s="81" t="s">
        <v>289</v>
      </c>
      <c r="BD30" s="615"/>
      <c r="BE30" s="81" t="str">
        <f>IF(OR(ISBLANK(F30),ISBLANK(H30)),"N/A",IF(ABS((H30-F30)/F30)&gt;1,"&gt; 100%","ok"))</f>
        <v>N/A</v>
      </c>
      <c r="BF30" s="614"/>
      <c r="BG30" s="81" t="str">
        <f t="shared" si="21"/>
        <v>N/A</v>
      </c>
      <c r="BH30" s="81"/>
      <c r="BI30" s="81" t="str">
        <f t="shared" si="22"/>
        <v>N/A</v>
      </c>
      <c r="BJ30" s="81"/>
      <c r="BK30" s="81" t="str">
        <f t="shared" si="23"/>
        <v>N/A</v>
      </c>
      <c r="BL30" s="81"/>
      <c r="BM30" s="81" t="str">
        <f t="shared" si="24"/>
        <v>N/A</v>
      </c>
      <c r="BN30" s="81"/>
      <c r="BO30" s="81" t="str">
        <f>IF(OR(ISBLANK(P30),ISBLANK(R30)),"N/A",IF(ABS((R30-P30)/P30)&gt;0.25,"&gt; 25%","ok"))</f>
        <v>N/A</v>
      </c>
      <c r="BP30" s="81"/>
      <c r="BQ30" s="81" t="str">
        <f>IF(OR(ISBLANK(R30),ISBLANK(T30)),"N/A",IF(ABS((T30-R30)/R30)&gt;0.25,"&gt; 25%","ok"))</f>
        <v>N/A</v>
      </c>
      <c r="BR30" s="81"/>
      <c r="BS30" s="81" t="str">
        <f>IF(OR(ISBLANK(T30),ISBLANK(V30)),"N/A",IF(ABS((V30-T30)/T30)&gt;0.25,"&gt; 25%","ok"))</f>
        <v>N/A</v>
      </c>
      <c r="BT30" s="81"/>
      <c r="BU30" s="81" t="str">
        <f>IF(OR(ISBLANK(V30),ISBLANK(X30)),"N/A",IF(ABS((X30-V30)/V30)&gt;0.25,"&gt; 25%","ok"))</f>
        <v>N/A</v>
      </c>
      <c r="BV30" s="81"/>
      <c r="BW30" s="81" t="str">
        <f>IF(OR(ISBLANK(X30),ISBLANK(Z30)),"N/A",IF(ABS((Z30-X30)/X30)&gt;0.25,"&gt; 25%","ok"))</f>
        <v>N/A</v>
      </c>
      <c r="BX30" s="81"/>
      <c r="BY30" s="81" t="str">
        <f>IF(OR(ISBLANK(Z30),ISBLANK(AB30)),"N/A",IF(ABS((AB30-Z30)/Z30)&gt;0.25,"&gt; 25%","ok"))</f>
        <v>N/A</v>
      </c>
      <c r="BZ30" s="81"/>
      <c r="CA30" s="81" t="str">
        <f>IF(OR(ISBLANK(AB30),ISBLANK(AD30)),"N/A",IF(ABS((AD30-AB30)/AB30)&gt;0.25,"&gt; 25%","ok"))</f>
        <v>N/A</v>
      </c>
      <c r="CB30" s="81"/>
      <c r="CC30" s="81" t="str">
        <f>IF(OR(ISBLANK(AD30),ISBLANK(AF30)),"N/A",IF(ABS((AF30-AD30)/AD30)&gt;0.25,"&gt; 25%","ok"))</f>
        <v>N/A</v>
      </c>
      <c r="CD30" s="81"/>
      <c r="CE30" s="81" t="str">
        <f>IF(OR(ISBLANK(AF30),ISBLANK(AH30)),"N/A",IF(ABS((AH30-AF30)/AF30)&gt;0.25,"&gt; 25%","ok"))</f>
        <v>N/A</v>
      </c>
      <c r="CF30" s="81"/>
      <c r="CG30" s="81" t="str">
        <f>IF(OR(ISBLANK(AH30),ISBLANK(AJ30)),"N/A",IF(ABS((AJ30-AH30)/AH30)&gt;0.25,"&gt; 25%","ok"))</f>
        <v>N/A</v>
      </c>
      <c r="CH30" s="81"/>
      <c r="CI30" s="81" t="str">
        <f>IF(OR(ISBLANK(AJ30),ISBLANK(AL30)),"N/A",IF(ABS((AL30-AJ30)/AJ30)&gt;0.25,"&gt; 25%","ok"))</f>
        <v>N/A</v>
      </c>
      <c r="CJ30" s="81"/>
      <c r="CK30" s="81" t="str">
        <f>IF(OR(ISBLANK(AL30),ISBLANK(AN30)),"N/A",IF(ABS((AN30-AL30)/AL30)&gt;0.25,"&gt; 25%","ok"))</f>
        <v>N/A</v>
      </c>
      <c r="CL30" s="81"/>
      <c r="CM30" s="81" t="str">
        <f>IF(OR(ISBLANK(AN30),ISBLANK(AT30)),"N/A",IF(ABS((AT30-AN30)/AN30)&gt;0.25,"&gt; 25%","ok"))</f>
        <v>N/A</v>
      </c>
      <c r="CN30" s="81"/>
      <c r="CO30" s="81" t="str">
        <f>IF(OR(ISBLANK(AP30),ISBLANK(AR30)),"N/A",IF(ABS((AR30-AP30)/AP30)&gt;0.25,"&gt; 25%","ok"))</f>
        <v>N/A</v>
      </c>
      <c r="CP30" s="81"/>
      <c r="CQ30" s="81" t="str">
        <f>IF(OR(ISBLANK(AR30),ISBLANK(AT30)),"N/A",IF(ABS((AT30-AR30)/AR30)&gt;0.25,"&gt; 25%","ok"))</f>
        <v>N/A</v>
      </c>
      <c r="CR30" s="81"/>
      <c r="CS30" s="81" t="str">
        <f>IF(OR(ISBLANK(AT30),ISBLANK(AZ30)),"N/A",IF(ABS((AZ30-AT30)/AT30)&gt;0.25,"&gt; 25%","ok"))</f>
        <v>N/A</v>
      </c>
    </row>
    <row r="31" spans="1:97" s="371" customFormat="1" ht="15" customHeight="1" x14ac:dyDescent="0.25">
      <c r="A31" s="210"/>
      <c r="B31" s="359">
        <v>284</v>
      </c>
      <c r="C31" s="382">
        <v>22</v>
      </c>
      <c r="D31" s="265" t="s">
        <v>532</v>
      </c>
      <c r="E31" s="383" t="s">
        <v>286</v>
      </c>
      <c r="F31" s="607"/>
      <c r="G31" s="594"/>
      <c r="H31" s="607"/>
      <c r="I31" s="594"/>
      <c r="J31" s="607"/>
      <c r="K31" s="594"/>
      <c r="L31" s="607"/>
      <c r="M31" s="594"/>
      <c r="N31" s="607"/>
      <c r="O31" s="594"/>
      <c r="P31" s="607"/>
      <c r="Q31" s="594"/>
      <c r="R31" s="607"/>
      <c r="S31" s="594"/>
      <c r="T31" s="607"/>
      <c r="U31" s="594"/>
      <c r="V31" s="607"/>
      <c r="W31" s="594"/>
      <c r="X31" s="607"/>
      <c r="Y31" s="594"/>
      <c r="Z31" s="607"/>
      <c r="AA31" s="594"/>
      <c r="AB31" s="607"/>
      <c r="AC31" s="594"/>
      <c r="AD31" s="607"/>
      <c r="AE31" s="594"/>
      <c r="AF31" s="607"/>
      <c r="AG31" s="594"/>
      <c r="AH31" s="607"/>
      <c r="AI31" s="594"/>
      <c r="AJ31" s="607"/>
      <c r="AK31" s="594"/>
      <c r="AL31" s="607"/>
      <c r="AM31" s="594"/>
      <c r="AN31" s="607"/>
      <c r="AO31" s="594"/>
      <c r="AP31" s="607"/>
      <c r="AQ31" s="594"/>
      <c r="AR31" s="607"/>
      <c r="AS31" s="594"/>
      <c r="AT31" s="607"/>
      <c r="AU31" s="594"/>
      <c r="AV31" s="607">
        <v>100</v>
      </c>
      <c r="AW31" s="594" t="s">
        <v>603</v>
      </c>
      <c r="AY31" s="213"/>
      <c r="AZ31" s="381">
        <v>22</v>
      </c>
      <c r="BA31" s="247" t="s">
        <v>532</v>
      </c>
      <c r="BB31" s="83" t="s">
        <v>288</v>
      </c>
      <c r="BC31" s="81" t="s">
        <v>289</v>
      </c>
      <c r="BD31" s="615"/>
      <c r="BE31" s="81" t="str">
        <f>IF(OR(ISBLANK(F31),ISBLANK(H31)),"N/A",IF(ABS((H31-F31)/F31)&gt;1,"&gt; 100%","ok"))</f>
        <v>N/A</v>
      </c>
      <c r="BF31" s="614"/>
      <c r="BG31" s="81" t="str">
        <f t="shared" si="21"/>
        <v>N/A</v>
      </c>
      <c r="BH31" s="81"/>
      <c r="BI31" s="81" t="str">
        <f t="shared" si="22"/>
        <v>N/A</v>
      </c>
      <c r="BJ31" s="81"/>
      <c r="BK31" s="81" t="str">
        <f t="shared" si="23"/>
        <v>N/A</v>
      </c>
      <c r="BL31" s="81"/>
      <c r="BM31" s="81" t="str">
        <f t="shared" si="24"/>
        <v>N/A</v>
      </c>
      <c r="BN31" s="81"/>
      <c r="BO31" s="81" t="str">
        <f>IF(OR(ISBLANK(P31),ISBLANK(R31)),"N/A",IF(ABS((R31-P31)/P31)&gt;0.25,"&gt; 25%","ok"))</f>
        <v>N/A</v>
      </c>
      <c r="BP31" s="81"/>
      <c r="BQ31" s="81" t="str">
        <f>IF(OR(ISBLANK(R31),ISBLANK(T31)),"N/A",IF(ABS((T31-R31)/R31)&gt;0.25,"&gt; 25%","ok"))</f>
        <v>N/A</v>
      </c>
      <c r="BR31" s="81"/>
      <c r="BS31" s="81" t="str">
        <f>IF(OR(ISBLANK(T31),ISBLANK(V31)),"N/A",IF(ABS((V31-T31)/T31)&gt;0.25,"&gt; 25%","ok"))</f>
        <v>N/A</v>
      </c>
      <c r="BT31" s="81"/>
      <c r="BU31" s="81" t="str">
        <f>IF(OR(ISBLANK(V31),ISBLANK(X31)),"N/A",IF(ABS((X31-V31)/V31)&gt;0.25,"&gt; 25%","ok"))</f>
        <v>N/A</v>
      </c>
      <c r="BV31" s="81"/>
      <c r="BW31" s="81" t="str">
        <f>IF(OR(ISBLANK(X31),ISBLANK(Z31)),"N/A",IF(ABS((Z31-X31)/X31)&gt;0.25,"&gt; 25%","ok"))</f>
        <v>N/A</v>
      </c>
      <c r="BX31" s="81"/>
      <c r="BY31" s="81" t="str">
        <f>IF(OR(ISBLANK(Z31),ISBLANK(AB31)),"N/A",IF(ABS((AB31-Z31)/Z31)&gt;0.25,"&gt; 25%","ok"))</f>
        <v>N/A</v>
      </c>
      <c r="BZ31" s="81"/>
      <c r="CA31" s="81" t="str">
        <f>IF(OR(ISBLANK(AB31),ISBLANK(AD31)),"N/A",IF(ABS((AD31-AB31)/AB31)&gt;0.25,"&gt; 25%","ok"))</f>
        <v>N/A</v>
      </c>
      <c r="CB31" s="81"/>
      <c r="CC31" s="81" t="str">
        <f>IF(OR(ISBLANK(AD31),ISBLANK(AF31)),"N/A",IF(ABS((AF31-AD31)/AD31)&gt;0.25,"&gt; 25%","ok"))</f>
        <v>N/A</v>
      </c>
      <c r="CD31" s="81"/>
      <c r="CE31" s="81" t="str">
        <f>IF(OR(ISBLANK(AF31),ISBLANK(AH31)),"N/A",IF(ABS((AH31-AF31)/AF31)&gt;0.25,"&gt; 25%","ok"))</f>
        <v>N/A</v>
      </c>
      <c r="CF31" s="81"/>
      <c r="CG31" s="81" t="str">
        <f>IF(OR(ISBLANK(AH31),ISBLANK(AJ31)),"N/A",IF(ABS((AJ31-AH31)/AH31)&gt;0.25,"&gt; 25%","ok"))</f>
        <v>N/A</v>
      </c>
      <c r="CH31" s="81"/>
      <c r="CI31" s="81" t="str">
        <f>IF(OR(ISBLANK(AJ31),ISBLANK(AL31)),"N/A",IF(ABS((AL31-AJ31)/AJ31)&gt;0.25,"&gt; 25%","ok"))</f>
        <v>N/A</v>
      </c>
      <c r="CJ31" s="81"/>
      <c r="CK31" s="81" t="str">
        <f>IF(OR(ISBLANK(AL31),ISBLANK(AN31)),"N/A",IF(ABS((AN31-AL31)/AL31)&gt;0.25,"&gt; 25%","ok"))</f>
        <v>N/A</v>
      </c>
      <c r="CL31" s="81"/>
      <c r="CM31" s="81" t="str">
        <f>IF(OR(ISBLANK(AN31),ISBLANK(AT31)),"N/A",IF(ABS((AT31-AN31)/AN31)&gt;0.25,"&gt; 25%","ok"))</f>
        <v>N/A</v>
      </c>
      <c r="CN31" s="81"/>
      <c r="CO31" s="81" t="str">
        <f>IF(OR(ISBLANK(AP31),ISBLANK(AR31)),"N/A",IF(ABS((AR31-AP31)/AP31)&gt;0.25,"&gt; 25%","ok"))</f>
        <v>N/A</v>
      </c>
      <c r="CP31" s="81"/>
      <c r="CQ31" s="81" t="str">
        <f>IF(OR(ISBLANK(AR31),ISBLANK(AT31)),"N/A",IF(ABS((AT31-AR31)/AR31)&gt;0.25,"&gt; 25%","ok"))</f>
        <v>N/A</v>
      </c>
      <c r="CR31" s="81"/>
      <c r="CS31" s="81" t="str">
        <f>IF(OR(ISBLANK(AT31),ISBLANK(AZ31)),"N/A",IF(ABS((AZ31-AT31)/AT31)&gt;0.25,"&gt; 25%","ok"))</f>
        <v>N/A</v>
      </c>
    </row>
    <row r="32" spans="1:97" ht="16.5" customHeight="1" x14ac:dyDescent="0.25">
      <c r="C32" s="348" t="s">
        <v>309</v>
      </c>
      <c r="D32" s="268"/>
      <c r="E32" s="384"/>
      <c r="F32" s="385"/>
      <c r="AZ32" s="358" t="s">
        <v>533</v>
      </c>
      <c r="BA32" s="466"/>
      <c r="BB32" s="466"/>
      <c r="BC32" s="466"/>
      <c r="BD32" s="466"/>
      <c r="BE32" s="466"/>
      <c r="BF32" s="466"/>
      <c r="BG32" s="466"/>
      <c r="BH32" s="466"/>
      <c r="BI32" s="466"/>
      <c r="BJ32" s="466"/>
      <c r="BK32" s="466"/>
      <c r="BL32" s="466"/>
      <c r="BM32" s="466"/>
      <c r="BN32" s="466"/>
      <c r="BO32" s="466"/>
      <c r="BP32" s="466"/>
      <c r="BQ32" s="466"/>
      <c r="BR32" s="466"/>
      <c r="BS32" s="466"/>
      <c r="BT32" s="466"/>
      <c r="BU32" s="466"/>
      <c r="BV32" s="466"/>
      <c r="BW32" s="466"/>
      <c r="BX32" s="466"/>
      <c r="BY32" s="466"/>
      <c r="BZ32" s="466"/>
      <c r="CA32" s="466"/>
      <c r="CB32" s="466"/>
      <c r="CC32" s="466"/>
      <c r="CD32" s="466"/>
      <c r="CE32" s="466"/>
      <c r="CF32" s="466"/>
      <c r="CG32" s="466"/>
      <c r="CH32" s="466"/>
      <c r="CI32" s="466"/>
      <c r="CJ32" s="466"/>
      <c r="CK32" s="466"/>
      <c r="CL32" s="466"/>
      <c r="CM32" s="466"/>
      <c r="CN32" s="466"/>
      <c r="CO32" s="466"/>
      <c r="CP32" s="466"/>
      <c r="CQ32" s="466"/>
      <c r="CR32" s="466"/>
      <c r="CS32" s="466"/>
    </row>
    <row r="33" spans="1:111" ht="24.75" customHeight="1" x14ac:dyDescent="0.25">
      <c r="C33" s="276" t="s">
        <v>312</v>
      </c>
      <c r="D33" s="755" t="s">
        <v>534</v>
      </c>
      <c r="E33" s="755"/>
      <c r="F33" s="755"/>
      <c r="G33" s="755"/>
      <c r="H33" s="755"/>
      <c r="I33" s="755"/>
      <c r="J33" s="755"/>
      <c r="K33" s="755"/>
      <c r="L33" s="755"/>
      <c r="M33" s="755"/>
      <c r="N33" s="755"/>
      <c r="O33" s="755"/>
      <c r="P33" s="755"/>
      <c r="Q33" s="755"/>
      <c r="R33" s="755"/>
      <c r="S33" s="755"/>
      <c r="T33" s="755"/>
      <c r="U33" s="755"/>
      <c r="V33" s="755"/>
      <c r="W33" s="755"/>
      <c r="X33" s="755"/>
      <c r="Y33" s="755"/>
      <c r="Z33" s="755"/>
      <c r="AA33" s="755"/>
      <c r="AB33" s="755"/>
      <c r="AC33" s="755"/>
      <c r="AD33" s="755"/>
      <c r="AE33" s="755"/>
      <c r="AF33" s="755"/>
      <c r="AG33" s="755"/>
      <c r="AH33" s="755"/>
      <c r="AI33" s="755"/>
      <c r="AJ33" s="755"/>
      <c r="AK33" s="755"/>
      <c r="AL33" s="755"/>
      <c r="AM33" s="755"/>
      <c r="AN33" s="755"/>
      <c r="AO33" s="755"/>
      <c r="AP33" s="755"/>
      <c r="AQ33" s="755"/>
      <c r="AR33" s="755"/>
      <c r="AS33" s="755"/>
      <c r="AT33" s="755"/>
      <c r="AU33" s="755"/>
      <c r="AV33" s="755"/>
      <c r="AW33" s="755"/>
      <c r="AX33" s="755"/>
      <c r="AZ33" s="232" t="s">
        <v>280</v>
      </c>
      <c r="BA33" s="232" t="s">
        <v>281</v>
      </c>
      <c r="BB33" s="232" t="s">
        <v>282</v>
      </c>
      <c r="BC33" s="624">
        <v>1990</v>
      </c>
      <c r="BD33" s="625"/>
      <c r="BE33" s="624">
        <v>1995</v>
      </c>
      <c r="BF33" s="625"/>
      <c r="BG33" s="624">
        <v>1996</v>
      </c>
      <c r="BH33" s="625"/>
      <c r="BI33" s="624">
        <v>1997</v>
      </c>
      <c r="BJ33" s="625"/>
      <c r="BK33" s="624">
        <v>1998</v>
      </c>
      <c r="BL33" s="625"/>
      <c r="BM33" s="624">
        <v>1999</v>
      </c>
      <c r="BN33" s="625"/>
      <c r="BO33" s="624">
        <v>2000</v>
      </c>
      <c r="BP33" s="625"/>
      <c r="BQ33" s="624">
        <v>2001</v>
      </c>
      <c r="BR33" s="625"/>
      <c r="BS33" s="624">
        <v>2002</v>
      </c>
      <c r="BT33" s="625"/>
      <c r="BU33" s="624">
        <v>2003</v>
      </c>
      <c r="BV33" s="625"/>
      <c r="BW33" s="624">
        <v>2004</v>
      </c>
      <c r="BX33" s="625"/>
      <c r="BY33" s="624">
        <v>2005</v>
      </c>
      <c r="BZ33" s="625"/>
      <c r="CA33" s="624">
        <v>2006</v>
      </c>
      <c r="CB33" s="625"/>
      <c r="CC33" s="624">
        <v>2007</v>
      </c>
      <c r="CD33" s="625"/>
      <c r="CE33" s="624">
        <v>2008</v>
      </c>
      <c r="CF33" s="625"/>
      <c r="CG33" s="624">
        <v>2009</v>
      </c>
      <c r="CH33" s="625"/>
      <c r="CI33" s="624">
        <v>2010</v>
      </c>
      <c r="CJ33" s="625"/>
      <c r="CK33" s="624">
        <v>2011</v>
      </c>
      <c r="CL33" s="626"/>
      <c r="CM33" s="624">
        <v>2012</v>
      </c>
      <c r="CN33" s="625"/>
      <c r="CO33" s="624">
        <v>2013</v>
      </c>
      <c r="CP33" s="625"/>
      <c r="CQ33" s="624">
        <v>2014</v>
      </c>
      <c r="CR33" s="626"/>
      <c r="CS33" s="624">
        <v>2015</v>
      </c>
    </row>
    <row r="34" spans="1:111" ht="15" customHeight="1" x14ac:dyDescent="0.25">
      <c r="C34" s="276" t="s">
        <v>312</v>
      </c>
      <c r="D34" s="755" t="s">
        <v>535</v>
      </c>
      <c r="E34" s="755"/>
      <c r="F34" s="755"/>
      <c r="G34" s="755"/>
      <c r="H34" s="755"/>
      <c r="I34" s="755"/>
      <c r="J34" s="755"/>
      <c r="K34" s="755"/>
      <c r="L34" s="755"/>
      <c r="M34" s="755"/>
      <c r="N34" s="755"/>
      <c r="O34" s="755"/>
      <c r="P34" s="755"/>
      <c r="Q34" s="755"/>
      <c r="R34" s="755"/>
      <c r="S34" s="755"/>
      <c r="T34" s="755"/>
      <c r="U34" s="755"/>
      <c r="V34" s="755"/>
      <c r="W34" s="755"/>
      <c r="X34" s="755"/>
      <c r="Y34" s="755"/>
      <c r="Z34" s="755"/>
      <c r="AA34" s="755"/>
      <c r="AB34" s="755"/>
      <c r="AC34" s="755"/>
      <c r="AD34" s="755"/>
      <c r="AE34" s="755"/>
      <c r="AF34" s="755"/>
      <c r="AG34" s="755"/>
      <c r="AH34" s="755"/>
      <c r="AI34" s="755"/>
      <c r="AJ34" s="755"/>
      <c r="AK34" s="755"/>
      <c r="AL34" s="755"/>
      <c r="AM34" s="755"/>
      <c r="AN34" s="755"/>
      <c r="AO34" s="755"/>
      <c r="AP34" s="755"/>
      <c r="AQ34" s="755"/>
      <c r="AR34" s="755"/>
      <c r="AS34" s="755"/>
      <c r="AT34" s="755"/>
      <c r="AU34" s="755"/>
      <c r="AV34" s="755"/>
      <c r="AW34" s="755"/>
      <c r="AX34" s="755"/>
      <c r="AZ34" s="369"/>
      <c r="BA34" s="386" t="s">
        <v>536</v>
      </c>
      <c r="BB34" s="369"/>
      <c r="BC34" s="84"/>
      <c r="BD34" s="615"/>
      <c r="BE34" s="84"/>
      <c r="BF34" s="615"/>
      <c r="BG34" s="84"/>
      <c r="BH34" s="615"/>
      <c r="BI34" s="84"/>
      <c r="BJ34" s="615"/>
      <c r="BK34" s="84"/>
      <c r="BL34" s="615"/>
      <c r="BM34" s="84"/>
      <c r="BN34" s="615"/>
      <c r="BO34" s="84"/>
      <c r="BP34" s="615"/>
      <c r="BQ34" s="84"/>
      <c r="BR34" s="615"/>
      <c r="BS34" s="83"/>
      <c r="BT34" s="615"/>
      <c r="BU34" s="83"/>
      <c r="BV34" s="615"/>
      <c r="BW34" s="83"/>
      <c r="BX34" s="615"/>
      <c r="BY34" s="83"/>
      <c r="BZ34" s="615"/>
      <c r="CA34" s="83"/>
      <c r="CB34" s="615"/>
      <c r="CC34" s="83"/>
      <c r="CD34" s="615"/>
      <c r="CE34" s="84"/>
      <c r="CF34" s="615"/>
      <c r="CG34" s="83"/>
      <c r="CH34" s="615"/>
      <c r="CI34" s="83"/>
      <c r="CJ34" s="615"/>
      <c r="CK34" s="83"/>
      <c r="CL34" s="615"/>
      <c r="CM34" s="83"/>
      <c r="CN34" s="615"/>
      <c r="CO34" s="83"/>
      <c r="CP34" s="615"/>
      <c r="CQ34" s="83"/>
      <c r="CR34" s="615"/>
      <c r="CS34" s="83"/>
    </row>
    <row r="35" spans="1:111" s="191" customFormat="1" ht="24.75" customHeight="1" x14ac:dyDescent="0.25">
      <c r="A35" s="277"/>
      <c r="B35" s="277"/>
      <c r="C35" s="276" t="s">
        <v>312</v>
      </c>
      <c r="D35" s="770" t="s">
        <v>317</v>
      </c>
      <c r="E35" s="770"/>
      <c r="F35" s="770"/>
      <c r="G35" s="770"/>
      <c r="H35" s="770"/>
      <c r="I35" s="770"/>
      <c r="J35" s="770"/>
      <c r="K35" s="770"/>
      <c r="L35" s="770"/>
      <c r="M35" s="770"/>
      <c r="N35" s="770"/>
      <c r="O35" s="770"/>
      <c r="P35" s="770"/>
      <c r="Q35" s="770"/>
      <c r="R35" s="770"/>
      <c r="S35" s="770"/>
      <c r="T35" s="770"/>
      <c r="U35" s="770"/>
      <c r="V35" s="770"/>
      <c r="W35" s="770"/>
      <c r="X35" s="770"/>
      <c r="Y35" s="770"/>
      <c r="Z35" s="770"/>
      <c r="AA35" s="770"/>
      <c r="AB35" s="770"/>
      <c r="AC35" s="770"/>
      <c r="AD35" s="770"/>
      <c r="AE35" s="770"/>
      <c r="AF35" s="770"/>
      <c r="AG35" s="770"/>
      <c r="AH35" s="770"/>
      <c r="AI35" s="770"/>
      <c r="AJ35" s="770"/>
      <c r="AK35" s="770"/>
      <c r="AL35" s="770"/>
      <c r="AM35" s="770"/>
      <c r="AN35" s="770"/>
      <c r="AO35" s="770"/>
      <c r="AP35" s="770"/>
      <c r="AQ35" s="770"/>
      <c r="AR35" s="770"/>
      <c r="AS35" s="770"/>
      <c r="AT35" s="770"/>
      <c r="AU35" s="770"/>
      <c r="AV35" s="770"/>
      <c r="AW35" s="770"/>
      <c r="AX35" s="770"/>
      <c r="AY35" s="387"/>
      <c r="AZ35" s="388">
        <v>3</v>
      </c>
      <c r="BA35" s="567" t="s">
        <v>513</v>
      </c>
      <c r="BB35" s="100" t="s">
        <v>288</v>
      </c>
      <c r="BC35" s="81">
        <f>F10</f>
        <v>0</v>
      </c>
      <c r="BD35" s="81"/>
      <c r="BE35" s="81">
        <f>H10</f>
        <v>0</v>
      </c>
      <c r="BF35" s="81"/>
      <c r="BG35" s="81">
        <f>J10</f>
        <v>0</v>
      </c>
      <c r="BH35" s="81"/>
      <c r="BI35" s="81">
        <f>L10</f>
        <v>0</v>
      </c>
      <c r="BJ35" s="81"/>
      <c r="BK35" s="81">
        <f>N10</f>
        <v>0</v>
      </c>
      <c r="BL35" s="81"/>
      <c r="BM35" s="81">
        <f>P10</f>
        <v>0</v>
      </c>
      <c r="BN35" s="81"/>
      <c r="BO35" s="81">
        <f>R10</f>
        <v>0</v>
      </c>
      <c r="BP35" s="81"/>
      <c r="BQ35" s="81">
        <f>T10</f>
        <v>0</v>
      </c>
      <c r="BR35" s="81"/>
      <c r="BS35" s="81">
        <f>V10</f>
        <v>0</v>
      </c>
      <c r="BT35" s="81"/>
      <c r="BU35" s="81">
        <f>X10</f>
        <v>0</v>
      </c>
      <c r="BV35" s="81"/>
      <c r="BW35" s="81">
        <f>Z10</f>
        <v>11.9</v>
      </c>
      <c r="BX35" s="81"/>
      <c r="BY35" s="81">
        <f>AB10</f>
        <v>12</v>
      </c>
      <c r="BZ35" s="81"/>
      <c r="CA35" s="81">
        <f>AD10</f>
        <v>12.5</v>
      </c>
      <c r="CB35" s="81"/>
      <c r="CC35" s="81">
        <f>AF10</f>
        <v>14.2</v>
      </c>
      <c r="CD35" s="81"/>
      <c r="CE35" s="81">
        <f>AH10</f>
        <v>16.2</v>
      </c>
      <c r="CF35" s="81"/>
      <c r="CG35" s="81">
        <f>AJ10</f>
        <v>51.23</v>
      </c>
      <c r="CH35" s="81"/>
      <c r="CI35" s="81">
        <f>AL10</f>
        <v>55.24</v>
      </c>
      <c r="CJ35" s="81"/>
      <c r="CK35" s="81">
        <f>AN10</f>
        <v>59.17</v>
      </c>
      <c r="CL35" s="81"/>
      <c r="CM35" s="81">
        <f>AP10</f>
        <v>61.56</v>
      </c>
      <c r="CN35" s="81"/>
      <c r="CO35" s="81">
        <f>AR10</f>
        <v>63.89</v>
      </c>
      <c r="CP35" s="81"/>
      <c r="CQ35" s="81">
        <f>AT10</f>
        <v>65.349999999999994</v>
      </c>
      <c r="CR35" s="81"/>
      <c r="CS35" s="81">
        <f>AV10</f>
        <v>953.72</v>
      </c>
      <c r="CT35" s="281"/>
      <c r="CU35" s="281"/>
      <c r="CV35" s="281"/>
      <c r="CW35" s="281"/>
      <c r="CX35" s="281"/>
      <c r="CY35" s="281"/>
      <c r="CZ35" s="281"/>
      <c r="DA35" s="281"/>
      <c r="DB35" s="281"/>
      <c r="DC35" s="281"/>
      <c r="DD35" s="281"/>
      <c r="DE35" s="281"/>
      <c r="DF35" s="281"/>
      <c r="DG35" s="281"/>
    </row>
    <row r="36" spans="1:111" s="191" customFormat="1" ht="25.5" customHeight="1" x14ac:dyDescent="0.25">
      <c r="A36" s="277"/>
      <c r="B36" s="277"/>
      <c r="C36" s="276" t="s">
        <v>312</v>
      </c>
      <c r="D36" s="755" t="s">
        <v>320</v>
      </c>
      <c r="E36" s="755"/>
      <c r="F36" s="755"/>
      <c r="G36" s="755"/>
      <c r="H36" s="755"/>
      <c r="I36" s="755"/>
      <c r="J36" s="755"/>
      <c r="K36" s="755"/>
      <c r="L36" s="755"/>
      <c r="M36" s="755"/>
      <c r="N36" s="755"/>
      <c r="O36" s="755"/>
      <c r="P36" s="755"/>
      <c r="Q36" s="755"/>
      <c r="R36" s="755"/>
      <c r="S36" s="755"/>
      <c r="T36" s="755"/>
      <c r="U36" s="755"/>
      <c r="V36" s="755"/>
      <c r="W36" s="755"/>
      <c r="X36" s="755"/>
      <c r="Y36" s="755"/>
      <c r="Z36" s="755"/>
      <c r="AA36" s="755"/>
      <c r="AB36" s="755"/>
      <c r="AC36" s="755"/>
      <c r="AD36" s="755"/>
      <c r="AE36" s="755"/>
      <c r="AF36" s="755"/>
      <c r="AG36" s="755"/>
      <c r="AH36" s="755"/>
      <c r="AI36" s="755"/>
      <c r="AJ36" s="755"/>
      <c r="AK36" s="755"/>
      <c r="AL36" s="755"/>
      <c r="AM36" s="755"/>
      <c r="AN36" s="755"/>
      <c r="AO36" s="755"/>
      <c r="AP36" s="755"/>
      <c r="AQ36" s="755"/>
      <c r="AR36" s="755"/>
      <c r="AS36" s="755"/>
      <c r="AT36" s="755"/>
      <c r="AU36" s="755"/>
      <c r="AV36" s="755"/>
      <c r="AW36" s="755"/>
      <c r="AX36" s="755"/>
      <c r="AY36" s="387"/>
      <c r="AZ36" s="296">
        <v>23</v>
      </c>
      <c r="BA36" s="389" t="s">
        <v>537</v>
      </c>
      <c r="BB36" s="100" t="s">
        <v>288</v>
      </c>
      <c r="BC36" s="84">
        <f>F8+F9</f>
        <v>0</v>
      </c>
      <c r="BD36" s="84"/>
      <c r="BE36" s="84">
        <f>H8+H9</f>
        <v>0</v>
      </c>
      <c r="BF36" s="84"/>
      <c r="BG36" s="84">
        <f>J8+J9</f>
        <v>0</v>
      </c>
      <c r="BH36" s="84"/>
      <c r="BI36" s="84">
        <f>L8+L9</f>
        <v>0</v>
      </c>
      <c r="BJ36" s="84"/>
      <c r="BK36" s="84">
        <f>N8+N9</f>
        <v>0</v>
      </c>
      <c r="BL36" s="84"/>
      <c r="BM36" s="84">
        <f>P8+P9</f>
        <v>0</v>
      </c>
      <c r="BN36" s="84"/>
      <c r="BO36" s="84">
        <f>R8+R9</f>
        <v>0</v>
      </c>
      <c r="BP36" s="84"/>
      <c r="BQ36" s="84">
        <f>T8+T9</f>
        <v>0</v>
      </c>
      <c r="BR36" s="84"/>
      <c r="BS36" s="84">
        <f>V8+V9</f>
        <v>0</v>
      </c>
      <c r="BT36" s="84"/>
      <c r="BU36" s="84">
        <f>X8+X9</f>
        <v>0</v>
      </c>
      <c r="BV36" s="84"/>
      <c r="BW36" s="84">
        <f>Z8+Z9</f>
        <v>11.9</v>
      </c>
      <c r="BX36" s="84"/>
      <c r="BY36" s="84">
        <f>AB8+AB9</f>
        <v>12</v>
      </c>
      <c r="BZ36" s="84"/>
      <c r="CA36" s="84">
        <f>AD8+AD9</f>
        <v>12.5</v>
      </c>
      <c r="CB36" s="84"/>
      <c r="CC36" s="84">
        <f>AF8+AF9</f>
        <v>14.2</v>
      </c>
      <c r="CD36" s="84"/>
      <c r="CE36" s="84">
        <f>AH8+AH9</f>
        <v>16.2</v>
      </c>
      <c r="CF36" s="84"/>
      <c r="CG36" s="84">
        <f>AJ8+AJ9</f>
        <v>51.23</v>
      </c>
      <c r="CH36" s="84"/>
      <c r="CI36" s="84">
        <f>AL8+AL9</f>
        <v>55.24</v>
      </c>
      <c r="CJ36" s="84"/>
      <c r="CK36" s="84">
        <f>AN8+AN9</f>
        <v>59.17</v>
      </c>
      <c r="CL36" s="84"/>
      <c r="CM36" s="84">
        <f>AP8+AP9</f>
        <v>61.56</v>
      </c>
      <c r="CN36" s="84"/>
      <c r="CO36" s="84">
        <f>AR8+AR9</f>
        <v>63.89</v>
      </c>
      <c r="CP36" s="84"/>
      <c r="CQ36" s="84">
        <f>AT8+AT9</f>
        <v>65.349999999999994</v>
      </c>
      <c r="CR36" s="84"/>
      <c r="CS36" s="84">
        <f>AV8+AV9</f>
        <v>953.72</v>
      </c>
      <c r="CT36" s="281"/>
      <c r="CU36" s="281"/>
      <c r="CV36" s="281"/>
      <c r="CW36" s="281"/>
      <c r="CX36" s="281"/>
      <c r="CY36" s="281"/>
      <c r="CZ36" s="281"/>
      <c r="DA36" s="281"/>
      <c r="DB36" s="281"/>
      <c r="DC36" s="281"/>
      <c r="DD36" s="281"/>
      <c r="DE36" s="281"/>
      <c r="DF36" s="281"/>
      <c r="DG36" s="281"/>
    </row>
    <row r="37" spans="1:111" s="191" customFormat="1" ht="15" customHeight="1" x14ac:dyDescent="0.25">
      <c r="A37" s="277"/>
      <c r="B37" s="277"/>
      <c r="C37" s="276" t="s">
        <v>312</v>
      </c>
      <c r="D37" s="759" t="s">
        <v>538</v>
      </c>
      <c r="E37" s="759"/>
      <c r="F37" s="759"/>
      <c r="G37" s="759"/>
      <c r="H37" s="759"/>
      <c r="I37" s="759"/>
      <c r="J37" s="759"/>
      <c r="K37" s="759"/>
      <c r="L37" s="759"/>
      <c r="M37" s="759"/>
      <c r="N37" s="759"/>
      <c r="O37" s="759"/>
      <c r="P37" s="759"/>
      <c r="Q37" s="759"/>
      <c r="R37" s="759"/>
      <c r="S37" s="759"/>
      <c r="T37" s="759"/>
      <c r="U37" s="759"/>
      <c r="V37" s="759"/>
      <c r="W37" s="759"/>
      <c r="X37" s="759"/>
      <c r="Y37" s="759"/>
      <c r="Z37" s="759"/>
      <c r="AA37" s="759"/>
      <c r="AB37" s="759"/>
      <c r="AC37" s="759"/>
      <c r="AD37" s="759"/>
      <c r="AE37" s="759"/>
      <c r="AF37" s="759"/>
      <c r="AG37" s="759"/>
      <c r="AH37" s="759"/>
      <c r="AI37" s="759"/>
      <c r="AJ37" s="759"/>
      <c r="AK37" s="759"/>
      <c r="AL37" s="759"/>
      <c r="AM37" s="759"/>
      <c r="AN37" s="759"/>
      <c r="AO37" s="759"/>
      <c r="AP37" s="759"/>
      <c r="AQ37" s="759"/>
      <c r="AR37" s="759"/>
      <c r="AS37" s="759"/>
      <c r="AT37" s="759"/>
      <c r="AU37" s="759"/>
      <c r="AV37" s="759"/>
      <c r="AW37" s="759"/>
      <c r="AX37" s="759"/>
      <c r="AY37" s="387"/>
      <c r="AZ37" s="283" t="s">
        <v>321</v>
      </c>
      <c r="BA37" s="389" t="s">
        <v>539</v>
      </c>
      <c r="BB37" s="100"/>
      <c r="BC37" s="81" t="str">
        <f>IF(OR(ISBLANK(F8),ISBLANK(F9),ISBLANK(F10)),"N/A",IF((BC35=BC36),"ok","&lt;&gt;"))</f>
        <v>N/A</v>
      </c>
      <c r="BD37" s="81"/>
      <c r="BE37" s="81" t="str">
        <f>IF(OR(ISBLANK(H8),ISBLANK(H9),ISBLANK(H10)),"N/A",IF((BE35=BE36),"ok","&lt;&gt;"))</f>
        <v>N/A</v>
      </c>
      <c r="BF37" s="81"/>
      <c r="BG37" s="81" t="str">
        <f>IF(OR(ISBLANK(J8),ISBLANK(J9),ISBLANK(J10)),"N/A",IF((BG35=BG36),"ok","&lt;&gt;"))</f>
        <v>N/A</v>
      </c>
      <c r="BH37" s="81"/>
      <c r="BI37" s="81" t="str">
        <f>IF(OR(ISBLANK(L8),ISBLANK(L9),ISBLANK(L10)),"N/A",IF((BI35=BI36),"ok","&lt;&gt;"))</f>
        <v>N/A</v>
      </c>
      <c r="BJ37" s="81"/>
      <c r="BK37" s="81" t="str">
        <f>IF(OR(ISBLANK(N8),ISBLANK(N9),ISBLANK(N10)),"N/A",IF((BK35=BK36),"ok","&lt;&gt;"))</f>
        <v>N/A</v>
      </c>
      <c r="BL37" s="81"/>
      <c r="BM37" s="81" t="str">
        <f>IF(OR(ISBLANK(P8),ISBLANK(P9),ISBLANK(P10)),"N/A",IF((BM35=BM36),"ok","&lt;&gt;"))</f>
        <v>N/A</v>
      </c>
      <c r="BN37" s="81"/>
      <c r="BO37" s="81" t="str">
        <f>IF(OR(ISBLANK(R8),ISBLANK(R9),ISBLANK(R10)),"N/A",IF((BO35=BO36),"ok","&lt;&gt;"))</f>
        <v>N/A</v>
      </c>
      <c r="BP37" s="81"/>
      <c r="BQ37" s="81" t="str">
        <f>IF(OR(ISBLANK(T8),ISBLANK(T9),ISBLANK(T10)),"N/A",IF((BQ35=BQ36),"ok","&lt;&gt;"))</f>
        <v>N/A</v>
      </c>
      <c r="BR37" s="81"/>
      <c r="BS37" s="81" t="str">
        <f>IF(OR(ISBLANK(V8),ISBLANK(V9),ISBLANK(V10)),"N/A",IF((BS35=BS36),"ok","&lt;&gt;"))</f>
        <v>N/A</v>
      </c>
      <c r="BT37" s="81"/>
      <c r="BU37" s="81" t="str">
        <f>IF(OR(ISBLANK(X8),ISBLANK(X9),ISBLANK(X10)),"N/A",IF((BU35=BU36),"ok","&lt;&gt;"))</f>
        <v>N/A</v>
      </c>
      <c r="BV37" s="81"/>
      <c r="BW37" s="81" t="str">
        <f>IF(OR(ISBLANK(Z8),ISBLANK(Z9),ISBLANK(Z10)),"N/A",IF((BW35=BW36),"ok","&lt;&gt;"))</f>
        <v>ok</v>
      </c>
      <c r="BX37" s="81"/>
      <c r="BY37" s="81" t="str">
        <f>IF(OR(ISBLANK(AB8),ISBLANK(AB9),ISBLANK(AB10)),"N/A",IF((BY35=BY36),"ok","&lt;&gt;"))</f>
        <v>ok</v>
      </c>
      <c r="BZ37" s="81"/>
      <c r="CA37" s="81" t="str">
        <f>IF(OR(ISBLANK(AD8),ISBLANK(AD9),ISBLANK(AD10)),"N/A",IF((CA35=CA36),"ok","&lt;&gt;"))</f>
        <v>ok</v>
      </c>
      <c r="CB37" s="81"/>
      <c r="CC37" s="81" t="str">
        <f>IF(OR(ISBLANK(AF8),ISBLANK(AF9),ISBLANK(AF10)),"N/A",IF((CC35=CC36),"ok","&lt;&gt;"))</f>
        <v>ok</v>
      </c>
      <c r="CD37" s="81"/>
      <c r="CE37" s="81" t="str">
        <f>IF(OR(ISBLANK(AH8),ISBLANK(AH9),ISBLANK(AH10)),"N/A",IF((CE35=CE36),"ok","&lt;&gt;"))</f>
        <v>ok</v>
      </c>
      <c r="CF37" s="81"/>
      <c r="CG37" s="81" t="str">
        <f>IF(OR(ISBLANK(AJ8),ISBLANK(AJ9),ISBLANK(AJ10)),"N/A",IF((CG35=CG36),"ok","&lt;&gt;"))</f>
        <v>ok</v>
      </c>
      <c r="CH37" s="81"/>
      <c r="CI37" s="81" t="str">
        <f>IF(OR(ISBLANK(AL8),ISBLANK(AL9),ISBLANK(AL10)),"N/A",IF((CI35=CI36),"ok","&lt;&gt;"))</f>
        <v>ok</v>
      </c>
      <c r="CJ37" s="81"/>
      <c r="CK37" s="81" t="str">
        <f>IF(OR(ISBLANK(AN8),ISBLANK(AN9),ISBLANK(AN10)),"N/A",IF((CK35=CK36),"ok","&lt;&gt;"))</f>
        <v>ok</v>
      </c>
      <c r="CL37" s="81"/>
      <c r="CM37" s="81" t="str">
        <f>IF(OR(ISBLANK(AP8),ISBLANK(AP9),ISBLANK(AP10)),"N/A",IF((CM35=CM36),"ok","&lt;&gt;"))</f>
        <v>ok</v>
      </c>
      <c r="CN37" s="81"/>
      <c r="CO37" s="81" t="str">
        <f>IF(OR(ISBLANK(AR8),ISBLANK(AR9),ISBLANK(AR10)),"N/A",IF((CO35=CO36),"ok","&lt;&gt;"))</f>
        <v>ok</v>
      </c>
      <c r="CP37" s="81"/>
      <c r="CQ37" s="81" t="str">
        <f>IF(OR(ISBLANK(AT8),ISBLANK(AT9),ISBLANK(AT10)),"N/A",IF((CQ35=CQ36),"ok","&lt;&gt;"))</f>
        <v>ok</v>
      </c>
      <c r="CR37" s="81"/>
      <c r="CS37" s="81" t="str">
        <f>IF(OR(ISBLANK(AV8),ISBLANK(AV9),ISBLANK(AV10)),"N/A",IF((CS35=CS36),"ok","&lt;&gt;"))</f>
        <v>ok</v>
      </c>
      <c r="CT37" s="281"/>
      <c r="CU37" s="281"/>
      <c r="CV37" s="281"/>
      <c r="CW37" s="281"/>
      <c r="CX37" s="281"/>
      <c r="CY37" s="281"/>
      <c r="CZ37" s="281"/>
      <c r="DA37" s="281"/>
      <c r="DB37" s="281"/>
      <c r="DC37" s="281"/>
      <c r="DD37" s="281"/>
      <c r="DE37" s="281"/>
      <c r="DF37" s="281"/>
      <c r="DG37" s="281"/>
    </row>
    <row r="38" spans="1:111" s="371" customFormat="1" ht="19.5" customHeight="1" x14ac:dyDescent="0.25">
      <c r="A38" s="210"/>
      <c r="B38" s="179"/>
      <c r="C38" s="549"/>
      <c r="D38" s="289"/>
      <c r="E38" s="783" t="str">
        <f>LEFT(D10,LEN(D10)-7)&amp;" (W2,3)"</f>
        <v>Freshwater abstracted (W2,3)</v>
      </c>
      <c r="F38" s="784"/>
      <c r="G38" s="784"/>
      <c r="H38" s="784"/>
      <c r="I38" s="784"/>
      <c r="J38" s="784"/>
      <c r="K38" s="784"/>
      <c r="L38" s="784"/>
      <c r="M38" s="784"/>
      <c r="N38" s="784"/>
      <c r="O38" s="784"/>
      <c r="P38" s="784"/>
      <c r="Q38" s="784"/>
      <c r="R38" s="784"/>
      <c r="S38" s="784"/>
      <c r="T38" s="784"/>
      <c r="U38" s="784"/>
      <c r="V38" s="784"/>
      <c r="W38" s="784"/>
      <c r="X38" s="784"/>
      <c r="Y38" s="784"/>
      <c r="Z38" s="784"/>
      <c r="AA38" s="784"/>
      <c r="AB38" s="784"/>
      <c r="AC38" s="550"/>
      <c r="AD38" s="289"/>
      <c r="AE38" s="551"/>
      <c r="AF38" s="551"/>
      <c r="AG38" s="551"/>
      <c r="AH38" s="551"/>
      <c r="AI38" s="551"/>
      <c r="AJ38" s="551"/>
      <c r="AK38" s="551"/>
      <c r="AL38" s="551"/>
      <c r="AM38" s="551"/>
      <c r="AN38" s="551"/>
      <c r="AO38" s="551"/>
      <c r="AP38" s="551"/>
      <c r="AQ38" s="801"/>
      <c r="AR38" s="801"/>
      <c r="AS38" s="801"/>
      <c r="AT38" s="801"/>
      <c r="AU38" s="801"/>
      <c r="AV38" s="801"/>
      <c r="AW38" s="551"/>
      <c r="AX38" s="191"/>
      <c r="AY38" s="213"/>
      <c r="AZ38" s="369">
        <v>14</v>
      </c>
      <c r="BA38" s="454" t="s">
        <v>522</v>
      </c>
      <c r="BB38" s="100" t="s">
        <v>288</v>
      </c>
      <c r="BC38" s="84">
        <f>F22</f>
        <v>0</v>
      </c>
      <c r="BD38" s="84"/>
      <c r="BE38" s="84">
        <f>H22</f>
        <v>0</v>
      </c>
      <c r="BF38" s="84"/>
      <c r="BG38" s="84">
        <f>J22</f>
        <v>0</v>
      </c>
      <c r="BH38" s="84"/>
      <c r="BI38" s="84">
        <f>L22</f>
        <v>0</v>
      </c>
      <c r="BJ38" s="84"/>
      <c r="BK38" s="84">
        <f>N22</f>
        <v>0</v>
      </c>
      <c r="BL38" s="84"/>
      <c r="BM38" s="84">
        <f>P22</f>
        <v>0</v>
      </c>
      <c r="BN38" s="84"/>
      <c r="BO38" s="84">
        <f>R22</f>
        <v>0</v>
      </c>
      <c r="BP38" s="84"/>
      <c r="BQ38" s="84">
        <f>T22</f>
        <v>0</v>
      </c>
      <c r="BR38" s="84"/>
      <c r="BS38" s="84">
        <f>V22</f>
        <v>0</v>
      </c>
      <c r="BT38" s="84"/>
      <c r="BU38" s="84">
        <f>X22</f>
        <v>0</v>
      </c>
      <c r="BV38" s="84"/>
      <c r="BW38" s="84">
        <f>Z22</f>
        <v>0</v>
      </c>
      <c r="BX38" s="84"/>
      <c r="BY38" s="84">
        <f>AB22</f>
        <v>0</v>
      </c>
      <c r="BZ38" s="84"/>
      <c r="CA38" s="84">
        <f>AD22</f>
        <v>0</v>
      </c>
      <c r="CB38" s="84"/>
      <c r="CC38" s="84">
        <f>AF22</f>
        <v>0</v>
      </c>
      <c r="CD38" s="84"/>
      <c r="CE38" s="84">
        <f>AH22</f>
        <v>0</v>
      </c>
      <c r="CF38" s="84"/>
      <c r="CG38" s="84">
        <f>AJ22</f>
        <v>51.23</v>
      </c>
      <c r="CH38" s="84"/>
      <c r="CI38" s="84">
        <f>AL22</f>
        <v>55.24</v>
      </c>
      <c r="CJ38" s="84"/>
      <c r="CK38" s="84">
        <f>AN22</f>
        <v>59.17</v>
      </c>
      <c r="CL38" s="84"/>
      <c r="CM38" s="84">
        <f>AP22</f>
        <v>61.56</v>
      </c>
      <c r="CN38" s="84"/>
      <c r="CO38" s="84">
        <f>AR22</f>
        <v>63.89</v>
      </c>
      <c r="CP38" s="84"/>
      <c r="CQ38" s="84">
        <f>AT22</f>
        <v>65.349999999999994</v>
      </c>
      <c r="CR38" s="84"/>
      <c r="CS38" s="84">
        <f>AV22</f>
        <v>953.72</v>
      </c>
    </row>
    <row r="39" spans="1:111" ht="15" customHeight="1" x14ac:dyDescent="0.25">
      <c r="C39" s="549"/>
      <c r="D39" s="552" t="str">
        <f>D11</f>
        <v>of which abstracted by:</v>
      </c>
      <c r="E39" s="553"/>
      <c r="F39" s="646"/>
      <c r="G39" s="646"/>
      <c r="H39" s="646"/>
      <c r="I39" s="646"/>
      <c r="J39" s="646"/>
      <c r="K39" s="646"/>
      <c r="L39" s="646"/>
      <c r="M39" s="646"/>
      <c r="N39" s="646"/>
      <c r="O39" s="646"/>
      <c r="P39" s="646"/>
      <c r="Q39" s="646"/>
      <c r="R39" s="646"/>
      <c r="S39" s="646"/>
      <c r="T39" s="646"/>
      <c r="U39" s="646"/>
      <c r="V39" s="646"/>
      <c r="W39" s="646"/>
      <c r="X39" s="646"/>
      <c r="Y39" s="646"/>
      <c r="Z39" s="646"/>
      <c r="AA39" s="646"/>
      <c r="AB39" s="646"/>
      <c r="AC39" s="554"/>
      <c r="AD39" s="554"/>
      <c r="AE39" s="551"/>
      <c r="AF39" s="551"/>
      <c r="AG39" s="551"/>
      <c r="AH39" s="551"/>
      <c r="AI39" s="551"/>
      <c r="AJ39" s="551"/>
      <c r="AK39" s="551"/>
      <c r="AL39" s="551"/>
      <c r="AM39" s="551"/>
      <c r="AN39" s="551"/>
      <c r="AO39" s="551"/>
      <c r="AP39" s="555"/>
      <c r="AQ39" s="783" t="str">
        <f>D26&amp;" (W2,17)"</f>
        <v xml:space="preserve">    Households  (W2,17)</v>
      </c>
      <c r="AR39" s="784"/>
      <c r="AS39" s="784"/>
      <c r="AT39" s="784"/>
      <c r="AU39" s="784"/>
      <c r="AV39" s="784"/>
      <c r="AW39" s="786"/>
      <c r="AX39" s="191"/>
      <c r="AZ39" s="296">
        <v>24</v>
      </c>
      <c r="BA39" s="389" t="s">
        <v>540</v>
      </c>
      <c r="BB39" s="100" t="s">
        <v>288</v>
      </c>
      <c r="BC39" s="84">
        <f>F10+F18+F19+F20-F21</f>
        <v>0</v>
      </c>
      <c r="BD39" s="84"/>
      <c r="BE39" s="84">
        <f>H10+H18+H19+H20-H21</f>
        <v>0</v>
      </c>
      <c r="BF39" s="84"/>
      <c r="BG39" s="84">
        <f>J10+J18+J19+J20-J21</f>
        <v>0</v>
      </c>
      <c r="BH39" s="84"/>
      <c r="BI39" s="84">
        <f>L10+L18+L19+L20-L21</f>
        <v>0</v>
      </c>
      <c r="BJ39" s="84"/>
      <c r="BK39" s="84">
        <f>N10+N18+N19+N20-N21</f>
        <v>0</v>
      </c>
      <c r="BL39" s="84"/>
      <c r="BM39" s="84">
        <f>P10+P18+P19+P20-P21</f>
        <v>0</v>
      </c>
      <c r="BN39" s="84"/>
      <c r="BO39" s="84">
        <f>R10+R18+R19+R20-R21</f>
        <v>0</v>
      </c>
      <c r="BP39" s="84"/>
      <c r="BQ39" s="84">
        <f>T10+T18+T19+T20-T21</f>
        <v>0</v>
      </c>
      <c r="BR39" s="84"/>
      <c r="BS39" s="84">
        <f>V10+V18+V19+V20-V21</f>
        <v>0</v>
      </c>
      <c r="BT39" s="84"/>
      <c r="BU39" s="84">
        <f>X10+X18+X19+X20-X21</f>
        <v>0</v>
      </c>
      <c r="BV39" s="84"/>
      <c r="BW39" s="84">
        <f>Z10+Z18+Z19+Z20-Z21</f>
        <v>11.9</v>
      </c>
      <c r="BX39" s="84"/>
      <c r="BY39" s="84">
        <f>AB10+AB18+AB19+AB20-AB21</f>
        <v>12</v>
      </c>
      <c r="BZ39" s="84"/>
      <c r="CA39" s="84">
        <f>AD10+AD18+AD19+AD20-AD21</f>
        <v>12.5</v>
      </c>
      <c r="CB39" s="84"/>
      <c r="CC39" s="84">
        <f>AF10+AF18+AF19+AF20-AF21</f>
        <v>14.2</v>
      </c>
      <c r="CD39" s="84"/>
      <c r="CE39" s="84">
        <f>AH10+AH18+AH19+AH20-AH21</f>
        <v>16.2</v>
      </c>
      <c r="CF39" s="84"/>
      <c r="CG39" s="84">
        <f>AJ10+AJ18+AJ19+AJ20-AJ21</f>
        <v>51.23</v>
      </c>
      <c r="CH39" s="84"/>
      <c r="CI39" s="84">
        <f>AL10+AL18+AL19+AL20-AL21</f>
        <v>55.24</v>
      </c>
      <c r="CJ39" s="84"/>
      <c r="CK39" s="84">
        <f>AN10+AN18+AN19+AN20-AN21</f>
        <v>59.17</v>
      </c>
      <c r="CL39" s="84"/>
      <c r="CM39" s="84">
        <f>AP10+AP18+AP19+AP20-AP21</f>
        <v>61.56</v>
      </c>
      <c r="CN39" s="84"/>
      <c r="CO39" s="84">
        <f>AR10+AR18+AR19+AR20-AR21</f>
        <v>63.89</v>
      </c>
      <c r="CP39" s="84"/>
      <c r="CQ39" s="84">
        <f>AT10+AT18+AT19+AT20-AT21</f>
        <v>65.349999999999994</v>
      </c>
      <c r="CR39" s="84"/>
      <c r="CS39" s="84">
        <f>AV10+AV18+AV19+AV20-AV21</f>
        <v>953.72</v>
      </c>
    </row>
    <row r="40" spans="1:111" ht="15" customHeight="1" x14ac:dyDescent="0.25">
      <c r="C40" s="549"/>
      <c r="D40" s="548" t="str">
        <f>D12&amp;" (W2,4)"</f>
        <v>Water supply industry (ISIC 36) (W2,4)</v>
      </c>
      <c r="E40" s="556"/>
      <c r="F40" s="551"/>
      <c r="G40" s="551"/>
      <c r="H40" s="551"/>
      <c r="I40" s="551"/>
      <c r="J40" s="551"/>
      <c r="K40" s="551"/>
      <c r="L40" s="551"/>
      <c r="M40" s="551"/>
      <c r="N40" s="551"/>
      <c r="O40" s="551"/>
      <c r="P40" s="551"/>
      <c r="Q40" s="551"/>
      <c r="R40" s="551"/>
      <c r="S40" s="551"/>
      <c r="T40" s="551"/>
      <c r="U40" s="551"/>
      <c r="V40" s="551"/>
      <c r="W40" s="551"/>
      <c r="X40" s="551"/>
      <c r="Y40" s="551"/>
      <c r="Z40" s="804" t="str">
        <f>D18&amp;" (W2,10)"</f>
        <v>Desalinated water (W2,10)</v>
      </c>
      <c r="AA40" s="805"/>
      <c r="AB40" s="806"/>
      <c r="AC40" s="551"/>
      <c r="AD40" s="551"/>
      <c r="AE40" s="804" t="str">
        <f>LEFT(D22,LEN(D22)-16)&amp;" (W2,14)"</f>
        <v>Total freshwater available for use  (W2,14)</v>
      </c>
      <c r="AF40" s="805"/>
      <c r="AG40" s="805"/>
      <c r="AH40" s="806"/>
      <c r="AI40" s="551"/>
      <c r="AJ40" s="551"/>
      <c r="AK40" s="804" t="str">
        <f>LEFT(D24,LEN(D24)-8)&amp;" (W2,16)"</f>
        <v>Total freshwater use  (W2,16)</v>
      </c>
      <c r="AL40" s="805"/>
      <c r="AM40" s="806"/>
      <c r="AN40" s="551"/>
      <c r="AO40" s="551"/>
      <c r="AP40" s="551"/>
      <c r="AQ40" s="557"/>
      <c r="AR40" s="557"/>
      <c r="AS40" s="557"/>
      <c r="AT40" s="557"/>
      <c r="AU40" s="557"/>
      <c r="AV40" s="557"/>
      <c r="AW40" s="557"/>
      <c r="AX40" s="191"/>
      <c r="AZ40" s="283" t="s">
        <v>321</v>
      </c>
      <c r="BA40" s="389" t="s">
        <v>541</v>
      </c>
      <c r="BB40" s="100"/>
      <c r="BC40" s="81" t="str">
        <f>IF(OR(ISBLANK(F10),ISBLANK(F18),ISBLANK(F19),ISBLANK(F20),ISBLANK(F21),ISBLANK(F22)),"N/A",IF((BC38=BC39),"ok","&lt;&gt;"))</f>
        <v>N/A</v>
      </c>
      <c r="BD40" s="81"/>
      <c r="BE40" s="81" t="str">
        <f>IF(OR(ISBLANK(H10),ISBLANK(H18),ISBLANK(H19),ISBLANK(H20),ISBLANK(H21),ISBLANK(H22)),"N/A",IF((BE38=BE39),"ok","&lt;&gt;"))</f>
        <v>N/A</v>
      </c>
      <c r="BF40" s="81"/>
      <c r="BG40" s="81" t="str">
        <f>IF(OR(ISBLANK(J10),ISBLANK(J18),ISBLANK(J19),ISBLANK(J20),ISBLANK(J21),ISBLANK(J22)),"N/A",IF((BG38=BG39),"ok","&lt;&gt;"))</f>
        <v>N/A</v>
      </c>
      <c r="BH40" s="81"/>
      <c r="BI40" s="81" t="str">
        <f>IF(OR(ISBLANK(L10),ISBLANK(L18),ISBLANK(L19),ISBLANK(L20),ISBLANK(L21),ISBLANK(L22)),"N/A",IF((BI38=BI39),"ok","&lt;&gt;"))</f>
        <v>N/A</v>
      </c>
      <c r="BJ40" s="81"/>
      <c r="BK40" s="81" t="str">
        <f>IF(OR(ISBLANK(N10),ISBLANK(N18),ISBLANK(N19),ISBLANK(N20),ISBLANK(N21),ISBLANK(N22)),"N/A",IF((BK38=BK39),"ok","&lt;&gt;"))</f>
        <v>N/A</v>
      </c>
      <c r="BL40" s="81"/>
      <c r="BM40" s="81" t="str">
        <f>IF(OR(ISBLANK(P10),ISBLANK(P18),ISBLANK(P19),ISBLANK(P20),ISBLANK(P21),ISBLANK(P22)),"N/A",IF((BM38=BM39),"ok","&lt;&gt;"))</f>
        <v>N/A</v>
      </c>
      <c r="BN40" s="81"/>
      <c r="BO40" s="81" t="str">
        <f>IF(OR(ISBLANK(R10),ISBLANK(R18),ISBLANK(R19),ISBLANK(R20),ISBLANK(R21),ISBLANK(R22)),"N/A",IF((BO38=BO39),"ok","&lt;&gt;"))</f>
        <v>N/A</v>
      </c>
      <c r="BP40" s="81"/>
      <c r="BQ40" s="81" t="str">
        <f>IF(OR(ISBLANK(T10),ISBLANK(T18),ISBLANK(T19),ISBLANK(T20),ISBLANK(T21),ISBLANK(T22)),"N/A",IF((BQ38=BQ39),"ok","&lt;&gt;"))</f>
        <v>N/A</v>
      </c>
      <c r="BR40" s="81"/>
      <c r="BS40" s="81" t="str">
        <f>IF(OR(ISBLANK(V10),ISBLANK(V18),ISBLANK(V19),ISBLANK(V20),ISBLANK(V21),ISBLANK(V22)),"N/A",IF((BS38=BS39),"ok","&lt;&gt;"))</f>
        <v>N/A</v>
      </c>
      <c r="BT40" s="81"/>
      <c r="BU40" s="81" t="str">
        <f>IF(OR(ISBLANK(X10),ISBLANK(X18),ISBLANK(X19),ISBLANK(X20),ISBLANK(X21),ISBLANK(X22)),"N/A",IF((BU38=BU39),"ok","&lt;&gt;"))</f>
        <v>N/A</v>
      </c>
      <c r="BV40" s="81"/>
      <c r="BW40" s="81" t="str">
        <f>IF(OR(ISBLANK(Z10),ISBLANK(Z18),ISBLANK(Z19),ISBLANK(Z20),ISBLANK(Z21),ISBLANK(Z22)),"N/A",IF((BW38=BW39),"ok","&lt;&gt;"))</f>
        <v>N/A</v>
      </c>
      <c r="BX40" s="81"/>
      <c r="BY40" s="81" t="str">
        <f>IF(OR(ISBLANK(AB10),ISBLANK(AB18),ISBLANK(AB19),ISBLANK(AB20),ISBLANK(AB21),ISBLANK(AB22)),"N/A",IF((BY38=BY39),"ok","&lt;&gt;"))</f>
        <v>N/A</v>
      </c>
      <c r="BZ40" s="81"/>
      <c r="CA40" s="81" t="str">
        <f>IF(OR(ISBLANK(AD10),ISBLANK(AD18),ISBLANK(AD19),ISBLANK(AD20),ISBLANK(AD21),ISBLANK(AD22)),"N/A",IF((CA38=CA39),"ok","&lt;&gt;"))</f>
        <v>N/A</v>
      </c>
      <c r="CB40" s="81"/>
      <c r="CC40" s="81" t="str">
        <f>IF(OR(ISBLANK(AF10),ISBLANK(AF18),ISBLANK(AF19),ISBLANK(AF20),ISBLANK(AF21),ISBLANK(AF22)),"N/A",IF((CC38=CC39),"ok","&lt;&gt;"))</f>
        <v>N/A</v>
      </c>
      <c r="CD40" s="81"/>
      <c r="CE40" s="81" t="str">
        <f>IF(OR(ISBLANK(AH10),ISBLANK(AH18),ISBLANK(AH19),ISBLANK(AH20),ISBLANK(AH21),ISBLANK(AH22)),"N/A",IF((CE38=CE39),"ok","&lt;&gt;"))</f>
        <v>N/A</v>
      </c>
      <c r="CF40" s="81"/>
      <c r="CG40" s="81" t="str">
        <f>IF(OR(ISBLANK(AJ10),ISBLANK(AJ18),ISBLANK(AJ19),ISBLANK(AJ20),ISBLANK(AJ21),ISBLANK(AJ22)),"N/A",IF((CG38=CG39),"ok","&lt;&gt;"))</f>
        <v>N/A</v>
      </c>
      <c r="CH40" s="81"/>
      <c r="CI40" s="81" t="str">
        <f>IF(OR(ISBLANK(AL10),ISBLANK(AL18),ISBLANK(AL19),ISBLANK(AL20),ISBLANK(AL21),ISBLANK(AL22)),"N/A",IF((CI38=CI39),"ok","&lt;&gt;"))</f>
        <v>N/A</v>
      </c>
      <c r="CJ40" s="81"/>
      <c r="CK40" s="81" t="str">
        <f>IF(OR(ISBLANK(AN10),ISBLANK(AN18),ISBLANK(AN19),ISBLANK(AN20),ISBLANK(AN21),ISBLANK(AN22)),"N/A",IF((CK38=CK39),"ok","&lt;&gt;"))</f>
        <v>N/A</v>
      </c>
      <c r="CL40" s="81"/>
      <c r="CM40" s="81" t="str">
        <f>IF(OR(ISBLANK(AP10),ISBLANK(AP18),ISBLANK(AP19),ISBLANK(AP20),ISBLANK(AP21),ISBLANK(AP22)),"N/A",IF((CM38=CM39),"ok","&lt;&gt;"))</f>
        <v>N/A</v>
      </c>
      <c r="CN40" s="81"/>
      <c r="CO40" s="81" t="str">
        <f>IF(OR(ISBLANK(AR10),ISBLANK(AR18),ISBLANK(AR19),ISBLANK(AR20),ISBLANK(AR21),ISBLANK(AR22)),"N/A",IF((CO38=CO39),"ok","&lt;&gt;"))</f>
        <v>N/A</v>
      </c>
      <c r="CP40" s="81"/>
      <c r="CQ40" s="81" t="str">
        <f>IF(OR(ISBLANK(AT10),ISBLANK(AT18),ISBLANK(AT19),ISBLANK(AT20),ISBLANK(AT21),ISBLANK(AT22)),"N/A",IF((CQ38=CQ39),"ok","&lt;&gt;"))</f>
        <v>N/A</v>
      </c>
      <c r="CR40" s="81"/>
      <c r="CS40" s="81" t="str">
        <f>IF(OR(ISBLANK(AV10),ISBLANK(AV18),ISBLANK(AV19),ISBLANK(AV20),ISBLANK(AV21),ISBLANK(AV22)),"N/A",IF((CS38=CS39),"ok","&lt;&gt;"))</f>
        <v>ok</v>
      </c>
    </row>
    <row r="41" spans="1:111" ht="19.5" customHeight="1" x14ac:dyDescent="0.25">
      <c r="B41" s="546"/>
      <c r="C41" s="557"/>
      <c r="D41" s="558"/>
      <c r="E41" s="551"/>
      <c r="F41" s="551"/>
      <c r="G41" s="551"/>
      <c r="H41" s="551"/>
      <c r="I41" s="551"/>
      <c r="J41" s="551"/>
      <c r="K41" s="551"/>
      <c r="L41" s="551"/>
      <c r="M41" s="551"/>
      <c r="N41" s="551"/>
      <c r="O41" s="551"/>
      <c r="P41" s="551"/>
      <c r="Q41" s="551"/>
      <c r="R41" s="551"/>
      <c r="S41" s="551"/>
      <c r="T41" s="551"/>
      <c r="U41" s="551"/>
      <c r="V41" s="551"/>
      <c r="W41" s="551"/>
      <c r="X41" s="551"/>
      <c r="Y41" s="551"/>
      <c r="Z41" s="807"/>
      <c r="AA41" s="808"/>
      <c r="AB41" s="809"/>
      <c r="AC41" s="551"/>
      <c r="AD41" s="551"/>
      <c r="AE41" s="807"/>
      <c r="AF41" s="808"/>
      <c r="AG41" s="808"/>
      <c r="AH41" s="809"/>
      <c r="AI41" s="551"/>
      <c r="AJ41" s="551"/>
      <c r="AK41" s="807"/>
      <c r="AL41" s="808"/>
      <c r="AM41" s="809"/>
      <c r="AN41" s="551"/>
      <c r="AO41" s="551"/>
      <c r="AP41" s="551"/>
      <c r="AQ41" s="804" t="str">
        <f>D27&amp;" (W2,18)"</f>
        <v xml:space="preserve">    Agriculture, forestry and fishing (ISIC 01-03) (W2,18)</v>
      </c>
      <c r="AR41" s="805"/>
      <c r="AS41" s="805"/>
      <c r="AT41" s="805"/>
      <c r="AU41" s="805"/>
      <c r="AV41" s="805"/>
      <c r="AW41" s="806"/>
      <c r="AZ41" s="369">
        <v>3</v>
      </c>
      <c r="BA41" s="567" t="s">
        <v>542</v>
      </c>
      <c r="BB41" s="100" t="s">
        <v>288</v>
      </c>
      <c r="BC41" s="81">
        <f>F10</f>
        <v>0</v>
      </c>
      <c r="BD41" s="81"/>
      <c r="BE41" s="81">
        <f>H10</f>
        <v>0</v>
      </c>
      <c r="BF41" s="81"/>
      <c r="BG41" s="81">
        <f>J10</f>
        <v>0</v>
      </c>
      <c r="BH41" s="81"/>
      <c r="BI41" s="81">
        <f>L10</f>
        <v>0</v>
      </c>
      <c r="BJ41" s="81"/>
      <c r="BK41" s="81">
        <f>N10</f>
        <v>0</v>
      </c>
      <c r="BL41" s="81"/>
      <c r="BM41" s="81">
        <f>P10</f>
        <v>0</v>
      </c>
      <c r="BN41" s="81"/>
      <c r="BO41" s="81">
        <f>R10</f>
        <v>0</v>
      </c>
      <c r="BP41" s="81"/>
      <c r="BQ41" s="81">
        <f>T10</f>
        <v>0</v>
      </c>
      <c r="BR41" s="81"/>
      <c r="BS41" s="81">
        <f>V10</f>
        <v>0</v>
      </c>
      <c r="BT41" s="81"/>
      <c r="BU41" s="81">
        <f>X10</f>
        <v>0</v>
      </c>
      <c r="BV41" s="81"/>
      <c r="BW41" s="81">
        <f>Z10</f>
        <v>11.9</v>
      </c>
      <c r="BX41" s="81"/>
      <c r="BY41" s="81">
        <f>AB10</f>
        <v>12</v>
      </c>
      <c r="BZ41" s="81"/>
      <c r="CA41" s="81">
        <f>AD10</f>
        <v>12.5</v>
      </c>
      <c r="CB41" s="81"/>
      <c r="CC41" s="81">
        <f>AF10</f>
        <v>14.2</v>
      </c>
      <c r="CD41" s="81"/>
      <c r="CE41" s="81">
        <f>AH10</f>
        <v>16.2</v>
      </c>
      <c r="CF41" s="81"/>
      <c r="CG41" s="81">
        <f>AJ10</f>
        <v>51.23</v>
      </c>
      <c r="CH41" s="81"/>
      <c r="CI41" s="81">
        <f>AL10</f>
        <v>55.24</v>
      </c>
      <c r="CJ41" s="81"/>
      <c r="CK41" s="81">
        <f>AN10</f>
        <v>59.17</v>
      </c>
      <c r="CL41" s="81"/>
      <c r="CM41" s="81">
        <f>AP10</f>
        <v>61.56</v>
      </c>
      <c r="CN41" s="81"/>
      <c r="CO41" s="81">
        <f>AR10</f>
        <v>63.89</v>
      </c>
      <c r="CP41" s="81"/>
      <c r="CQ41" s="81">
        <f>AT10</f>
        <v>65.349999999999994</v>
      </c>
      <c r="CR41" s="81"/>
      <c r="CS41" s="81">
        <f>AV10</f>
        <v>953.72</v>
      </c>
    </row>
    <row r="42" spans="1:111" ht="15" customHeight="1" x14ac:dyDescent="0.25">
      <c r="C42" s="557"/>
      <c r="D42" s="548" t="str">
        <f>D13&amp;" (W2,5)"</f>
        <v>Households  (W2,5)</v>
      </c>
      <c r="E42" s="551"/>
      <c r="F42" s="551"/>
      <c r="G42" s="551"/>
      <c r="H42" s="551"/>
      <c r="I42" s="551"/>
      <c r="J42" s="551"/>
      <c r="K42" s="551"/>
      <c r="L42" s="551"/>
      <c r="M42" s="551"/>
      <c r="N42" s="551"/>
      <c r="O42" s="551"/>
      <c r="P42" s="551"/>
      <c r="Q42" s="551"/>
      <c r="R42" s="551"/>
      <c r="S42" s="551"/>
      <c r="T42" s="551"/>
      <c r="U42" s="551"/>
      <c r="V42" s="551"/>
      <c r="W42" s="551"/>
      <c r="X42" s="551"/>
      <c r="Y42" s="551"/>
      <c r="Z42" s="810"/>
      <c r="AA42" s="811"/>
      <c r="AB42" s="812"/>
      <c r="AC42" s="555"/>
      <c r="AD42" s="551"/>
      <c r="AE42" s="807"/>
      <c r="AF42" s="808"/>
      <c r="AG42" s="808"/>
      <c r="AH42" s="809"/>
      <c r="AI42" s="551"/>
      <c r="AJ42" s="551"/>
      <c r="AK42" s="807"/>
      <c r="AL42" s="808"/>
      <c r="AM42" s="809"/>
      <c r="AN42" s="826" t="s">
        <v>543</v>
      </c>
      <c r="AO42" s="827"/>
      <c r="AP42" s="551"/>
      <c r="AQ42" s="810"/>
      <c r="AR42" s="811"/>
      <c r="AS42" s="811"/>
      <c r="AT42" s="811"/>
      <c r="AU42" s="811"/>
      <c r="AV42" s="811"/>
      <c r="AW42" s="812"/>
      <c r="AZ42" s="296">
        <v>25</v>
      </c>
      <c r="BA42" s="389" t="s">
        <v>544</v>
      </c>
      <c r="BB42" s="100" t="s">
        <v>288</v>
      </c>
      <c r="BC42" s="84">
        <f>SUM(F12:F17)</f>
        <v>0</v>
      </c>
      <c r="BD42" s="84"/>
      <c r="BE42" s="84">
        <f>SUM(H12:H17)</f>
        <v>0</v>
      </c>
      <c r="BF42" s="84"/>
      <c r="BG42" s="84">
        <f>SUM(J12:J17)</f>
        <v>0</v>
      </c>
      <c r="BH42" s="84"/>
      <c r="BI42" s="84">
        <f>SUM(L12:L17)</f>
        <v>0</v>
      </c>
      <c r="BJ42" s="84"/>
      <c r="BK42" s="84">
        <f>SUM(N12:N17)</f>
        <v>0</v>
      </c>
      <c r="BL42" s="84"/>
      <c r="BM42" s="84">
        <f>SUM(P12:P17)</f>
        <v>0</v>
      </c>
      <c r="BN42" s="84"/>
      <c r="BO42" s="84">
        <f>SUM(R12:R17)</f>
        <v>0</v>
      </c>
      <c r="BP42" s="84"/>
      <c r="BQ42" s="84">
        <f>SUM(T12:T17)</f>
        <v>0</v>
      </c>
      <c r="BR42" s="84"/>
      <c r="BS42" s="84">
        <f>SUM(V12:V17)</f>
        <v>0</v>
      </c>
      <c r="BT42" s="84"/>
      <c r="BU42" s="84">
        <f>SUM(X12:X17)</f>
        <v>0</v>
      </c>
      <c r="BV42" s="84"/>
      <c r="BW42" s="84">
        <f>SUM(Z12:Z17)</f>
        <v>6.89</v>
      </c>
      <c r="BX42" s="84"/>
      <c r="BY42" s="84">
        <f>SUM(AB12:AB17)</f>
        <v>7</v>
      </c>
      <c r="BZ42" s="84"/>
      <c r="CA42" s="84">
        <f>SUM(AD12:AD17)</f>
        <v>7.5</v>
      </c>
      <c r="CB42" s="84"/>
      <c r="CC42" s="84">
        <f>SUM(AF12:AF17)</f>
        <v>8.8000000000000007</v>
      </c>
      <c r="CD42" s="84"/>
      <c r="CE42" s="84">
        <f>SUM(AH12:AH17)</f>
        <v>10.199999999999999</v>
      </c>
      <c r="CF42" s="84"/>
      <c r="CG42" s="84">
        <f>SUM(AJ12:AJ17)</f>
        <v>44.13</v>
      </c>
      <c r="CH42" s="84"/>
      <c r="CI42" s="84">
        <f>SUM(AL12:AL17)</f>
        <v>47.52</v>
      </c>
      <c r="CJ42" s="84"/>
      <c r="CK42" s="84">
        <f>SUM(AN12:AN17)</f>
        <v>49.63</v>
      </c>
      <c r="CL42" s="84"/>
      <c r="CM42" s="84">
        <f>SUM(AP12:AP17)</f>
        <v>51.88</v>
      </c>
      <c r="CN42" s="84"/>
      <c r="CO42" s="84">
        <f>SUM(AR12:AR17)</f>
        <v>52.89</v>
      </c>
      <c r="CP42" s="84"/>
      <c r="CQ42" s="84">
        <f>SUM(AT12:AT17)</f>
        <v>54.45</v>
      </c>
      <c r="CR42" s="84"/>
      <c r="CS42" s="84">
        <f>SUM(AV12:AV17)</f>
        <v>941.92</v>
      </c>
    </row>
    <row r="43" spans="1:111" ht="15" customHeight="1" x14ac:dyDescent="0.25">
      <c r="C43" s="557"/>
      <c r="D43" s="559"/>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807"/>
      <c r="AF43" s="808"/>
      <c r="AG43" s="808"/>
      <c r="AH43" s="809"/>
      <c r="AI43" s="551"/>
      <c r="AJ43" s="560"/>
      <c r="AK43" s="807"/>
      <c r="AL43" s="808"/>
      <c r="AM43" s="809"/>
      <c r="AN43" s="807"/>
      <c r="AO43" s="827"/>
      <c r="AP43" s="551"/>
      <c r="AQ43" s="551"/>
      <c r="AR43" s="551"/>
      <c r="AS43" s="551"/>
      <c r="AT43" s="551"/>
      <c r="AU43" s="551"/>
      <c r="AV43" s="551"/>
      <c r="AW43" s="551"/>
      <c r="AZ43" s="283" t="s">
        <v>321</v>
      </c>
      <c r="BA43" s="389" t="s">
        <v>545</v>
      </c>
      <c r="BB43" s="100"/>
      <c r="BC43" s="81" t="str">
        <f>IF(OR(ISBLANK(F10),ISBLANK(F12),ISBLANK(F13),ISBLANK(F14),ISBLANK(F15),ISBLANK(F16),ISBLANK(F17)),"N/A", IF(BC41=BC42,"ok","&lt;&gt;"))</f>
        <v>N/A</v>
      </c>
      <c r="BD43" s="81"/>
      <c r="BE43" s="81" t="str">
        <f>IF(OR(ISBLANK(H10),ISBLANK(H12),ISBLANK(H13),ISBLANK(H14),ISBLANK(H15),ISBLANK(H16),ISBLANK(H17)),"N/A", IF(BE41=BE42,"ok","&lt;&gt;"))</f>
        <v>N/A</v>
      </c>
      <c r="BF43" s="81"/>
      <c r="BG43" s="81" t="str">
        <f>IF(OR(ISBLANK(J10),ISBLANK(J12),ISBLANK(J13),ISBLANK(J14),ISBLANK(J15),ISBLANK(J16),ISBLANK(J17)),"N/A", IF(BG41=BG42,"ok","&lt;&gt;"))</f>
        <v>N/A</v>
      </c>
      <c r="BH43" s="81"/>
      <c r="BI43" s="81" t="str">
        <f>IF(OR(ISBLANK(L10),ISBLANK(L12),ISBLANK(L13),ISBLANK(L14),ISBLANK(L15),ISBLANK(L16),ISBLANK(L17)),"N/A", IF(BI41=BI42,"ok","&lt;&gt;"))</f>
        <v>N/A</v>
      </c>
      <c r="BJ43" s="81"/>
      <c r="BK43" s="81" t="str">
        <f>IF(OR(ISBLANK(N10),ISBLANK(N12),ISBLANK(N13),ISBLANK(N14),ISBLANK(N15),ISBLANK(N16),ISBLANK(N17)),"N/A", IF(BK41=BK42,"ok","&lt;&gt;"))</f>
        <v>N/A</v>
      </c>
      <c r="BL43" s="81"/>
      <c r="BM43" s="81" t="str">
        <f>IF(OR(ISBLANK(P10),ISBLANK(P12),ISBLANK(P13),ISBLANK(P14),ISBLANK(P15),ISBLANK(P16),ISBLANK(P17)),"N/A", IF(BM41=BM42,"ok","&lt;&gt;"))</f>
        <v>N/A</v>
      </c>
      <c r="BN43" s="81"/>
      <c r="BO43" s="81" t="str">
        <f>IF(OR(ISBLANK(R10),ISBLANK(R12),ISBLANK(R13),ISBLANK(R14),ISBLANK(R15),ISBLANK(R16),ISBLANK(R17)),"N/A", IF(BO41=BO42,"ok","&lt;&gt;"))</f>
        <v>N/A</v>
      </c>
      <c r="BP43" s="81"/>
      <c r="BQ43" s="81" t="str">
        <f>IF(OR(ISBLANK(T10),ISBLANK(T12),ISBLANK(T13),ISBLANK(T14),ISBLANK(T15),ISBLANK(T16),ISBLANK(T17)),"N/A", IF(BQ41=BQ42,"ok","&lt;&gt;"))</f>
        <v>N/A</v>
      </c>
      <c r="BR43" s="81"/>
      <c r="BS43" s="81" t="str">
        <f>IF(OR(ISBLANK(V10),ISBLANK(V12),ISBLANK(V13),ISBLANK(V14),ISBLANK(V15),ISBLANK(V16),ISBLANK(V17)),"N/A", IF(BS41=BS42,"ok","&lt;&gt;"))</f>
        <v>N/A</v>
      </c>
      <c r="BT43" s="81"/>
      <c r="BU43" s="81" t="str">
        <f>IF(OR(ISBLANK(X10),ISBLANK(X12),ISBLANK(X13),ISBLANK(X14),ISBLANK(X15),ISBLANK(X16),ISBLANK(X17)),"N/A", IF(BU41=BU42,"ok","&lt;&gt;"))</f>
        <v>N/A</v>
      </c>
      <c r="BV43" s="81"/>
      <c r="BW43" s="81" t="str">
        <f>IF(OR(ISBLANK(Z10),ISBLANK(Z12),ISBLANK(Z13),ISBLANK(Z14),ISBLANK(Z15),ISBLANK(Z16),ISBLANK(Z17)),"N/A", IF(BW41=BW42,"ok","&lt;&gt;"))</f>
        <v>N/A</v>
      </c>
      <c r="BX43" s="81"/>
      <c r="BY43" s="81" t="str">
        <f>IF(OR(ISBLANK(AB10),ISBLANK(AB12),ISBLANK(AB13),ISBLANK(AB14),ISBLANK(AB15),ISBLANK(AB16),ISBLANK(AB17)),"N/A", IF(BY41=BY42,"ok","&lt;&gt;"))</f>
        <v>N/A</v>
      </c>
      <c r="BZ43" s="81"/>
      <c r="CA43" s="81" t="str">
        <f>IF(OR(ISBLANK(AD10),ISBLANK(AD12),ISBLANK(AD13),ISBLANK(AD14),ISBLANK(AD15),ISBLANK(AD16),ISBLANK(AD17)),"N/A", IF(CA41=CA42,"ok","&lt;&gt;"))</f>
        <v>N/A</v>
      </c>
      <c r="CB43" s="81"/>
      <c r="CC43" s="81" t="str">
        <f>IF(OR(ISBLANK(AF10),ISBLANK(AF12),ISBLANK(AF13),ISBLANK(AF14),ISBLANK(AF15),ISBLANK(AF16),ISBLANK(AF17)),"N/A", IF(CC41=CC42,"ok","&lt;&gt;"))</f>
        <v>N/A</v>
      </c>
      <c r="CD43" s="81"/>
      <c r="CE43" s="81" t="str">
        <f>IF(OR(ISBLANK(AH10),ISBLANK(AH12),ISBLANK(AH13),ISBLANK(AH14),ISBLANK(AH15),ISBLANK(AH16),ISBLANK(AH17)),"N/A", IF(CE41=CE42,"ok","&lt;&gt;"))</f>
        <v>N/A</v>
      </c>
      <c r="CF43" s="81"/>
      <c r="CG43" s="81" t="str">
        <f>IF(OR(ISBLANK(AJ10),ISBLANK(AJ12),ISBLANK(AJ13),ISBLANK(AJ14),ISBLANK(AJ15),ISBLANK(AJ16),ISBLANK(AJ17)),"N/A", IF(CG41=CG42,"ok","&lt;&gt;"))</f>
        <v>N/A</v>
      </c>
      <c r="CH43" s="81"/>
      <c r="CI43" s="81" t="str">
        <f>IF(OR(ISBLANK(AL10),ISBLANK(AL12),ISBLANK(AL13),ISBLANK(AL14),ISBLANK(AL15),ISBLANK(AL16),ISBLANK(AL17)),"N/A", IF(CI41=CI42,"ok","&lt;&gt;"))</f>
        <v>N/A</v>
      </c>
      <c r="CJ43" s="81"/>
      <c r="CK43" s="81" t="str">
        <f>IF(OR(ISBLANK(AN10),ISBLANK(AN12),ISBLANK(AN13),ISBLANK(AN14),ISBLANK(AN15),ISBLANK(AN16),ISBLANK(AN17)),"N/A", IF(CK41=CK42,"ok","&lt;&gt;"))</f>
        <v>N/A</v>
      </c>
      <c r="CL43" s="81"/>
      <c r="CM43" s="81" t="str">
        <f>IF(OR(ISBLANK(AP10),ISBLANK(AP12),ISBLANK(AP13),ISBLANK(AP14),ISBLANK(AP15),ISBLANK(AP16),ISBLANK(AP17)),"N/A", IF(CM41=CM42,"ok","&lt;&gt;"))</f>
        <v>N/A</v>
      </c>
      <c r="CN43" s="81"/>
      <c r="CO43" s="81" t="str">
        <f>IF(OR(ISBLANK(AR10),ISBLANK(AR12),ISBLANK(AR13),ISBLANK(AR14),ISBLANK(AR15),ISBLANK(AR16),ISBLANK(AR17)),"N/A", IF(CO41=CO42,"ok","&lt;&gt;"))</f>
        <v>N/A</v>
      </c>
      <c r="CP43" s="81"/>
      <c r="CQ43" s="81" t="str">
        <f>IF(OR(ISBLANK(AT10),ISBLANK(AT12),ISBLANK(AT13),ISBLANK(AT14),ISBLANK(AT15),ISBLANK(AT16),ISBLANK(AT17)),"N/A", IF(CQ41=CQ42,"ok","&lt;&gt;"))</f>
        <v>N/A</v>
      </c>
      <c r="CR43" s="81"/>
      <c r="CS43" s="81" t="str">
        <f>IF(OR(ISBLANK(AV10),ISBLANK(AV12),ISBLANK(AV13),ISBLANK(AV14),ISBLANK(AV15),ISBLANK(AV16),ISBLANK(AV17)),"N/A", IF(CS41=CS42,"ok","&lt;&gt;"))</f>
        <v>N/A</v>
      </c>
    </row>
    <row r="44" spans="1:111" ht="20.25" customHeight="1" x14ac:dyDescent="0.25">
      <c r="C44" s="557"/>
      <c r="D44" s="548" t="str">
        <f>D14&amp;" (W2,6)"</f>
        <v>Agriculture, forestry and fishing (ISIC 01-03) (W2,6)</v>
      </c>
      <c r="E44" s="551"/>
      <c r="F44" s="551"/>
      <c r="G44" s="551"/>
      <c r="H44" s="551"/>
      <c r="I44" s="551"/>
      <c r="J44" s="551"/>
      <c r="K44" s="551"/>
      <c r="L44" s="551"/>
      <c r="M44" s="551"/>
      <c r="N44" s="551"/>
      <c r="O44" s="551"/>
      <c r="P44" s="551"/>
      <c r="Q44" s="551"/>
      <c r="R44" s="551"/>
      <c r="S44" s="551"/>
      <c r="T44" s="551"/>
      <c r="U44" s="551"/>
      <c r="V44" s="551"/>
      <c r="W44" s="551"/>
      <c r="X44" s="551"/>
      <c r="Y44" s="551"/>
      <c r="Z44" s="783" t="str">
        <f>D19&amp;" (W2,11)"</f>
        <v>Reused water (W2,11)</v>
      </c>
      <c r="AA44" s="784"/>
      <c r="AB44" s="785"/>
      <c r="AC44" s="555"/>
      <c r="AD44" s="551"/>
      <c r="AE44" s="807"/>
      <c r="AF44" s="808"/>
      <c r="AG44" s="808"/>
      <c r="AH44" s="809"/>
      <c r="AI44" s="551"/>
      <c r="AJ44" s="560"/>
      <c r="AK44" s="807"/>
      <c r="AL44" s="808"/>
      <c r="AM44" s="809"/>
      <c r="AN44" s="561"/>
      <c r="AO44" s="562"/>
      <c r="AP44" s="551"/>
      <c r="AQ44" s="783" t="str">
        <f>D29&amp;" (W2,20)"</f>
        <v xml:space="preserve">    Manufacturing (ISIC 10-33) (W2,20)</v>
      </c>
      <c r="AR44" s="784"/>
      <c r="AS44" s="784"/>
      <c r="AT44" s="784"/>
      <c r="AU44" s="784"/>
      <c r="AV44" s="784"/>
      <c r="AW44" s="786"/>
      <c r="AZ44" s="369">
        <v>16</v>
      </c>
      <c r="BA44" s="567" t="s">
        <v>524</v>
      </c>
      <c r="BB44" s="100" t="s">
        <v>288</v>
      </c>
      <c r="BC44" s="84">
        <f>F24</f>
        <v>0</v>
      </c>
      <c r="BD44" s="84"/>
      <c r="BE44" s="84">
        <f>H24</f>
        <v>0</v>
      </c>
      <c r="BF44" s="84"/>
      <c r="BG44" s="84">
        <f>J24</f>
        <v>0</v>
      </c>
      <c r="BH44" s="84"/>
      <c r="BI44" s="84">
        <f>L24</f>
        <v>0</v>
      </c>
      <c r="BJ44" s="84"/>
      <c r="BK44" s="84">
        <f>N24</f>
        <v>0</v>
      </c>
      <c r="BL44" s="84"/>
      <c r="BM44" s="84">
        <f>P24</f>
        <v>0</v>
      </c>
      <c r="BN44" s="84"/>
      <c r="BO44" s="84">
        <f>R24</f>
        <v>0</v>
      </c>
      <c r="BP44" s="84"/>
      <c r="BQ44" s="84">
        <f>T24</f>
        <v>0</v>
      </c>
      <c r="BR44" s="84"/>
      <c r="BS44" s="84">
        <f>V24</f>
        <v>0</v>
      </c>
      <c r="BT44" s="84"/>
      <c r="BU44" s="84">
        <f>X24</f>
        <v>0</v>
      </c>
      <c r="BV44" s="84"/>
      <c r="BW44" s="84">
        <f>Z24</f>
        <v>0</v>
      </c>
      <c r="BX44" s="84"/>
      <c r="BY44" s="84">
        <f>AB24</f>
        <v>0</v>
      </c>
      <c r="BZ44" s="84"/>
      <c r="CA44" s="84">
        <f>AD24</f>
        <v>0</v>
      </c>
      <c r="CB44" s="84"/>
      <c r="CC44" s="84">
        <f>AF24</f>
        <v>0</v>
      </c>
      <c r="CD44" s="84"/>
      <c r="CE44" s="84">
        <f>AH24</f>
        <v>0</v>
      </c>
      <c r="CF44" s="84"/>
      <c r="CG44" s="84">
        <f>AJ24</f>
        <v>39.08</v>
      </c>
      <c r="CH44" s="84"/>
      <c r="CI44" s="84">
        <f>AL24</f>
        <v>42.28</v>
      </c>
      <c r="CJ44" s="84"/>
      <c r="CK44" s="84">
        <f>AN24</f>
        <v>47.37</v>
      </c>
      <c r="CL44" s="84"/>
      <c r="CM44" s="84">
        <f>AP24</f>
        <v>50.56</v>
      </c>
      <c r="CN44" s="84"/>
      <c r="CO44" s="84">
        <f>AR24</f>
        <v>53.84</v>
      </c>
      <c r="CP44" s="84"/>
      <c r="CQ44" s="84">
        <f>AT24</f>
        <v>55.32</v>
      </c>
      <c r="CR44" s="84"/>
      <c r="CS44" s="84">
        <f>AV24</f>
        <v>743.49</v>
      </c>
    </row>
    <row r="45" spans="1:111" ht="10.5" customHeight="1" x14ac:dyDescent="0.25">
      <c r="C45" s="557"/>
      <c r="D45" s="563"/>
      <c r="E45" s="551"/>
      <c r="F45" s="551"/>
      <c r="G45" s="551"/>
      <c r="H45" s="551"/>
      <c r="I45" s="551"/>
      <c r="J45" s="551"/>
      <c r="K45" s="551"/>
      <c r="L45" s="551"/>
      <c r="M45" s="551"/>
      <c r="N45" s="551"/>
      <c r="O45" s="551"/>
      <c r="P45" s="551"/>
      <c r="Q45" s="551"/>
      <c r="R45" s="551"/>
      <c r="S45" s="551"/>
      <c r="T45" s="551"/>
      <c r="U45" s="551"/>
      <c r="V45" s="551"/>
      <c r="W45" s="551"/>
      <c r="X45" s="551"/>
      <c r="Y45" s="551"/>
      <c r="Z45" s="551"/>
      <c r="AA45" s="551"/>
      <c r="AB45" s="551"/>
      <c r="AC45" s="551"/>
      <c r="AD45" s="551"/>
      <c r="AE45" s="810"/>
      <c r="AF45" s="811"/>
      <c r="AG45" s="811"/>
      <c r="AH45" s="812"/>
      <c r="AI45" s="551"/>
      <c r="AJ45" s="551"/>
      <c r="AK45" s="810"/>
      <c r="AL45" s="811"/>
      <c r="AM45" s="812"/>
      <c r="AN45" s="551"/>
      <c r="AO45" s="551"/>
      <c r="AP45" s="551"/>
      <c r="AQ45" s="551"/>
      <c r="AR45" s="551"/>
      <c r="AS45" s="551"/>
      <c r="AT45" s="551"/>
      <c r="AU45" s="551"/>
      <c r="AV45" s="551"/>
      <c r="AW45" s="551"/>
      <c r="AY45" s="315"/>
      <c r="AZ45" s="296">
        <v>26</v>
      </c>
      <c r="BA45" s="389" t="s">
        <v>546</v>
      </c>
      <c r="BB45" s="100" t="s">
        <v>288</v>
      </c>
      <c r="BC45" s="81">
        <f>F22-F23</f>
        <v>0</v>
      </c>
      <c r="BD45" s="81"/>
      <c r="BE45" s="81">
        <f>H22-H23</f>
        <v>0</v>
      </c>
      <c r="BF45" s="81"/>
      <c r="BG45" s="81">
        <f>J22-J23</f>
        <v>0</v>
      </c>
      <c r="BH45" s="81"/>
      <c r="BI45" s="81">
        <f>L22-L23</f>
        <v>0</v>
      </c>
      <c r="BJ45" s="81"/>
      <c r="BK45" s="81">
        <f>N22-N23</f>
        <v>0</v>
      </c>
      <c r="BL45" s="81"/>
      <c r="BM45" s="81">
        <f>P22-P23</f>
        <v>0</v>
      </c>
      <c r="BN45" s="81"/>
      <c r="BO45" s="81">
        <f>R22-R23</f>
        <v>0</v>
      </c>
      <c r="BP45" s="81"/>
      <c r="BQ45" s="81">
        <f>T22-T23</f>
        <v>0</v>
      </c>
      <c r="BR45" s="81"/>
      <c r="BS45" s="81">
        <f>V22-V23</f>
        <v>0</v>
      </c>
      <c r="BT45" s="81"/>
      <c r="BU45" s="81">
        <f>X22-X23</f>
        <v>0</v>
      </c>
      <c r="BV45" s="81"/>
      <c r="BW45" s="81">
        <f>Z22-Z23</f>
        <v>0</v>
      </c>
      <c r="BX45" s="81"/>
      <c r="BY45" s="81">
        <f>AB22-AB23</f>
        <v>0</v>
      </c>
      <c r="BZ45" s="81"/>
      <c r="CA45" s="81">
        <f>AD22-AD23</f>
        <v>0</v>
      </c>
      <c r="CB45" s="81"/>
      <c r="CC45" s="81">
        <f>AF22-AF23</f>
        <v>0</v>
      </c>
      <c r="CD45" s="81"/>
      <c r="CE45" s="81">
        <f>AH22-AH23</f>
        <v>0</v>
      </c>
      <c r="CF45" s="81"/>
      <c r="CG45" s="81">
        <f>AJ22-AJ23</f>
        <v>39.08</v>
      </c>
      <c r="CH45" s="81"/>
      <c r="CI45" s="81">
        <f>AL22-AL23</f>
        <v>42.28</v>
      </c>
      <c r="CJ45" s="81"/>
      <c r="CK45" s="81">
        <f>AN22-AN23</f>
        <v>47.370000000000005</v>
      </c>
      <c r="CL45" s="81"/>
      <c r="CM45" s="81">
        <f>AP22-AP23</f>
        <v>50.56</v>
      </c>
      <c r="CN45" s="81"/>
      <c r="CO45" s="81">
        <f>AR22-AR23</f>
        <v>53.84</v>
      </c>
      <c r="CP45" s="81"/>
      <c r="CQ45" s="81">
        <f>AT22-AT23</f>
        <v>55.319999999999993</v>
      </c>
      <c r="CR45" s="81"/>
      <c r="CS45" s="81">
        <f>AV22-AV23</f>
        <v>743.49400000000003</v>
      </c>
    </row>
    <row r="46" spans="1:111" ht="26.25" customHeight="1" x14ac:dyDescent="0.25">
      <c r="C46" s="557"/>
      <c r="D46" s="548" t="str">
        <f>D15&amp;" (W2,7)"</f>
        <v>Manufacturing (ISIC 10-33) (W2,7)</v>
      </c>
      <c r="E46" s="551"/>
      <c r="F46" s="551"/>
      <c r="G46" s="551"/>
      <c r="H46" s="551"/>
      <c r="I46" s="551"/>
      <c r="J46" s="551"/>
      <c r="K46" s="551"/>
      <c r="L46" s="551"/>
      <c r="M46" s="551"/>
      <c r="N46" s="551"/>
      <c r="O46" s="551"/>
      <c r="P46" s="551"/>
      <c r="Q46" s="551"/>
      <c r="R46" s="551"/>
      <c r="S46" s="551"/>
      <c r="T46" s="551"/>
      <c r="U46" s="551"/>
      <c r="V46" s="551"/>
      <c r="W46" s="551"/>
      <c r="X46" s="555"/>
      <c r="Y46" s="646"/>
      <c r="Z46" s="804" t="str">
        <f>D20&amp;"-"&amp;D21&amp;"  =(W2,12)-(W2,13)"</f>
        <v>Imports of water-Exports of water  =(W2,12)-(W2,13)</v>
      </c>
      <c r="AA46" s="818"/>
      <c r="AB46" s="819"/>
      <c r="AC46" s="555"/>
      <c r="AD46" s="554"/>
      <c r="AE46" s="554"/>
      <c r="AF46" s="554"/>
      <c r="AG46" s="551"/>
      <c r="AH46" s="551"/>
      <c r="AI46" s="551"/>
      <c r="AJ46" s="551"/>
      <c r="AK46" s="551"/>
      <c r="AL46" s="551"/>
      <c r="AM46" s="551"/>
      <c r="AN46" s="551"/>
      <c r="AO46" s="551"/>
      <c r="AP46" s="551"/>
      <c r="AQ46" s="783" t="str">
        <f>D30&amp;" (W2,21)"</f>
        <v xml:space="preserve">    Electricity industry (ISIC 351) (W2,21)</v>
      </c>
      <c r="AR46" s="784"/>
      <c r="AS46" s="784"/>
      <c r="AT46" s="784"/>
      <c r="AU46" s="784"/>
      <c r="AV46" s="784"/>
      <c r="AW46" s="786"/>
      <c r="AY46" s="315"/>
      <c r="AZ46" s="310" t="s">
        <v>321</v>
      </c>
      <c r="BA46" s="403" t="s">
        <v>547</v>
      </c>
      <c r="BB46" s="404"/>
      <c r="BC46" s="82" t="str">
        <f>IF(OR(ISBLANK(F22),ISBLANK(F23),ISBLANK(F24)),"N/A", IF(BC44=BC45,"ok","&lt;&gt;"))</f>
        <v>N/A</v>
      </c>
      <c r="BD46" s="82"/>
      <c r="BE46" s="82" t="str">
        <f>IF(OR(ISBLANK(H22),ISBLANK(H23),ISBLANK(H24)),"N/A", IF(BE44=BE45,"ok","&lt;&gt;"))</f>
        <v>N/A</v>
      </c>
      <c r="BF46" s="82"/>
      <c r="BG46" s="82" t="str">
        <f>IF(OR(ISBLANK(J22),ISBLANK(J23),ISBLANK(J24)),"N/A", IF(BG44=BG45,"ok","&lt;&gt;"))</f>
        <v>N/A</v>
      </c>
      <c r="BH46" s="82"/>
      <c r="BI46" s="82" t="str">
        <f>IF(OR(ISBLANK(L22),ISBLANK(L23),ISBLANK(L24)),"N/A", IF(BI44=BI45,"ok","&lt;&gt;"))</f>
        <v>N/A</v>
      </c>
      <c r="BJ46" s="82"/>
      <c r="BK46" s="82" t="str">
        <f>IF(OR(ISBLANK(N22),ISBLANK(N23),ISBLANK(N24)),"N/A", IF(BK44=BK45,"ok","&lt;&gt;"))</f>
        <v>N/A</v>
      </c>
      <c r="BL46" s="82"/>
      <c r="BM46" s="82" t="str">
        <f>IF(OR(ISBLANK(P22),ISBLANK(P23),ISBLANK(P24)),"N/A", IF(BM44=BM45,"ok","&lt;&gt;"))</f>
        <v>N/A</v>
      </c>
      <c r="BN46" s="82"/>
      <c r="BO46" s="82" t="str">
        <f>IF(OR(ISBLANK(R22),ISBLANK(R23),ISBLANK(R24)),"N/A", IF(BO44=BO45,"ok","&lt;&gt;"))</f>
        <v>N/A</v>
      </c>
      <c r="BP46" s="82"/>
      <c r="BQ46" s="82" t="str">
        <f>IF(OR(ISBLANK(T22),ISBLANK(T23),ISBLANK(T24)),"N/A", IF(BQ44=BQ45,"ok","&lt;&gt;"))</f>
        <v>N/A</v>
      </c>
      <c r="BR46" s="82"/>
      <c r="BS46" s="82" t="str">
        <f>IF(OR(ISBLANK(V22),ISBLANK(V23),ISBLANK(V24)),"N/A", IF(BS44=BS45,"ok","&lt;&gt;"))</f>
        <v>N/A</v>
      </c>
      <c r="BT46" s="82"/>
      <c r="BU46" s="82" t="str">
        <f>IF(OR(ISBLANK(X22),ISBLANK(X23),ISBLANK(X24)),"N/A", IF(BU44=BU45,"ok","&lt;&gt;"))</f>
        <v>N/A</v>
      </c>
      <c r="BV46" s="82"/>
      <c r="BW46" s="82" t="str">
        <f>IF(OR(ISBLANK(Z22),ISBLANK(Z23),ISBLANK(Z24)),"N/A", IF(BW44=BW45,"ok","&lt;&gt;"))</f>
        <v>N/A</v>
      </c>
      <c r="BX46" s="82"/>
      <c r="BY46" s="82" t="str">
        <f>IF(OR(ISBLANK(AB22),ISBLANK(AB23),ISBLANK(AB24)),"N/A", IF(BY44=BY45,"ok","&lt;&gt;"))</f>
        <v>N/A</v>
      </c>
      <c r="BZ46" s="82"/>
      <c r="CA46" s="82" t="str">
        <f>IF(OR(ISBLANK(AD22),ISBLANK(AD23),ISBLANK(AD24)),"N/A", IF(CA44=CA45,"ok","&lt;&gt;"))</f>
        <v>N/A</v>
      </c>
      <c r="CB46" s="82"/>
      <c r="CC46" s="82" t="str">
        <f>IF(OR(ISBLANK(AF22),ISBLANK(AF23),ISBLANK(AF24)),"N/A", IF(CC44=CC45,"ok","&lt;&gt;"))</f>
        <v>N/A</v>
      </c>
      <c r="CD46" s="82"/>
      <c r="CE46" s="82" t="str">
        <f>IF(OR(ISBLANK(AH22),ISBLANK(AH23),ISBLANK(AH24)),"N/A", IF(CE44=CE45,"ok","&lt;&gt;"))</f>
        <v>N/A</v>
      </c>
      <c r="CF46" s="82"/>
      <c r="CG46" s="82" t="str">
        <f>IF(OR(ISBLANK(AJ22),ISBLANK(AJ23),ISBLANK(AJ24)),"N/A", IF(CG44=CG45,"ok","&lt;&gt;"))</f>
        <v>ok</v>
      </c>
      <c r="CH46" s="82"/>
      <c r="CI46" s="82" t="str">
        <f>IF(OR(ISBLANK(AL22),ISBLANK(AL23),ISBLANK(AL24)),"N/A", IF(CI44=CI45,"ok","&lt;&gt;"))</f>
        <v>ok</v>
      </c>
      <c r="CJ46" s="82"/>
      <c r="CK46" s="82" t="str">
        <f>IF(OR(ISBLANK(AN22),ISBLANK(AN23),ISBLANK(AN24)),"N/A", IF(CK44=CK45,"ok","&lt;&gt;"))</f>
        <v>ok</v>
      </c>
      <c r="CL46" s="82"/>
      <c r="CM46" s="82" t="str">
        <f>IF(OR(ISBLANK(AP22),ISBLANK(AP23),ISBLANK(AP24)),"N/A", IF(CM44=CM45,"ok","&lt;&gt;"))</f>
        <v>ok</v>
      </c>
      <c r="CN46" s="82"/>
      <c r="CO46" s="82" t="str">
        <f>IF(OR(ISBLANK(AR22),ISBLANK(AR23),ISBLANK(AR24)),"N/A", IF(CO44=CO45,"ok","&lt;&gt;"))</f>
        <v>ok</v>
      </c>
      <c r="CP46" s="82"/>
      <c r="CQ46" s="82" t="str">
        <f>IF(OR(ISBLANK(AT22),ISBLANK(AT23),ISBLANK(AT24)),"N/A", IF(CQ44=CQ45,"ok","&lt;&gt;"))</f>
        <v>ok</v>
      </c>
      <c r="CR46" s="82"/>
      <c r="CS46" s="82" t="str">
        <f>IF(OR(ISBLANK(AV22),ISBLANK(AV23),ISBLANK(AV24)),"N/A", IF(CS44=CS45,"ok","&lt;&gt;"))</f>
        <v>&lt;&gt;</v>
      </c>
    </row>
    <row r="47" spans="1:111" ht="12" customHeight="1" x14ac:dyDescent="0.25">
      <c r="C47" s="557"/>
      <c r="D47" s="563"/>
      <c r="E47" s="551"/>
      <c r="F47" s="551"/>
      <c r="G47" s="551"/>
      <c r="H47" s="551"/>
      <c r="I47" s="551"/>
      <c r="J47" s="551"/>
      <c r="K47" s="551"/>
      <c r="L47" s="551"/>
      <c r="M47" s="551"/>
      <c r="N47" s="551"/>
      <c r="O47" s="551"/>
      <c r="P47" s="551"/>
      <c r="Q47" s="551"/>
      <c r="R47" s="551"/>
      <c r="S47" s="551"/>
      <c r="T47" s="551"/>
      <c r="U47" s="551"/>
      <c r="V47" s="551"/>
      <c r="W47" s="551"/>
      <c r="X47" s="555"/>
      <c r="Y47" s="646"/>
      <c r="Z47" s="820"/>
      <c r="AA47" s="821"/>
      <c r="AB47" s="822"/>
      <c r="AC47" s="564"/>
      <c r="AD47" s="564"/>
      <c r="AE47" s="564"/>
      <c r="AF47" s="564"/>
      <c r="AG47" s="565"/>
      <c r="AH47" s="566"/>
      <c r="AI47" s="551"/>
      <c r="AJ47" s="551"/>
      <c r="AK47" s="551"/>
      <c r="AL47" s="551"/>
      <c r="AM47" s="551"/>
      <c r="AN47" s="551"/>
      <c r="AO47" s="551"/>
      <c r="AP47" s="551"/>
      <c r="AQ47" s="551"/>
      <c r="AR47" s="551"/>
      <c r="AS47" s="551"/>
      <c r="AT47" s="551"/>
      <c r="AU47" s="551"/>
      <c r="AV47" s="551"/>
      <c r="AW47" s="551"/>
      <c r="AZ47" s="312" t="s">
        <v>354</v>
      </c>
      <c r="BA47" s="313" t="s">
        <v>355</v>
      </c>
      <c r="BB47" s="99"/>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305"/>
    </row>
    <row r="48" spans="1:111" ht="20.25" customHeight="1" x14ac:dyDescent="0.25">
      <c r="C48" s="557"/>
      <c r="D48" s="548" t="str">
        <f>D16&amp;" (W2,8)"</f>
        <v>Electricity industry (ISIC 351) (W2,8)</v>
      </c>
      <c r="E48" s="551"/>
      <c r="F48" s="551"/>
      <c r="G48" s="551"/>
      <c r="H48" s="551"/>
      <c r="I48" s="551"/>
      <c r="J48" s="551"/>
      <c r="K48" s="551"/>
      <c r="L48" s="551"/>
      <c r="M48" s="551"/>
      <c r="N48" s="551"/>
      <c r="O48" s="551"/>
      <c r="P48" s="551"/>
      <c r="Q48" s="551"/>
      <c r="R48" s="551"/>
      <c r="S48" s="551"/>
      <c r="T48" s="551"/>
      <c r="U48" s="551"/>
      <c r="V48" s="551"/>
      <c r="W48" s="551"/>
      <c r="X48" s="555"/>
      <c r="Y48" s="646"/>
      <c r="Z48" s="820"/>
      <c r="AA48" s="821"/>
      <c r="AB48" s="822"/>
      <c r="AC48" s="555"/>
      <c r="AD48" s="551"/>
      <c r="AE48" s="551"/>
      <c r="AF48" s="551"/>
      <c r="AG48" s="551"/>
      <c r="AH48" s="804" t="str">
        <f>D23&amp;" (W2,15)"</f>
        <v>Losses during transport (W2,15)</v>
      </c>
      <c r="AI48" s="813"/>
      <c r="AJ48" s="813"/>
      <c r="AK48" s="813"/>
      <c r="AL48" s="814"/>
      <c r="AM48" s="551"/>
      <c r="AN48" s="551"/>
      <c r="AO48" s="551"/>
      <c r="AP48" s="551"/>
      <c r="AQ48" s="783" t="str">
        <f>D31&amp;" (W2,22)"</f>
        <v xml:space="preserve">    Other economic activities (W2,22)</v>
      </c>
      <c r="AR48" s="784"/>
      <c r="AS48" s="784"/>
      <c r="AT48" s="784"/>
      <c r="AU48" s="784"/>
      <c r="AV48" s="784"/>
      <c r="AW48" s="786"/>
      <c r="AZ48" s="312" t="s">
        <v>357</v>
      </c>
      <c r="BA48" s="313" t="s">
        <v>358</v>
      </c>
      <c r="BB48" s="99"/>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305"/>
    </row>
    <row r="49" spans="1:98" ht="12" customHeight="1" x14ac:dyDescent="0.25">
      <c r="C49" s="557"/>
      <c r="D49" s="563"/>
      <c r="E49" s="551"/>
      <c r="F49" s="551"/>
      <c r="G49" s="551"/>
      <c r="H49" s="551"/>
      <c r="I49" s="551"/>
      <c r="J49" s="551"/>
      <c r="K49" s="551"/>
      <c r="L49" s="551"/>
      <c r="M49" s="551"/>
      <c r="N49" s="551"/>
      <c r="O49" s="551"/>
      <c r="P49" s="551"/>
      <c r="Q49" s="551"/>
      <c r="R49" s="551"/>
      <c r="S49" s="551"/>
      <c r="T49" s="551"/>
      <c r="U49" s="551"/>
      <c r="V49" s="551"/>
      <c r="W49" s="551"/>
      <c r="X49" s="555"/>
      <c r="Y49" s="577"/>
      <c r="Z49" s="823"/>
      <c r="AA49" s="824"/>
      <c r="AB49" s="825"/>
      <c r="AC49" s="551"/>
      <c r="AD49" s="551"/>
      <c r="AE49" s="551"/>
      <c r="AF49" s="551"/>
      <c r="AG49" s="551"/>
      <c r="AH49" s="815"/>
      <c r="AI49" s="816"/>
      <c r="AJ49" s="816"/>
      <c r="AK49" s="816"/>
      <c r="AL49" s="817"/>
      <c r="AM49" s="551"/>
      <c r="AN49" s="551"/>
      <c r="AO49" s="551"/>
      <c r="AP49" s="551"/>
      <c r="AQ49" s="551"/>
      <c r="AR49" s="551"/>
      <c r="AS49" s="551"/>
      <c r="AT49" s="551"/>
      <c r="AU49" s="551"/>
      <c r="AV49" s="551"/>
      <c r="AW49" s="551"/>
      <c r="AZ49" s="314" t="s">
        <v>360</v>
      </c>
      <c r="BA49" s="313" t="s">
        <v>361</v>
      </c>
      <c r="BB49" s="99"/>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305"/>
    </row>
    <row r="50" spans="1:98" ht="15" customHeight="1" x14ac:dyDescent="0.25">
      <c r="C50" s="557"/>
      <c r="D50" s="548" t="str">
        <f>D17&amp;" (W2,9)"</f>
        <v>Other economic activities (W2,9)</v>
      </c>
      <c r="E50" s="551"/>
      <c r="F50" s="551"/>
      <c r="G50" s="551"/>
      <c r="H50" s="551"/>
      <c r="I50" s="551"/>
      <c r="J50" s="551"/>
      <c r="K50" s="551"/>
      <c r="L50" s="551"/>
      <c r="M50" s="551"/>
      <c r="N50" s="551"/>
      <c r="O50" s="551"/>
      <c r="P50" s="551"/>
      <c r="Q50" s="551"/>
      <c r="R50" s="551"/>
      <c r="S50" s="551"/>
      <c r="T50" s="551"/>
      <c r="U50" s="551"/>
      <c r="V50" s="551"/>
      <c r="W50" s="551"/>
      <c r="X50" s="551"/>
      <c r="Y50" s="555"/>
      <c r="Z50" s="551"/>
      <c r="AA50" s="551"/>
      <c r="AB50" s="551"/>
      <c r="AC50" s="551"/>
      <c r="AD50" s="551"/>
      <c r="AE50" s="551"/>
      <c r="AF50" s="551"/>
      <c r="AG50" s="551"/>
      <c r="AH50" s="551"/>
      <c r="AI50" s="551"/>
      <c r="AJ50" s="551"/>
      <c r="AK50" s="551"/>
      <c r="AL50" s="551"/>
      <c r="AM50" s="551"/>
      <c r="AN50" s="551"/>
      <c r="AO50" s="551"/>
      <c r="AP50" s="551"/>
      <c r="AQ50" s="551"/>
      <c r="AR50" s="551"/>
      <c r="AS50" s="551"/>
      <c r="AT50" s="551"/>
      <c r="AU50" s="551"/>
      <c r="AV50" s="551"/>
      <c r="AW50" s="551"/>
      <c r="AZ50" s="314" t="s">
        <v>363</v>
      </c>
      <c r="BA50" s="313" t="s">
        <v>364</v>
      </c>
      <c r="BB50" s="99"/>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305"/>
    </row>
    <row r="51" spans="1:98" ht="22.5" customHeight="1" x14ac:dyDescent="0.3">
      <c r="B51" s="179">
        <v>1</v>
      </c>
      <c r="C51" s="298" t="s">
        <v>340</v>
      </c>
      <c r="D51" s="390"/>
      <c r="E51" s="298"/>
      <c r="F51" s="211"/>
      <c r="G51" s="301"/>
      <c r="H51" s="302"/>
      <c r="I51" s="303"/>
      <c r="J51" s="302"/>
      <c r="K51" s="303"/>
      <c r="L51" s="302"/>
      <c r="M51" s="303"/>
      <c r="N51" s="302"/>
      <c r="O51" s="303"/>
      <c r="P51" s="302"/>
      <c r="Q51" s="303"/>
      <c r="R51" s="302"/>
      <c r="S51" s="303"/>
      <c r="T51" s="302"/>
      <c r="U51" s="303"/>
      <c r="V51" s="302"/>
      <c r="W51" s="301"/>
      <c r="X51" s="302"/>
      <c r="Y51" s="301"/>
      <c r="Z51" s="302"/>
      <c r="AA51" s="301"/>
      <c r="AB51" s="302"/>
      <c r="AC51" s="301"/>
      <c r="AD51" s="302"/>
      <c r="AE51" s="301"/>
      <c r="AF51" s="391"/>
      <c r="AG51" s="301"/>
      <c r="AH51" s="302"/>
      <c r="AI51" s="303"/>
      <c r="AJ51" s="302"/>
      <c r="AK51" s="301"/>
      <c r="AL51" s="302"/>
      <c r="AM51" s="301"/>
      <c r="AN51" s="302"/>
      <c r="AO51" s="350"/>
      <c r="AP51" s="350"/>
      <c r="AQ51" s="350"/>
      <c r="AR51" s="350"/>
      <c r="AS51" s="350"/>
      <c r="AT51" s="349"/>
      <c r="AU51" s="300"/>
      <c r="AV51" s="349"/>
      <c r="AW51" s="300"/>
      <c r="AX51" s="300"/>
      <c r="AZ51" s="546"/>
      <c r="BA51" s="546"/>
      <c r="BB51" s="99"/>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305"/>
    </row>
    <row r="52" spans="1:98" ht="9" customHeight="1" x14ac:dyDescent="0.3">
      <c r="C52" s="543"/>
      <c r="D52" s="543"/>
      <c r="E52" s="544"/>
      <c r="F52" s="407"/>
      <c r="G52" s="330"/>
      <c r="H52" s="335"/>
      <c r="I52" s="412"/>
      <c r="J52" s="335"/>
      <c r="K52" s="412"/>
      <c r="L52" s="335"/>
      <c r="M52" s="412"/>
      <c r="N52" s="335"/>
      <c r="O52" s="412"/>
      <c r="P52" s="335"/>
      <c r="Q52" s="412"/>
      <c r="R52" s="335"/>
      <c r="S52" s="412"/>
      <c r="T52" s="335"/>
      <c r="U52" s="412"/>
      <c r="V52" s="335"/>
      <c r="W52" s="330"/>
      <c r="X52" s="335"/>
      <c r="Y52" s="330"/>
      <c r="Z52" s="335"/>
      <c r="AA52" s="330"/>
      <c r="AB52" s="335"/>
      <c r="AC52" s="330"/>
      <c r="AD52" s="335"/>
      <c r="AE52" s="330"/>
      <c r="AF52" s="545"/>
      <c r="AG52" s="330"/>
      <c r="AH52" s="335"/>
      <c r="AI52" s="412"/>
      <c r="AJ52" s="335"/>
      <c r="AK52" s="330"/>
      <c r="AL52" s="335"/>
      <c r="AM52" s="330"/>
      <c r="AN52" s="335"/>
      <c r="AZ52" s="405"/>
      <c r="BA52" s="406"/>
      <c r="BB52" s="99"/>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305"/>
    </row>
    <row r="53" spans="1:98" ht="18" customHeight="1" x14ac:dyDescent="0.25">
      <c r="C53" s="309" t="s">
        <v>345</v>
      </c>
      <c r="D53" s="395" t="s">
        <v>346</v>
      </c>
      <c r="E53" s="395"/>
      <c r="F53" s="396"/>
      <c r="G53" s="397"/>
      <c r="H53" s="398"/>
      <c r="I53" s="399"/>
      <c r="J53" s="398"/>
      <c r="K53" s="399"/>
      <c r="L53" s="398"/>
      <c r="M53" s="399"/>
      <c r="N53" s="398"/>
      <c r="O53" s="399"/>
      <c r="P53" s="398"/>
      <c r="Q53" s="399"/>
      <c r="R53" s="398"/>
      <c r="S53" s="399"/>
      <c r="T53" s="398"/>
      <c r="U53" s="399"/>
      <c r="V53" s="398"/>
      <c r="W53" s="397"/>
      <c r="X53" s="398"/>
      <c r="Y53" s="397"/>
      <c r="Z53" s="398"/>
      <c r="AA53" s="397"/>
      <c r="AB53" s="398"/>
      <c r="AC53" s="397"/>
      <c r="AD53" s="398"/>
      <c r="AE53" s="397"/>
      <c r="AF53" s="400"/>
      <c r="AG53" s="397"/>
      <c r="AH53" s="398"/>
      <c r="AI53" s="399"/>
      <c r="AJ53" s="398"/>
      <c r="AK53" s="397"/>
      <c r="AL53" s="398"/>
      <c r="AM53" s="397"/>
      <c r="AN53" s="398"/>
      <c r="AO53" s="397"/>
      <c r="AP53" s="397"/>
      <c r="AQ53" s="397"/>
      <c r="AR53" s="397"/>
      <c r="AS53" s="397"/>
      <c r="AT53" s="398"/>
      <c r="AU53" s="401"/>
      <c r="AV53" s="398"/>
      <c r="AW53" s="401"/>
      <c r="AX53" s="402"/>
      <c r="AZ53" s="405"/>
      <c r="BA53" s="406"/>
      <c r="BB53" s="99"/>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305"/>
    </row>
    <row r="54" spans="1:98" ht="16.2" customHeight="1" x14ac:dyDescent="0.25">
      <c r="A54" s="210">
        <v>1</v>
      </c>
      <c r="B54" s="179">
        <v>5839</v>
      </c>
      <c r="C54" s="654" t="s">
        <v>601</v>
      </c>
      <c r="D54" s="771" t="s">
        <v>624</v>
      </c>
      <c r="E54" s="802"/>
      <c r="F54" s="802"/>
      <c r="G54" s="802"/>
      <c r="H54" s="802"/>
      <c r="I54" s="802"/>
      <c r="J54" s="802"/>
      <c r="K54" s="802"/>
      <c r="L54" s="802"/>
      <c r="M54" s="802"/>
      <c r="N54" s="802"/>
      <c r="O54" s="802"/>
      <c r="P54" s="802"/>
      <c r="Q54" s="802"/>
      <c r="R54" s="802"/>
      <c r="S54" s="802"/>
      <c r="T54" s="802"/>
      <c r="U54" s="802"/>
      <c r="V54" s="802"/>
      <c r="W54" s="802"/>
      <c r="X54" s="802"/>
      <c r="Y54" s="802"/>
      <c r="Z54" s="802"/>
      <c r="AA54" s="802"/>
      <c r="AB54" s="802"/>
      <c r="AC54" s="802"/>
      <c r="AD54" s="802"/>
      <c r="AE54" s="802"/>
      <c r="AF54" s="802"/>
      <c r="AG54" s="802"/>
      <c r="AH54" s="802"/>
      <c r="AI54" s="802"/>
      <c r="AJ54" s="802"/>
      <c r="AK54" s="802"/>
      <c r="AL54" s="802"/>
      <c r="AM54" s="802"/>
      <c r="AN54" s="802"/>
      <c r="AO54" s="802"/>
      <c r="AP54" s="802"/>
      <c r="AQ54" s="802"/>
      <c r="AR54" s="802"/>
      <c r="AS54" s="802"/>
      <c r="AT54" s="802"/>
      <c r="AU54" s="802"/>
      <c r="AV54" s="802"/>
      <c r="AW54" s="802"/>
      <c r="AX54" s="803"/>
      <c r="AZ54" s="405"/>
      <c r="BA54" s="406"/>
      <c r="BB54" s="99"/>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305"/>
    </row>
    <row r="55" spans="1:98" ht="17.399999999999999" customHeight="1" x14ac:dyDescent="0.25">
      <c r="A55" s="210">
        <v>1</v>
      </c>
      <c r="B55" s="179">
        <v>5840</v>
      </c>
      <c r="C55" s="653" t="s">
        <v>602</v>
      </c>
      <c r="D55" s="740" t="s">
        <v>625</v>
      </c>
      <c r="E55" s="787"/>
      <c r="F55" s="787"/>
      <c r="G55" s="787"/>
      <c r="H55" s="787"/>
      <c r="I55" s="787"/>
      <c r="J55" s="787"/>
      <c r="K55" s="787"/>
      <c r="L55" s="787"/>
      <c r="M55" s="787"/>
      <c r="N55" s="787"/>
      <c r="O55" s="787"/>
      <c r="P55" s="787"/>
      <c r="Q55" s="787"/>
      <c r="R55" s="787"/>
      <c r="S55" s="787"/>
      <c r="T55" s="787"/>
      <c r="U55" s="787"/>
      <c r="V55" s="787"/>
      <c r="W55" s="787"/>
      <c r="X55" s="787"/>
      <c r="Y55" s="787"/>
      <c r="Z55" s="787"/>
      <c r="AA55" s="787"/>
      <c r="AB55" s="787"/>
      <c r="AC55" s="787"/>
      <c r="AD55" s="787"/>
      <c r="AE55" s="787"/>
      <c r="AF55" s="787"/>
      <c r="AG55" s="787"/>
      <c r="AH55" s="787"/>
      <c r="AI55" s="787"/>
      <c r="AJ55" s="787"/>
      <c r="AK55" s="787"/>
      <c r="AL55" s="787"/>
      <c r="AM55" s="787"/>
      <c r="AN55" s="787"/>
      <c r="AO55" s="787"/>
      <c r="AP55" s="787"/>
      <c r="AQ55" s="787"/>
      <c r="AR55" s="787"/>
      <c r="AS55" s="787"/>
      <c r="AT55" s="787"/>
      <c r="AU55" s="787"/>
      <c r="AV55" s="787"/>
      <c r="AW55" s="787"/>
      <c r="AX55" s="788"/>
      <c r="AZ55" s="405"/>
      <c r="BA55" s="406"/>
      <c r="BB55" s="99"/>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305"/>
    </row>
    <row r="56" spans="1:98" ht="15.6" customHeight="1" x14ac:dyDescent="0.25">
      <c r="A56" s="210">
        <v>1</v>
      </c>
      <c r="B56" s="179">
        <v>5841</v>
      </c>
      <c r="C56" s="653" t="s">
        <v>603</v>
      </c>
      <c r="D56" s="740" t="s">
        <v>623</v>
      </c>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7"/>
      <c r="AI56" s="787"/>
      <c r="AJ56" s="787"/>
      <c r="AK56" s="787"/>
      <c r="AL56" s="787"/>
      <c r="AM56" s="787"/>
      <c r="AN56" s="787"/>
      <c r="AO56" s="787"/>
      <c r="AP56" s="787"/>
      <c r="AQ56" s="787"/>
      <c r="AR56" s="787"/>
      <c r="AS56" s="787"/>
      <c r="AT56" s="787"/>
      <c r="AU56" s="787"/>
      <c r="AV56" s="787"/>
      <c r="AW56" s="787"/>
      <c r="AX56" s="788"/>
      <c r="AZ56" s="405"/>
      <c r="BA56" s="406"/>
      <c r="BB56" s="99"/>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305"/>
    </row>
    <row r="57" spans="1:98" ht="18" customHeight="1" x14ac:dyDescent="0.25">
      <c r="C57" s="541"/>
      <c r="D57" s="740"/>
      <c r="E57" s="787"/>
      <c r="F57" s="787"/>
      <c r="G57" s="787"/>
      <c r="H57" s="787"/>
      <c r="I57" s="787"/>
      <c r="J57" s="787"/>
      <c r="K57" s="787"/>
      <c r="L57" s="787"/>
      <c r="M57" s="787"/>
      <c r="N57" s="787"/>
      <c r="O57" s="787"/>
      <c r="P57" s="787"/>
      <c r="Q57" s="787"/>
      <c r="R57" s="787"/>
      <c r="S57" s="787"/>
      <c r="T57" s="787"/>
      <c r="U57" s="787"/>
      <c r="V57" s="787"/>
      <c r="W57" s="787"/>
      <c r="X57" s="787"/>
      <c r="Y57" s="787"/>
      <c r="Z57" s="787"/>
      <c r="AA57" s="787"/>
      <c r="AB57" s="787"/>
      <c r="AC57" s="787"/>
      <c r="AD57" s="787"/>
      <c r="AE57" s="787"/>
      <c r="AF57" s="787"/>
      <c r="AG57" s="787"/>
      <c r="AH57" s="787"/>
      <c r="AI57" s="787"/>
      <c r="AJ57" s="787"/>
      <c r="AK57" s="787"/>
      <c r="AL57" s="787"/>
      <c r="AM57" s="787"/>
      <c r="AN57" s="787"/>
      <c r="AO57" s="787"/>
      <c r="AP57" s="787"/>
      <c r="AQ57" s="787"/>
      <c r="AR57" s="787"/>
      <c r="AS57" s="787"/>
      <c r="AT57" s="787"/>
      <c r="AU57" s="787"/>
      <c r="AV57" s="787"/>
      <c r="AW57" s="787"/>
      <c r="AX57" s="788"/>
      <c r="AZ57" s="405"/>
      <c r="BA57" s="406"/>
      <c r="BB57" s="99"/>
      <c r="BC57" s="117"/>
      <c r="BD57" s="117"/>
      <c r="BE57" s="117"/>
      <c r="BF57" s="117"/>
      <c r="BG57" s="117"/>
      <c r="BH57" s="117"/>
      <c r="BI57" s="117"/>
      <c r="BJ57" s="117"/>
      <c r="BK57" s="117"/>
      <c r="BL57" s="117"/>
      <c r="BM57" s="117"/>
      <c r="BN57" s="117"/>
      <c r="BO57" s="117"/>
      <c r="BP57" s="117"/>
      <c r="BQ57" s="117"/>
      <c r="BR57" s="117"/>
      <c r="BS57" s="117"/>
      <c r="BT57" s="117"/>
      <c r="BU57" s="117"/>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305"/>
    </row>
    <row r="58" spans="1:98" ht="18" customHeight="1" x14ac:dyDescent="0.25">
      <c r="C58" s="541"/>
      <c r="D58" s="740"/>
      <c r="E58" s="787"/>
      <c r="F58" s="787"/>
      <c r="G58" s="787"/>
      <c r="H58" s="787"/>
      <c r="I58" s="787"/>
      <c r="J58" s="787"/>
      <c r="K58" s="787"/>
      <c r="L58" s="787"/>
      <c r="M58" s="787"/>
      <c r="N58" s="787"/>
      <c r="O58" s="787"/>
      <c r="P58" s="787"/>
      <c r="Q58" s="787"/>
      <c r="R58" s="787"/>
      <c r="S58" s="787"/>
      <c r="T58" s="787"/>
      <c r="U58" s="787"/>
      <c r="V58" s="787"/>
      <c r="W58" s="787"/>
      <c r="X58" s="787"/>
      <c r="Y58" s="787"/>
      <c r="Z58" s="787"/>
      <c r="AA58" s="787"/>
      <c r="AB58" s="787"/>
      <c r="AC58" s="787"/>
      <c r="AD58" s="787"/>
      <c r="AE58" s="787"/>
      <c r="AF58" s="787"/>
      <c r="AG58" s="787"/>
      <c r="AH58" s="787"/>
      <c r="AI58" s="787"/>
      <c r="AJ58" s="787"/>
      <c r="AK58" s="787"/>
      <c r="AL58" s="787"/>
      <c r="AM58" s="787"/>
      <c r="AN58" s="787"/>
      <c r="AO58" s="787"/>
      <c r="AP58" s="787"/>
      <c r="AQ58" s="787"/>
      <c r="AR58" s="787"/>
      <c r="AS58" s="787"/>
      <c r="AT58" s="787"/>
      <c r="AU58" s="787"/>
      <c r="AV58" s="787"/>
      <c r="AW58" s="787"/>
      <c r="AX58" s="788"/>
      <c r="AZ58" s="405"/>
      <c r="BA58" s="406"/>
      <c r="BB58" s="99"/>
      <c r="BC58" s="117"/>
      <c r="BD58" s="117"/>
      <c r="BE58" s="117"/>
      <c r="BF58" s="117"/>
      <c r="BG58" s="117"/>
      <c r="BH58" s="117"/>
      <c r="BI58" s="117"/>
      <c r="BJ58" s="117"/>
      <c r="BK58" s="117"/>
      <c r="BL58" s="117"/>
      <c r="BM58" s="117"/>
      <c r="BN58" s="117"/>
      <c r="BO58" s="117"/>
      <c r="BP58" s="117"/>
      <c r="BQ58" s="117"/>
      <c r="BR58" s="117"/>
      <c r="BS58" s="117"/>
      <c r="BT58" s="117"/>
      <c r="BU58" s="117"/>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305"/>
    </row>
    <row r="59" spans="1:98" ht="18" customHeight="1" x14ac:dyDescent="0.3">
      <c r="C59" s="541"/>
      <c r="D59" s="743"/>
      <c r="E59" s="789"/>
      <c r="F59" s="789"/>
      <c r="G59" s="789"/>
      <c r="H59" s="789"/>
      <c r="I59" s="789"/>
      <c r="J59" s="789"/>
      <c r="K59" s="789"/>
      <c r="L59" s="789"/>
      <c r="M59" s="789"/>
      <c r="N59" s="789"/>
      <c r="O59" s="789"/>
      <c r="P59" s="789"/>
      <c r="Q59" s="789"/>
      <c r="R59" s="789"/>
      <c r="S59" s="789"/>
      <c r="T59" s="789"/>
      <c r="U59" s="789"/>
      <c r="V59" s="789"/>
      <c r="W59" s="789"/>
      <c r="X59" s="789"/>
      <c r="Y59" s="789"/>
      <c r="Z59" s="789"/>
      <c r="AA59" s="789"/>
      <c r="AB59" s="789"/>
      <c r="AC59" s="789"/>
      <c r="AD59" s="789"/>
      <c r="AE59" s="789"/>
      <c r="AF59" s="789"/>
      <c r="AG59" s="789"/>
      <c r="AH59" s="789"/>
      <c r="AI59" s="789"/>
      <c r="AJ59" s="789"/>
      <c r="AK59" s="789"/>
      <c r="AL59" s="789"/>
      <c r="AM59" s="789"/>
      <c r="AN59" s="789"/>
      <c r="AO59" s="789"/>
      <c r="AP59" s="789"/>
      <c r="AQ59" s="789"/>
      <c r="AR59" s="789"/>
      <c r="AS59" s="789"/>
      <c r="AT59" s="789"/>
      <c r="AU59" s="789"/>
      <c r="AV59" s="789"/>
      <c r="AW59" s="789"/>
      <c r="AX59" s="790"/>
      <c r="AZ59" s="405"/>
      <c r="BA59" s="406"/>
      <c r="BB59" s="99"/>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117"/>
      <c r="CF59" s="117"/>
      <c r="CG59" s="117"/>
      <c r="CH59" s="117"/>
      <c r="CI59" s="117"/>
      <c r="CJ59" s="117"/>
      <c r="CK59" s="117"/>
      <c r="CL59" s="117"/>
      <c r="CM59" s="117"/>
      <c r="CN59" s="117"/>
      <c r="CO59" s="117"/>
      <c r="CP59" s="117"/>
      <c r="CQ59" s="117"/>
      <c r="CR59" s="117"/>
      <c r="CS59" s="117"/>
      <c r="CT59" s="305"/>
    </row>
    <row r="60" spans="1:98" ht="18" customHeight="1" x14ac:dyDescent="0.25">
      <c r="C60" s="541"/>
      <c r="D60" s="740"/>
      <c r="E60" s="787"/>
      <c r="F60" s="787"/>
      <c r="G60" s="787"/>
      <c r="H60" s="787"/>
      <c r="I60" s="787"/>
      <c r="J60" s="787"/>
      <c r="K60" s="787"/>
      <c r="L60" s="787"/>
      <c r="M60" s="787"/>
      <c r="N60" s="787"/>
      <c r="O60" s="787"/>
      <c r="P60" s="787"/>
      <c r="Q60" s="787"/>
      <c r="R60" s="787"/>
      <c r="S60" s="787"/>
      <c r="T60" s="787"/>
      <c r="U60" s="787"/>
      <c r="V60" s="787"/>
      <c r="W60" s="787"/>
      <c r="X60" s="787"/>
      <c r="Y60" s="787"/>
      <c r="Z60" s="787"/>
      <c r="AA60" s="787"/>
      <c r="AB60" s="787"/>
      <c r="AC60" s="787"/>
      <c r="AD60" s="787"/>
      <c r="AE60" s="787"/>
      <c r="AF60" s="787"/>
      <c r="AG60" s="787"/>
      <c r="AH60" s="787"/>
      <c r="AI60" s="787"/>
      <c r="AJ60" s="787"/>
      <c r="AK60" s="787"/>
      <c r="AL60" s="787"/>
      <c r="AM60" s="787"/>
      <c r="AN60" s="787"/>
      <c r="AO60" s="787"/>
      <c r="AP60" s="787"/>
      <c r="AQ60" s="787"/>
      <c r="AR60" s="787"/>
      <c r="AS60" s="787"/>
      <c r="AT60" s="787"/>
      <c r="AU60" s="787"/>
      <c r="AV60" s="787"/>
      <c r="AW60" s="787"/>
      <c r="AX60" s="788"/>
      <c r="AZ60" s="405"/>
      <c r="BA60" s="406"/>
      <c r="BB60" s="99"/>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305"/>
    </row>
    <row r="61" spans="1:98" ht="18" customHeight="1" x14ac:dyDescent="0.25">
      <c r="C61" s="585"/>
      <c r="D61" s="740"/>
      <c r="E61" s="787"/>
      <c r="F61" s="787"/>
      <c r="G61" s="787"/>
      <c r="H61" s="787"/>
      <c r="I61" s="787"/>
      <c r="J61" s="787"/>
      <c r="K61" s="787"/>
      <c r="L61" s="787"/>
      <c r="M61" s="787"/>
      <c r="N61" s="787"/>
      <c r="O61" s="787"/>
      <c r="P61" s="787"/>
      <c r="Q61" s="787"/>
      <c r="R61" s="787"/>
      <c r="S61" s="787"/>
      <c r="T61" s="787"/>
      <c r="U61" s="787"/>
      <c r="V61" s="787"/>
      <c r="W61" s="787"/>
      <c r="X61" s="787"/>
      <c r="Y61" s="787"/>
      <c r="Z61" s="787"/>
      <c r="AA61" s="787"/>
      <c r="AB61" s="787"/>
      <c r="AC61" s="787"/>
      <c r="AD61" s="787"/>
      <c r="AE61" s="787"/>
      <c r="AF61" s="787"/>
      <c r="AG61" s="787"/>
      <c r="AH61" s="787"/>
      <c r="AI61" s="787"/>
      <c r="AJ61" s="787"/>
      <c r="AK61" s="787"/>
      <c r="AL61" s="787"/>
      <c r="AM61" s="787"/>
      <c r="AN61" s="787"/>
      <c r="AO61" s="787"/>
      <c r="AP61" s="787"/>
      <c r="AQ61" s="787"/>
      <c r="AR61" s="787"/>
      <c r="AS61" s="787"/>
      <c r="AT61" s="787"/>
      <c r="AU61" s="787"/>
      <c r="AV61" s="787"/>
      <c r="AW61" s="787"/>
      <c r="AX61" s="788"/>
      <c r="AZ61" s="405"/>
      <c r="BA61" s="408"/>
      <c r="BB61" s="99"/>
      <c r="BC61" s="117"/>
      <c r="BD61" s="117"/>
      <c r="BE61" s="117"/>
      <c r="BF61" s="117"/>
      <c r="BG61" s="117"/>
      <c r="BH61" s="117"/>
      <c r="BI61" s="117"/>
      <c r="BJ61" s="117"/>
      <c r="BK61" s="117"/>
      <c r="BL61" s="117"/>
      <c r="BM61" s="117"/>
      <c r="BN61" s="117"/>
      <c r="BO61" s="117"/>
      <c r="BP61" s="117"/>
      <c r="BQ61" s="117"/>
      <c r="BR61" s="117"/>
      <c r="BS61" s="117"/>
      <c r="BT61" s="117"/>
      <c r="BU61" s="117"/>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305"/>
    </row>
    <row r="62" spans="1:98" ht="18" customHeight="1" x14ac:dyDescent="0.25">
      <c r="C62" s="541"/>
      <c r="D62" s="740"/>
      <c r="E62" s="787"/>
      <c r="F62" s="787"/>
      <c r="G62" s="787"/>
      <c r="H62" s="787"/>
      <c r="I62" s="787"/>
      <c r="J62" s="787"/>
      <c r="K62" s="787"/>
      <c r="L62" s="787"/>
      <c r="M62" s="787"/>
      <c r="N62" s="787"/>
      <c r="O62" s="787"/>
      <c r="P62" s="787"/>
      <c r="Q62" s="787"/>
      <c r="R62" s="787"/>
      <c r="S62" s="787"/>
      <c r="T62" s="787"/>
      <c r="U62" s="787"/>
      <c r="V62" s="787"/>
      <c r="W62" s="787"/>
      <c r="X62" s="787"/>
      <c r="Y62" s="787"/>
      <c r="Z62" s="787"/>
      <c r="AA62" s="787"/>
      <c r="AB62" s="787"/>
      <c r="AC62" s="787"/>
      <c r="AD62" s="787"/>
      <c r="AE62" s="787"/>
      <c r="AF62" s="787"/>
      <c r="AG62" s="787"/>
      <c r="AH62" s="787"/>
      <c r="AI62" s="787"/>
      <c r="AJ62" s="787"/>
      <c r="AK62" s="787"/>
      <c r="AL62" s="787"/>
      <c r="AM62" s="787"/>
      <c r="AN62" s="787"/>
      <c r="AO62" s="787"/>
      <c r="AP62" s="787"/>
      <c r="AQ62" s="787"/>
      <c r="AR62" s="787"/>
      <c r="AS62" s="787"/>
      <c r="AT62" s="787"/>
      <c r="AU62" s="787"/>
      <c r="AV62" s="787"/>
      <c r="AW62" s="787"/>
      <c r="AX62" s="788"/>
      <c r="CT62" s="305"/>
    </row>
    <row r="63" spans="1:98" ht="18" customHeight="1" x14ac:dyDescent="0.25">
      <c r="C63" s="541"/>
      <c r="D63" s="740"/>
      <c r="E63" s="787"/>
      <c r="F63" s="787"/>
      <c r="G63" s="787"/>
      <c r="H63" s="787"/>
      <c r="I63" s="787"/>
      <c r="J63" s="787"/>
      <c r="K63" s="787"/>
      <c r="L63" s="787"/>
      <c r="M63" s="787"/>
      <c r="N63" s="787"/>
      <c r="O63" s="787"/>
      <c r="P63" s="787"/>
      <c r="Q63" s="787"/>
      <c r="R63" s="787"/>
      <c r="S63" s="787"/>
      <c r="T63" s="787"/>
      <c r="U63" s="787"/>
      <c r="V63" s="787"/>
      <c r="W63" s="787"/>
      <c r="X63" s="787"/>
      <c r="Y63" s="787"/>
      <c r="Z63" s="787"/>
      <c r="AA63" s="787"/>
      <c r="AB63" s="787"/>
      <c r="AC63" s="787"/>
      <c r="AD63" s="787"/>
      <c r="AE63" s="787"/>
      <c r="AF63" s="787"/>
      <c r="AG63" s="787"/>
      <c r="AH63" s="787"/>
      <c r="AI63" s="787"/>
      <c r="AJ63" s="787"/>
      <c r="AK63" s="787"/>
      <c r="AL63" s="787"/>
      <c r="AM63" s="787"/>
      <c r="AN63" s="787"/>
      <c r="AO63" s="787"/>
      <c r="AP63" s="787"/>
      <c r="AQ63" s="787"/>
      <c r="AR63" s="787"/>
      <c r="AS63" s="787"/>
      <c r="AT63" s="787"/>
      <c r="AU63" s="787"/>
      <c r="AV63" s="787"/>
      <c r="AW63" s="787"/>
      <c r="AX63" s="788"/>
      <c r="CT63" s="305"/>
    </row>
    <row r="64" spans="1:98" ht="18" customHeight="1" x14ac:dyDescent="0.25">
      <c r="C64" s="541"/>
      <c r="D64" s="642"/>
      <c r="E64" s="644"/>
      <c r="F64" s="644"/>
      <c r="G64" s="644"/>
      <c r="H64" s="644"/>
      <c r="I64" s="644"/>
      <c r="J64" s="644"/>
      <c r="K64" s="644"/>
      <c r="L64" s="644"/>
      <c r="M64" s="644"/>
      <c r="N64" s="644"/>
      <c r="O64" s="644"/>
      <c r="P64" s="644"/>
      <c r="Q64" s="644"/>
      <c r="R64" s="644"/>
      <c r="S64" s="644"/>
      <c r="T64" s="644"/>
      <c r="U64" s="644"/>
      <c r="V64" s="644"/>
      <c r="W64" s="644"/>
      <c r="X64" s="644"/>
      <c r="Y64" s="644"/>
      <c r="Z64" s="644"/>
      <c r="AA64" s="644"/>
      <c r="AB64" s="644"/>
      <c r="AC64" s="644"/>
      <c r="AD64" s="644"/>
      <c r="AE64" s="644"/>
      <c r="AF64" s="644"/>
      <c r="AG64" s="644"/>
      <c r="AH64" s="644"/>
      <c r="AI64" s="644"/>
      <c r="AJ64" s="644"/>
      <c r="AK64" s="644"/>
      <c r="AL64" s="644"/>
      <c r="AM64" s="644"/>
      <c r="AN64" s="644"/>
      <c r="AO64" s="644"/>
      <c r="AP64" s="644"/>
      <c r="AQ64" s="644"/>
      <c r="AR64" s="644"/>
      <c r="AS64" s="644"/>
      <c r="AT64" s="644"/>
      <c r="AU64" s="644"/>
      <c r="AV64" s="644"/>
      <c r="AW64" s="644"/>
      <c r="AX64" s="645"/>
      <c r="CT64" s="305"/>
    </row>
    <row r="65" spans="1:98" ht="18" customHeight="1" x14ac:dyDescent="0.25">
      <c r="C65" s="541"/>
      <c r="D65" s="740"/>
      <c r="E65" s="787"/>
      <c r="F65" s="787"/>
      <c r="G65" s="787"/>
      <c r="H65" s="787"/>
      <c r="I65" s="787"/>
      <c r="J65" s="787"/>
      <c r="K65" s="787"/>
      <c r="L65" s="787"/>
      <c r="M65" s="787"/>
      <c r="N65" s="787"/>
      <c r="O65" s="787"/>
      <c r="P65" s="787"/>
      <c r="Q65" s="787"/>
      <c r="R65" s="787"/>
      <c r="S65" s="787"/>
      <c r="T65" s="787"/>
      <c r="U65" s="787"/>
      <c r="V65" s="787"/>
      <c r="W65" s="787"/>
      <c r="X65" s="787"/>
      <c r="Y65" s="787"/>
      <c r="Z65" s="787"/>
      <c r="AA65" s="787"/>
      <c r="AB65" s="787"/>
      <c r="AC65" s="787"/>
      <c r="AD65" s="787"/>
      <c r="AE65" s="787"/>
      <c r="AF65" s="787"/>
      <c r="AG65" s="787"/>
      <c r="AH65" s="787"/>
      <c r="AI65" s="787"/>
      <c r="AJ65" s="787"/>
      <c r="AK65" s="787"/>
      <c r="AL65" s="787"/>
      <c r="AM65" s="787"/>
      <c r="AN65" s="787"/>
      <c r="AO65" s="787"/>
      <c r="AP65" s="787"/>
      <c r="AQ65" s="787"/>
      <c r="AR65" s="787"/>
      <c r="AS65" s="787"/>
      <c r="AT65" s="787"/>
      <c r="AU65" s="787"/>
      <c r="AV65" s="787"/>
      <c r="AW65" s="787"/>
      <c r="AX65" s="788"/>
      <c r="CT65" s="305"/>
    </row>
    <row r="66" spans="1:98" ht="18" customHeight="1" x14ac:dyDescent="0.25">
      <c r="C66" s="541"/>
      <c r="D66" s="740"/>
      <c r="E66" s="787"/>
      <c r="F66" s="787"/>
      <c r="G66" s="787"/>
      <c r="H66" s="787"/>
      <c r="I66" s="787"/>
      <c r="J66" s="787"/>
      <c r="K66" s="787"/>
      <c r="L66" s="787"/>
      <c r="M66" s="787"/>
      <c r="N66" s="787"/>
      <c r="O66" s="787"/>
      <c r="P66" s="787"/>
      <c r="Q66" s="787"/>
      <c r="R66" s="787"/>
      <c r="S66" s="787"/>
      <c r="T66" s="787"/>
      <c r="U66" s="787"/>
      <c r="V66" s="787"/>
      <c r="W66" s="787"/>
      <c r="X66" s="787"/>
      <c r="Y66" s="787"/>
      <c r="Z66" s="787"/>
      <c r="AA66" s="787"/>
      <c r="AB66" s="787"/>
      <c r="AC66" s="787"/>
      <c r="AD66" s="787"/>
      <c r="AE66" s="787"/>
      <c r="AF66" s="787"/>
      <c r="AG66" s="787"/>
      <c r="AH66" s="787"/>
      <c r="AI66" s="787"/>
      <c r="AJ66" s="787"/>
      <c r="AK66" s="787"/>
      <c r="AL66" s="787"/>
      <c r="AM66" s="787"/>
      <c r="AN66" s="787"/>
      <c r="AO66" s="787"/>
      <c r="AP66" s="787"/>
      <c r="AQ66" s="787"/>
      <c r="AR66" s="787"/>
      <c r="AS66" s="787"/>
      <c r="AT66" s="787"/>
      <c r="AU66" s="787"/>
      <c r="AV66" s="787"/>
      <c r="AW66" s="787"/>
      <c r="AX66" s="788"/>
      <c r="CT66" s="305"/>
    </row>
    <row r="67" spans="1:98" ht="18" customHeight="1" x14ac:dyDescent="0.25">
      <c r="B67" s="410"/>
      <c r="C67" s="585"/>
      <c r="D67" s="740"/>
      <c r="E67" s="787"/>
      <c r="F67" s="787"/>
      <c r="G67" s="787"/>
      <c r="H67" s="787"/>
      <c r="I67" s="787"/>
      <c r="J67" s="787"/>
      <c r="K67" s="787"/>
      <c r="L67" s="787"/>
      <c r="M67" s="787"/>
      <c r="N67" s="787"/>
      <c r="O67" s="787"/>
      <c r="P67" s="787"/>
      <c r="Q67" s="787"/>
      <c r="R67" s="787"/>
      <c r="S67" s="787"/>
      <c r="T67" s="787"/>
      <c r="U67" s="787"/>
      <c r="V67" s="787"/>
      <c r="W67" s="787"/>
      <c r="X67" s="787"/>
      <c r="Y67" s="787"/>
      <c r="Z67" s="787"/>
      <c r="AA67" s="787"/>
      <c r="AB67" s="787"/>
      <c r="AC67" s="787"/>
      <c r="AD67" s="787"/>
      <c r="AE67" s="787"/>
      <c r="AF67" s="787"/>
      <c r="AG67" s="787"/>
      <c r="AH67" s="787"/>
      <c r="AI67" s="787"/>
      <c r="AJ67" s="787"/>
      <c r="AK67" s="787"/>
      <c r="AL67" s="787"/>
      <c r="AM67" s="787"/>
      <c r="AN67" s="787"/>
      <c r="AO67" s="787"/>
      <c r="AP67" s="787"/>
      <c r="AQ67" s="787"/>
      <c r="AR67" s="787"/>
      <c r="AS67" s="787"/>
      <c r="AT67" s="787"/>
      <c r="AU67" s="787"/>
      <c r="AV67" s="787"/>
      <c r="AW67" s="787"/>
      <c r="AX67" s="788"/>
      <c r="CT67" s="305"/>
    </row>
    <row r="68" spans="1:98" ht="18" customHeight="1" x14ac:dyDescent="0.25">
      <c r="C68" s="541"/>
      <c r="D68" s="740"/>
      <c r="E68" s="787"/>
      <c r="F68" s="787"/>
      <c r="G68" s="787"/>
      <c r="H68" s="787"/>
      <c r="I68" s="787"/>
      <c r="J68" s="787"/>
      <c r="K68" s="787"/>
      <c r="L68" s="787"/>
      <c r="M68" s="787"/>
      <c r="N68" s="787"/>
      <c r="O68" s="787"/>
      <c r="P68" s="787"/>
      <c r="Q68" s="787"/>
      <c r="R68" s="787"/>
      <c r="S68" s="787"/>
      <c r="T68" s="787"/>
      <c r="U68" s="787"/>
      <c r="V68" s="787"/>
      <c r="W68" s="787"/>
      <c r="X68" s="787"/>
      <c r="Y68" s="787"/>
      <c r="Z68" s="787"/>
      <c r="AA68" s="787"/>
      <c r="AB68" s="787"/>
      <c r="AC68" s="787"/>
      <c r="AD68" s="787"/>
      <c r="AE68" s="787"/>
      <c r="AF68" s="787"/>
      <c r="AG68" s="787"/>
      <c r="AH68" s="787"/>
      <c r="AI68" s="787"/>
      <c r="AJ68" s="787"/>
      <c r="AK68" s="787"/>
      <c r="AL68" s="787"/>
      <c r="AM68" s="787"/>
      <c r="AN68" s="787"/>
      <c r="AO68" s="787"/>
      <c r="AP68" s="787"/>
      <c r="AQ68" s="787"/>
      <c r="AR68" s="787"/>
      <c r="AS68" s="787"/>
      <c r="AT68" s="787"/>
      <c r="AU68" s="787"/>
      <c r="AV68" s="787"/>
      <c r="AW68" s="787"/>
      <c r="AX68" s="788"/>
      <c r="CT68" s="305"/>
    </row>
    <row r="69" spans="1:98" ht="18" customHeight="1" x14ac:dyDescent="0.25">
      <c r="C69" s="541"/>
      <c r="D69" s="740"/>
      <c r="E69" s="787"/>
      <c r="F69" s="787"/>
      <c r="G69" s="787"/>
      <c r="H69" s="787"/>
      <c r="I69" s="787"/>
      <c r="J69" s="787"/>
      <c r="K69" s="787"/>
      <c r="L69" s="787"/>
      <c r="M69" s="787"/>
      <c r="N69" s="787"/>
      <c r="O69" s="787"/>
      <c r="P69" s="787"/>
      <c r="Q69" s="787"/>
      <c r="R69" s="787"/>
      <c r="S69" s="787"/>
      <c r="T69" s="787"/>
      <c r="U69" s="787"/>
      <c r="V69" s="787"/>
      <c r="W69" s="787"/>
      <c r="X69" s="787"/>
      <c r="Y69" s="787"/>
      <c r="Z69" s="787"/>
      <c r="AA69" s="787"/>
      <c r="AB69" s="787"/>
      <c r="AC69" s="787"/>
      <c r="AD69" s="787"/>
      <c r="AE69" s="787"/>
      <c r="AF69" s="787"/>
      <c r="AG69" s="787"/>
      <c r="AH69" s="787"/>
      <c r="AI69" s="787"/>
      <c r="AJ69" s="787"/>
      <c r="AK69" s="787"/>
      <c r="AL69" s="787"/>
      <c r="AM69" s="787"/>
      <c r="AN69" s="787"/>
      <c r="AO69" s="787"/>
      <c r="AP69" s="787"/>
      <c r="AQ69" s="787"/>
      <c r="AR69" s="787"/>
      <c r="AS69" s="787"/>
      <c r="AT69" s="787"/>
      <c r="AU69" s="787"/>
      <c r="AV69" s="787"/>
      <c r="AW69" s="787"/>
      <c r="AX69" s="788"/>
      <c r="CT69" s="305"/>
    </row>
    <row r="70" spans="1:98" ht="18" customHeight="1" x14ac:dyDescent="0.25">
      <c r="C70" s="541"/>
      <c r="D70" s="740"/>
      <c r="E70" s="793"/>
      <c r="F70" s="793"/>
      <c r="G70" s="793"/>
      <c r="H70" s="793"/>
      <c r="I70" s="793"/>
      <c r="J70" s="793"/>
      <c r="K70" s="793"/>
      <c r="L70" s="793"/>
      <c r="M70" s="793"/>
      <c r="N70" s="793"/>
      <c r="O70" s="793"/>
      <c r="P70" s="793"/>
      <c r="Q70" s="793"/>
      <c r="R70" s="793"/>
      <c r="S70" s="793"/>
      <c r="T70" s="793"/>
      <c r="U70" s="793"/>
      <c r="V70" s="793"/>
      <c r="W70" s="793"/>
      <c r="X70" s="793"/>
      <c r="Y70" s="793"/>
      <c r="Z70" s="793"/>
      <c r="AA70" s="793"/>
      <c r="AB70" s="793"/>
      <c r="AC70" s="793"/>
      <c r="AD70" s="793"/>
      <c r="AE70" s="793"/>
      <c r="AF70" s="793"/>
      <c r="AG70" s="793"/>
      <c r="AH70" s="793"/>
      <c r="AI70" s="793"/>
      <c r="AJ70" s="793"/>
      <c r="AK70" s="793"/>
      <c r="AL70" s="793"/>
      <c r="AM70" s="793"/>
      <c r="AN70" s="793"/>
      <c r="AO70" s="793"/>
      <c r="AP70" s="793"/>
      <c r="AQ70" s="793"/>
      <c r="AR70" s="793"/>
      <c r="AS70" s="793"/>
      <c r="AT70" s="793"/>
      <c r="AU70" s="793"/>
      <c r="AV70" s="793"/>
      <c r="AW70" s="793"/>
      <c r="AX70" s="794"/>
      <c r="CT70" s="305"/>
    </row>
    <row r="71" spans="1:98" ht="18" customHeight="1" x14ac:dyDescent="0.25">
      <c r="C71" s="541"/>
      <c r="D71" s="740"/>
      <c r="E71" s="787"/>
      <c r="F71" s="787"/>
      <c r="G71" s="787"/>
      <c r="H71" s="787"/>
      <c r="I71" s="787"/>
      <c r="J71" s="787"/>
      <c r="K71" s="787"/>
      <c r="L71" s="787"/>
      <c r="M71" s="787"/>
      <c r="N71" s="787"/>
      <c r="O71" s="787"/>
      <c r="P71" s="787"/>
      <c r="Q71" s="787"/>
      <c r="R71" s="787"/>
      <c r="S71" s="787"/>
      <c r="T71" s="787"/>
      <c r="U71" s="787"/>
      <c r="V71" s="787"/>
      <c r="W71" s="787"/>
      <c r="X71" s="787"/>
      <c r="Y71" s="787"/>
      <c r="Z71" s="787"/>
      <c r="AA71" s="787"/>
      <c r="AB71" s="787"/>
      <c r="AC71" s="787"/>
      <c r="AD71" s="787"/>
      <c r="AE71" s="787"/>
      <c r="AF71" s="787"/>
      <c r="AG71" s="787"/>
      <c r="AH71" s="787"/>
      <c r="AI71" s="787"/>
      <c r="AJ71" s="787"/>
      <c r="AK71" s="787"/>
      <c r="AL71" s="787"/>
      <c r="AM71" s="787"/>
      <c r="AN71" s="787"/>
      <c r="AO71" s="787"/>
      <c r="AP71" s="787"/>
      <c r="AQ71" s="787"/>
      <c r="AR71" s="787"/>
      <c r="AS71" s="787"/>
      <c r="AT71" s="787"/>
      <c r="AU71" s="787"/>
      <c r="AV71" s="787"/>
      <c r="AW71" s="787"/>
      <c r="AX71" s="788"/>
    </row>
    <row r="72" spans="1:98" ht="18" customHeight="1" x14ac:dyDescent="0.25">
      <c r="C72" s="541"/>
      <c r="D72" s="740"/>
      <c r="E72" s="787"/>
      <c r="F72" s="787"/>
      <c r="G72" s="787"/>
      <c r="H72" s="787"/>
      <c r="I72" s="787"/>
      <c r="J72" s="787"/>
      <c r="K72" s="787"/>
      <c r="L72" s="787"/>
      <c r="M72" s="787"/>
      <c r="N72" s="787"/>
      <c r="O72" s="787"/>
      <c r="P72" s="787"/>
      <c r="Q72" s="787"/>
      <c r="R72" s="787"/>
      <c r="S72" s="787"/>
      <c r="T72" s="787"/>
      <c r="U72" s="787"/>
      <c r="V72" s="787"/>
      <c r="W72" s="787"/>
      <c r="X72" s="787"/>
      <c r="Y72" s="787"/>
      <c r="Z72" s="787"/>
      <c r="AA72" s="787"/>
      <c r="AB72" s="787"/>
      <c r="AC72" s="787"/>
      <c r="AD72" s="787"/>
      <c r="AE72" s="787"/>
      <c r="AF72" s="787"/>
      <c r="AG72" s="787"/>
      <c r="AH72" s="787"/>
      <c r="AI72" s="787"/>
      <c r="AJ72" s="787"/>
      <c r="AK72" s="787"/>
      <c r="AL72" s="787"/>
      <c r="AM72" s="787"/>
      <c r="AN72" s="787"/>
      <c r="AO72" s="787"/>
      <c r="AP72" s="787"/>
      <c r="AQ72" s="787"/>
      <c r="AR72" s="787"/>
      <c r="AS72" s="787"/>
      <c r="AT72" s="787"/>
      <c r="AU72" s="787"/>
      <c r="AV72" s="787"/>
      <c r="AW72" s="787"/>
      <c r="AX72" s="788"/>
    </row>
    <row r="73" spans="1:98" ht="18" customHeight="1" x14ac:dyDescent="0.25">
      <c r="B73" s="547"/>
      <c r="C73" s="585"/>
      <c r="D73" s="740"/>
      <c r="E73" s="787"/>
      <c r="F73" s="787"/>
      <c r="G73" s="787"/>
      <c r="H73" s="787"/>
      <c r="I73" s="787"/>
      <c r="J73" s="787"/>
      <c r="K73" s="787"/>
      <c r="L73" s="787"/>
      <c r="M73" s="787"/>
      <c r="N73" s="787"/>
      <c r="O73" s="787"/>
      <c r="P73" s="787"/>
      <c r="Q73" s="787"/>
      <c r="R73" s="787"/>
      <c r="S73" s="787"/>
      <c r="T73" s="787"/>
      <c r="U73" s="787"/>
      <c r="V73" s="787"/>
      <c r="W73" s="787"/>
      <c r="X73" s="787"/>
      <c r="Y73" s="787"/>
      <c r="Z73" s="787"/>
      <c r="AA73" s="787"/>
      <c r="AB73" s="787"/>
      <c r="AC73" s="787"/>
      <c r="AD73" s="787"/>
      <c r="AE73" s="787"/>
      <c r="AF73" s="787"/>
      <c r="AG73" s="787"/>
      <c r="AH73" s="787"/>
      <c r="AI73" s="787"/>
      <c r="AJ73" s="787"/>
      <c r="AK73" s="787"/>
      <c r="AL73" s="787"/>
      <c r="AM73" s="787"/>
      <c r="AN73" s="787"/>
      <c r="AO73" s="787"/>
      <c r="AP73" s="787"/>
      <c r="AQ73" s="787"/>
      <c r="AR73" s="787"/>
      <c r="AS73" s="787"/>
      <c r="AT73" s="787"/>
      <c r="AU73" s="787"/>
      <c r="AV73" s="787"/>
      <c r="AW73" s="787"/>
      <c r="AX73" s="788"/>
    </row>
    <row r="74" spans="1:98" ht="18" customHeight="1" x14ac:dyDescent="0.25">
      <c r="C74" s="541"/>
      <c r="D74" s="795"/>
      <c r="E74" s="796"/>
      <c r="F74" s="796"/>
      <c r="G74" s="796"/>
      <c r="H74" s="796"/>
      <c r="I74" s="796"/>
      <c r="J74" s="796"/>
      <c r="K74" s="796"/>
      <c r="L74" s="796"/>
      <c r="M74" s="796"/>
      <c r="N74" s="796"/>
      <c r="O74" s="796"/>
      <c r="P74" s="796"/>
      <c r="Q74" s="796"/>
      <c r="R74" s="796"/>
      <c r="S74" s="796"/>
      <c r="T74" s="796"/>
      <c r="U74" s="796"/>
      <c r="V74" s="796"/>
      <c r="W74" s="796"/>
      <c r="X74" s="796"/>
      <c r="Y74" s="796"/>
      <c r="Z74" s="796"/>
      <c r="AA74" s="796"/>
      <c r="AB74" s="796"/>
      <c r="AC74" s="796"/>
      <c r="AD74" s="796"/>
      <c r="AE74" s="796"/>
      <c r="AF74" s="796"/>
      <c r="AG74" s="796"/>
      <c r="AH74" s="796"/>
      <c r="AI74" s="796"/>
      <c r="AJ74" s="796"/>
      <c r="AK74" s="796"/>
      <c r="AL74" s="796"/>
      <c r="AM74" s="796"/>
      <c r="AN74" s="796"/>
      <c r="AO74" s="796"/>
      <c r="AP74" s="796"/>
      <c r="AQ74" s="796"/>
      <c r="AR74" s="796"/>
      <c r="AS74" s="796"/>
      <c r="AT74" s="796"/>
      <c r="AU74" s="796"/>
      <c r="AV74" s="796"/>
      <c r="AW74" s="796"/>
      <c r="AX74" s="797"/>
    </row>
    <row r="75" spans="1:98" s="305" customFormat="1" ht="18" customHeight="1" x14ac:dyDescent="0.25">
      <c r="A75" s="210"/>
      <c r="B75" s="179"/>
      <c r="C75" s="586"/>
      <c r="D75" s="748"/>
      <c r="E75" s="791"/>
      <c r="F75" s="791"/>
      <c r="G75" s="791"/>
      <c r="H75" s="791"/>
      <c r="I75" s="791"/>
      <c r="J75" s="791"/>
      <c r="K75" s="791"/>
      <c r="L75" s="791"/>
      <c r="M75" s="791"/>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1"/>
      <c r="AL75" s="791"/>
      <c r="AM75" s="791"/>
      <c r="AN75" s="791"/>
      <c r="AO75" s="791"/>
      <c r="AP75" s="791"/>
      <c r="AQ75" s="791"/>
      <c r="AR75" s="791"/>
      <c r="AS75" s="791"/>
      <c r="AT75" s="791"/>
      <c r="AU75" s="791"/>
      <c r="AV75" s="791"/>
      <c r="AW75" s="791"/>
      <c r="AX75" s="792"/>
      <c r="AY75" s="411"/>
      <c r="AZ75" s="411"/>
      <c r="BA75" s="411"/>
      <c r="BB75" s="411"/>
      <c r="BC75" s="411"/>
      <c r="BD75" s="411"/>
      <c r="BE75" s="411"/>
      <c r="BF75" s="411"/>
      <c r="BG75" s="411"/>
      <c r="BH75" s="411"/>
      <c r="BI75" s="411"/>
      <c r="BJ75" s="411"/>
      <c r="BK75" s="411"/>
      <c r="BL75" s="411"/>
      <c r="BM75" s="411"/>
      <c r="BN75" s="411"/>
      <c r="BO75" s="411"/>
      <c r="BP75" s="411"/>
      <c r="BQ75" s="411"/>
      <c r="BR75" s="411"/>
      <c r="BS75" s="411"/>
      <c r="BT75" s="411"/>
      <c r="BU75" s="411"/>
      <c r="BV75" s="411"/>
      <c r="BW75" s="411"/>
      <c r="BX75" s="411"/>
      <c r="BY75" s="411"/>
      <c r="BZ75" s="411"/>
      <c r="CA75" s="411"/>
      <c r="CB75" s="411"/>
      <c r="CC75" s="411"/>
      <c r="CD75" s="411"/>
      <c r="CE75" s="411"/>
      <c r="CF75" s="411"/>
      <c r="CG75" s="411"/>
      <c r="CH75" s="411"/>
      <c r="CI75" s="411"/>
      <c r="CJ75" s="411"/>
      <c r="CK75" s="411"/>
      <c r="CL75" s="411"/>
      <c r="CM75" s="411"/>
      <c r="CN75" s="411"/>
      <c r="CO75" s="411"/>
      <c r="CP75" s="411"/>
      <c r="CQ75" s="411"/>
      <c r="CR75" s="411"/>
      <c r="CS75" s="411"/>
    </row>
    <row r="76" spans="1:98" s="305" customFormat="1" ht="15" customHeight="1" x14ac:dyDescent="0.25">
      <c r="A76" s="210"/>
      <c r="B76" s="179"/>
      <c r="C76" s="587"/>
      <c r="D76" s="568"/>
      <c r="E76" s="568"/>
      <c r="F76" s="568"/>
      <c r="G76" s="568"/>
      <c r="H76" s="568"/>
      <c r="I76" s="568"/>
      <c r="J76" s="568"/>
      <c r="K76" s="568"/>
      <c r="L76" s="568"/>
      <c r="M76" s="568"/>
      <c r="N76" s="568"/>
      <c r="O76" s="568"/>
      <c r="P76" s="568"/>
      <c r="Q76" s="568"/>
      <c r="R76" s="568"/>
      <c r="S76" s="568"/>
      <c r="T76" s="568"/>
      <c r="U76" s="568"/>
      <c r="V76" s="568"/>
      <c r="W76" s="568"/>
      <c r="X76" s="568"/>
      <c r="Y76" s="568"/>
      <c r="Z76" s="568"/>
      <c r="AA76" s="568"/>
      <c r="AB76" s="568"/>
      <c r="AC76" s="568"/>
      <c r="AD76" s="568"/>
      <c r="AE76" s="568"/>
      <c r="AF76" s="568"/>
      <c r="AG76" s="568"/>
      <c r="AH76" s="568"/>
      <c r="AI76" s="568"/>
      <c r="AJ76" s="568"/>
      <c r="AK76" s="568"/>
      <c r="AL76" s="568"/>
      <c r="AM76" s="568"/>
      <c r="AN76" s="568"/>
      <c r="AO76" s="568"/>
      <c r="AP76" s="568"/>
      <c r="AQ76" s="568"/>
      <c r="AR76" s="568"/>
      <c r="AS76" s="568"/>
      <c r="AT76" s="568"/>
      <c r="AU76" s="568"/>
      <c r="AV76" s="568"/>
      <c r="AW76" s="568"/>
      <c r="AX76" s="569"/>
      <c r="AY76" s="411"/>
      <c r="AZ76" s="411"/>
      <c r="BA76" s="411"/>
      <c r="BB76" s="411"/>
      <c r="BC76" s="411"/>
      <c r="BD76" s="411"/>
      <c r="BE76" s="411"/>
      <c r="BF76" s="411"/>
      <c r="BG76" s="411"/>
      <c r="BH76" s="411"/>
      <c r="BI76" s="411"/>
      <c r="BJ76" s="411"/>
      <c r="BK76" s="411"/>
      <c r="BL76" s="411"/>
      <c r="BM76" s="411"/>
      <c r="BN76" s="411"/>
      <c r="BO76" s="411"/>
      <c r="BP76" s="411"/>
      <c r="BQ76" s="411"/>
      <c r="BR76" s="411"/>
      <c r="BS76" s="411"/>
      <c r="BT76" s="411"/>
      <c r="BU76" s="411"/>
      <c r="BV76" s="411"/>
      <c r="BW76" s="411"/>
      <c r="BX76" s="411"/>
      <c r="BY76" s="411"/>
      <c r="BZ76" s="411"/>
      <c r="CA76" s="411"/>
      <c r="CB76" s="411"/>
      <c r="CC76" s="411"/>
      <c r="CD76" s="411"/>
      <c r="CE76" s="411"/>
      <c r="CF76" s="411"/>
      <c r="CG76" s="411"/>
      <c r="CH76" s="411"/>
      <c r="CI76" s="411"/>
      <c r="CJ76" s="411"/>
      <c r="CK76" s="411"/>
      <c r="CL76" s="411"/>
      <c r="CM76" s="411"/>
      <c r="CN76" s="411"/>
      <c r="CO76" s="411"/>
      <c r="CP76" s="411"/>
      <c r="CQ76" s="411"/>
      <c r="CR76" s="411"/>
      <c r="CS76" s="411"/>
    </row>
    <row r="77" spans="1:98" s="305" customFormat="1" ht="10.5" customHeight="1" x14ac:dyDescent="0.25">
      <c r="A77" s="210"/>
      <c r="B77" s="179"/>
      <c r="C77" s="587"/>
      <c r="D77" s="570"/>
      <c r="E77" s="569"/>
      <c r="F77" s="569"/>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569"/>
      <c r="AK77" s="569"/>
      <c r="AL77" s="569"/>
      <c r="AM77" s="569"/>
      <c r="AN77" s="569"/>
      <c r="AO77" s="569"/>
      <c r="AP77" s="569"/>
      <c r="AQ77" s="569"/>
      <c r="AR77" s="569"/>
      <c r="AS77" s="569"/>
      <c r="AT77" s="569"/>
      <c r="AU77" s="569"/>
      <c r="AV77" s="569"/>
      <c r="AW77" s="569"/>
      <c r="AX77" s="569"/>
      <c r="AY77" s="411"/>
      <c r="AZ77" s="411"/>
      <c r="BA77" s="411"/>
      <c r="BB77" s="411"/>
      <c r="BC77" s="411"/>
      <c r="BD77" s="411"/>
      <c r="BE77" s="411"/>
      <c r="BF77" s="411"/>
      <c r="BG77" s="411"/>
      <c r="BH77" s="411"/>
      <c r="BI77" s="411"/>
      <c r="BJ77" s="411"/>
      <c r="BK77" s="411"/>
      <c r="BL77" s="411"/>
      <c r="BM77" s="411"/>
      <c r="BN77" s="411"/>
      <c r="BO77" s="411"/>
      <c r="BP77" s="411"/>
      <c r="BQ77" s="411"/>
      <c r="BR77" s="411"/>
      <c r="BS77" s="411"/>
      <c r="BT77" s="411"/>
      <c r="BU77" s="411"/>
      <c r="BV77" s="411"/>
      <c r="BW77" s="411"/>
      <c r="BX77" s="411"/>
      <c r="BY77" s="411"/>
      <c r="BZ77" s="411"/>
      <c r="CA77" s="411"/>
      <c r="CB77" s="411"/>
      <c r="CC77" s="411"/>
      <c r="CD77" s="411"/>
      <c r="CE77" s="411"/>
      <c r="CF77" s="411"/>
      <c r="CG77" s="411"/>
      <c r="CH77" s="411"/>
      <c r="CI77" s="411"/>
      <c r="CJ77" s="411"/>
      <c r="CK77" s="411"/>
      <c r="CL77" s="411"/>
      <c r="CM77" s="411"/>
      <c r="CN77" s="411"/>
      <c r="CO77" s="411"/>
      <c r="CP77" s="411"/>
      <c r="CQ77" s="411"/>
      <c r="CR77" s="411"/>
      <c r="CS77" s="411"/>
    </row>
    <row r="78" spans="1:98" ht="16.5" customHeight="1" x14ac:dyDescent="0.25">
      <c r="C78" s="549"/>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0"/>
      <c r="AP78" s="270"/>
      <c r="AQ78" s="270"/>
      <c r="AR78" s="270"/>
      <c r="AS78" s="270"/>
      <c r="AT78" s="270"/>
      <c r="AU78" s="270"/>
      <c r="AV78" s="270"/>
      <c r="AW78" s="270"/>
      <c r="AX78" s="270"/>
      <c r="AZ78" s="411"/>
      <c r="BA78" s="411"/>
      <c r="BB78" s="411"/>
      <c r="BC78" s="411"/>
      <c r="BD78" s="411"/>
      <c r="BE78" s="411"/>
      <c r="BF78" s="411"/>
      <c r="BG78" s="411"/>
      <c r="BH78" s="411"/>
      <c r="BI78" s="411"/>
      <c r="BJ78" s="411"/>
      <c r="BK78" s="411"/>
      <c r="BL78" s="411"/>
      <c r="BM78" s="411"/>
      <c r="BN78" s="411"/>
      <c r="BO78" s="411"/>
      <c r="BP78" s="411"/>
      <c r="BQ78" s="411"/>
      <c r="BR78" s="411"/>
      <c r="BS78" s="411"/>
      <c r="BT78" s="411"/>
      <c r="BU78" s="411"/>
      <c r="BV78" s="411"/>
      <c r="BW78" s="411"/>
      <c r="BX78" s="411"/>
      <c r="BY78" s="411"/>
      <c r="BZ78" s="411"/>
      <c r="CA78" s="411"/>
      <c r="CB78" s="411"/>
      <c r="CC78" s="411"/>
      <c r="CD78" s="411"/>
      <c r="CE78" s="411"/>
      <c r="CF78" s="411"/>
      <c r="CG78" s="411"/>
      <c r="CH78" s="411"/>
      <c r="CI78" s="411"/>
      <c r="CJ78" s="411"/>
      <c r="CK78" s="411"/>
      <c r="CL78" s="411"/>
      <c r="CM78" s="411"/>
      <c r="CN78" s="411"/>
      <c r="CO78" s="411"/>
      <c r="CP78" s="411"/>
      <c r="CQ78" s="411"/>
      <c r="CR78" s="411"/>
      <c r="CS78" s="411"/>
    </row>
    <row r="79" spans="1:98" ht="24" customHeight="1" x14ac:dyDescent="0.25">
      <c r="C79" s="549"/>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c r="AV79" s="191"/>
      <c r="AW79" s="191"/>
      <c r="AX79" s="191"/>
    </row>
    <row r="80" spans="1:98" ht="9.75" customHeight="1" x14ac:dyDescent="0.25">
      <c r="C80" s="549"/>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row>
    <row r="81" spans="1:50" ht="16.5" customHeight="1" x14ac:dyDescent="0.25">
      <c r="C81" s="549"/>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row>
    <row r="82" spans="1:50" ht="26.25" customHeight="1" x14ac:dyDescent="0.25"/>
    <row r="83" spans="1:50" ht="12.75" customHeight="1" x14ac:dyDescent="0.25">
      <c r="C83" s="407"/>
      <c r="D83" s="407"/>
      <c r="E83" s="407"/>
      <c r="F83" s="407"/>
      <c r="G83" s="330"/>
      <c r="H83" s="335"/>
      <c r="I83" s="412"/>
      <c r="J83" s="335"/>
      <c r="K83" s="412"/>
      <c r="L83" s="335"/>
      <c r="M83" s="412"/>
      <c r="N83" s="335"/>
      <c r="O83" s="412"/>
      <c r="P83" s="335"/>
      <c r="Q83" s="412"/>
      <c r="R83" s="335"/>
      <c r="S83" s="412"/>
      <c r="T83" s="335"/>
      <c r="U83" s="412"/>
      <c r="V83" s="335"/>
      <c r="W83" s="330"/>
      <c r="X83" s="335"/>
      <c r="Y83" s="330"/>
      <c r="Z83" s="335"/>
      <c r="AA83" s="330"/>
      <c r="AB83" s="335"/>
      <c r="AC83" s="330"/>
      <c r="AD83" s="335"/>
      <c r="AE83" s="330"/>
      <c r="AF83" s="335"/>
      <c r="AG83" s="330"/>
      <c r="AH83" s="335"/>
      <c r="AI83" s="412"/>
      <c r="AJ83" s="335"/>
      <c r="AK83" s="330"/>
      <c r="AL83" s="335"/>
      <c r="AM83" s="330"/>
    </row>
    <row r="84" spans="1:50" ht="24" customHeight="1" x14ac:dyDescent="0.25"/>
    <row r="86" spans="1:50" ht="26.25" customHeight="1" x14ac:dyDescent="0.25"/>
    <row r="88" spans="1:50" ht="27.75" customHeight="1" x14ac:dyDescent="0.25"/>
    <row r="90" spans="1:50" ht="19.5" customHeight="1" x14ac:dyDescent="0.25"/>
    <row r="92" spans="1:50" ht="16.5" customHeight="1" x14ac:dyDescent="0.25"/>
    <row r="93" spans="1:50" x14ac:dyDescent="0.25">
      <c r="A93" s="413"/>
      <c r="B93" s="414"/>
    </row>
    <row r="94" spans="1:50" x14ac:dyDescent="0.25">
      <c r="A94" s="413"/>
      <c r="B94" s="414"/>
    </row>
    <row r="95" spans="1:50" x14ac:dyDescent="0.25">
      <c r="A95" s="413"/>
      <c r="B95" s="414"/>
    </row>
  </sheetData>
  <sheetProtection formatCells="0" formatColumns="0" formatRows="0" insertColumns="0" insertRows="0" insertHyperlinks="0"/>
  <mergeCells count="41">
    <mergeCell ref="E38:AB38"/>
    <mergeCell ref="AQ38:AV38"/>
    <mergeCell ref="D35:AX35"/>
    <mergeCell ref="D57:AX57"/>
    <mergeCell ref="D54:AX54"/>
    <mergeCell ref="D55:AX55"/>
    <mergeCell ref="AE40:AH45"/>
    <mergeCell ref="AQ46:AW46"/>
    <mergeCell ref="AQ41:AW42"/>
    <mergeCell ref="AH48:AL49"/>
    <mergeCell ref="AQ48:AW48"/>
    <mergeCell ref="Z40:AB42"/>
    <mergeCell ref="AQ39:AW39"/>
    <mergeCell ref="Z46:AB49"/>
    <mergeCell ref="AK40:AM45"/>
    <mergeCell ref="AN42:AO43"/>
    <mergeCell ref="C5:AM5"/>
    <mergeCell ref="D36:AX36"/>
    <mergeCell ref="D37:AX37"/>
    <mergeCell ref="D33:AX33"/>
    <mergeCell ref="D34:AX34"/>
    <mergeCell ref="D75:AX75"/>
    <mergeCell ref="D63:AX63"/>
    <mergeCell ref="D65:AX65"/>
    <mergeCell ref="D66:AX66"/>
    <mergeCell ref="D67:AX67"/>
    <mergeCell ref="D69:AX69"/>
    <mergeCell ref="D71:AX71"/>
    <mergeCell ref="D73:AX73"/>
    <mergeCell ref="D70:AX70"/>
    <mergeCell ref="D68:AX68"/>
    <mergeCell ref="D74:AX74"/>
    <mergeCell ref="D72:AX72"/>
    <mergeCell ref="Z44:AB44"/>
    <mergeCell ref="AQ44:AW44"/>
    <mergeCell ref="D56:AX56"/>
    <mergeCell ref="D60:AX60"/>
    <mergeCell ref="D62:AX62"/>
    <mergeCell ref="D58:AX58"/>
    <mergeCell ref="D61:AX61"/>
    <mergeCell ref="D59:AX59"/>
  </mergeCells>
  <phoneticPr fontId="11" type="noConversion"/>
  <conditionalFormatting sqref="AX24:AZ24">
    <cfRule type="cellIs" dxfId="257" priority="351" stopIfTrue="1" operator="lessThan">
      <formula>AX22-AX23-(0.01*(AX22-AX23))</formula>
    </cfRule>
  </conditionalFormatting>
  <conditionalFormatting sqref="F24">
    <cfRule type="cellIs" dxfId="256" priority="64" stopIfTrue="1" operator="lessThan">
      <formula>0.99*(F22-F23)</formula>
    </cfRule>
  </conditionalFormatting>
  <conditionalFormatting sqref="F10">
    <cfRule type="cellIs" dxfId="255" priority="65" stopIfTrue="1" operator="lessThan">
      <formula>F8+F9-(0.01*(F8+F9))</formula>
    </cfRule>
  </conditionalFormatting>
  <conditionalFormatting sqref="F22">
    <cfRule type="cellIs" dxfId="254" priority="66" stopIfTrue="1" operator="lessThan">
      <formula>F10+F18+F19+F20-F21-(0.01*(F10+F18+F19+F20-F21))</formula>
    </cfRule>
  </conditionalFormatting>
  <conditionalFormatting sqref="H24">
    <cfRule type="cellIs" dxfId="253" priority="61" stopIfTrue="1" operator="lessThan">
      <formula>0.99*(H22-H23)</formula>
    </cfRule>
  </conditionalFormatting>
  <conditionalFormatting sqref="H10">
    <cfRule type="cellIs" dxfId="252" priority="62" stopIfTrue="1" operator="lessThan">
      <formula>H8+H9-(0.01*(H8+H9))</formula>
    </cfRule>
  </conditionalFormatting>
  <conditionalFormatting sqref="H22">
    <cfRule type="cellIs" dxfId="251" priority="63" stopIfTrue="1" operator="lessThan">
      <formula>H10+H18+H19+H20-H21-(0.01*(H10+H18+H19+H20-H21))</formula>
    </cfRule>
  </conditionalFormatting>
  <conditionalFormatting sqref="J24">
    <cfRule type="cellIs" dxfId="250" priority="58" stopIfTrue="1" operator="lessThan">
      <formula>0.99*(J22-J23)</formula>
    </cfRule>
  </conditionalFormatting>
  <conditionalFormatting sqref="J10">
    <cfRule type="cellIs" dxfId="249" priority="59" stopIfTrue="1" operator="lessThan">
      <formula>J8+J9-(0.01*(J8+J9))</formula>
    </cfRule>
  </conditionalFormatting>
  <conditionalFormatting sqref="J22">
    <cfRule type="cellIs" dxfId="248" priority="60" stopIfTrue="1" operator="lessThan">
      <formula>J10+J18+J19+J20-J21-(0.01*(J10+J18+J19+J20-J21))</formula>
    </cfRule>
  </conditionalFormatting>
  <conditionalFormatting sqref="L24">
    <cfRule type="cellIs" dxfId="247" priority="55" stopIfTrue="1" operator="lessThan">
      <formula>0.99*(L22-L23)</formula>
    </cfRule>
  </conditionalFormatting>
  <conditionalFormatting sqref="L10">
    <cfRule type="cellIs" dxfId="246" priority="56" stopIfTrue="1" operator="lessThan">
      <formula>L8+L9-(0.01*(L8+L9))</formula>
    </cfRule>
  </conditionalFormatting>
  <conditionalFormatting sqref="L22">
    <cfRule type="cellIs" dxfId="245" priority="57" stopIfTrue="1" operator="lessThan">
      <formula>L10+L18+L19+L20-L21-(0.01*(L10+L18+L19+L20-L21))</formula>
    </cfRule>
  </conditionalFormatting>
  <conditionalFormatting sqref="P24">
    <cfRule type="cellIs" dxfId="244" priority="52" stopIfTrue="1" operator="lessThan">
      <formula>0.99*(P22-P23)</formula>
    </cfRule>
  </conditionalFormatting>
  <conditionalFormatting sqref="P10">
    <cfRule type="cellIs" dxfId="243" priority="53" stopIfTrue="1" operator="lessThan">
      <formula>P8+P9-(0.01*(P8+P9))</formula>
    </cfRule>
  </conditionalFormatting>
  <conditionalFormatting sqref="P22">
    <cfRule type="cellIs" dxfId="242" priority="54" stopIfTrue="1" operator="lessThan">
      <formula>P10+P18+P19+P20-P21-(0.01*(P10+P18+P19+P20-P21))</formula>
    </cfRule>
  </conditionalFormatting>
  <conditionalFormatting sqref="R24">
    <cfRule type="cellIs" dxfId="241" priority="49" stopIfTrue="1" operator="lessThan">
      <formula>0.99*(R22-R23)</formula>
    </cfRule>
  </conditionalFormatting>
  <conditionalFormatting sqref="R10">
    <cfRule type="cellIs" dxfId="240" priority="50" stopIfTrue="1" operator="lessThan">
      <formula>R8+R9-(0.01*(R8+R9))</formula>
    </cfRule>
  </conditionalFormatting>
  <conditionalFormatting sqref="R22">
    <cfRule type="cellIs" dxfId="239" priority="51" stopIfTrue="1" operator="lessThan">
      <formula>R10+R18+R19+R20-R21-(0.01*(R10+R18+R19+R20-R21))</formula>
    </cfRule>
  </conditionalFormatting>
  <conditionalFormatting sqref="T24">
    <cfRule type="cellIs" dxfId="238" priority="46" stopIfTrue="1" operator="lessThan">
      <formula>0.99*(T22-T23)</formula>
    </cfRule>
  </conditionalFormatting>
  <conditionalFormatting sqref="T10">
    <cfRule type="cellIs" dxfId="237" priority="47" stopIfTrue="1" operator="lessThan">
      <formula>T8+T9-(0.01*(T8+T9))</formula>
    </cfRule>
  </conditionalFormatting>
  <conditionalFormatting sqref="T22">
    <cfRule type="cellIs" dxfId="236" priority="48" stopIfTrue="1" operator="lessThan">
      <formula>T10+T18+T19+T20-T21-(0.01*(T10+T18+T19+T20-T21))</formula>
    </cfRule>
  </conditionalFormatting>
  <conditionalFormatting sqref="V24">
    <cfRule type="cellIs" dxfId="235" priority="43" stopIfTrue="1" operator="lessThan">
      <formula>0.99*(V22-V23)</formula>
    </cfRule>
  </conditionalFormatting>
  <conditionalFormatting sqref="V10">
    <cfRule type="cellIs" dxfId="234" priority="44" stopIfTrue="1" operator="lessThan">
      <formula>V8+V9-(0.01*(V8+V9))</formula>
    </cfRule>
  </conditionalFormatting>
  <conditionalFormatting sqref="V22">
    <cfRule type="cellIs" dxfId="233" priority="45" stopIfTrue="1" operator="lessThan">
      <formula>V10+V18+V19+V20-V21-(0.01*(V10+V18+V19+V20-V21))</formula>
    </cfRule>
  </conditionalFormatting>
  <conditionalFormatting sqref="X24">
    <cfRule type="cellIs" dxfId="232" priority="40" stopIfTrue="1" operator="lessThan">
      <formula>0.99*(X22-X23)</formula>
    </cfRule>
  </conditionalFormatting>
  <conditionalFormatting sqref="X10">
    <cfRule type="cellIs" dxfId="231" priority="41" stopIfTrue="1" operator="lessThan">
      <formula>X8+X9-(0.01*(X8+X9))</formula>
    </cfRule>
  </conditionalFormatting>
  <conditionalFormatting sqref="X22">
    <cfRule type="cellIs" dxfId="230" priority="42" stopIfTrue="1" operator="lessThan">
      <formula>X10+X18+X19+X20-X21-(0.01*(X10+X18+X19+X20-X21))</formula>
    </cfRule>
  </conditionalFormatting>
  <conditionalFormatting sqref="BC23 BC16 BC9">
    <cfRule type="cellIs" dxfId="229" priority="67" stopIfTrue="1" operator="lessThan">
      <formula>#REF!+#REF!</formula>
    </cfRule>
    <cfRule type="cellIs" dxfId="228" priority="68" stopIfTrue="1" operator="lessThan">
      <formula>#REF!+BC12+BC13+BC14+BC15+#REF!</formula>
    </cfRule>
  </conditionalFormatting>
  <conditionalFormatting sqref="BC10 BC17 BC24">
    <cfRule type="cellIs" dxfId="227" priority="69" stopIfTrue="1" operator="lessThan">
      <formula>#REF!+#REF!</formula>
    </cfRule>
    <cfRule type="cellIs" dxfId="226" priority="70" stopIfTrue="1" operator="lessThan">
      <formula>BC12+BC13+BC14+BC15+#REF!+#REF!</formula>
    </cfRule>
  </conditionalFormatting>
  <conditionalFormatting sqref="BC11 BC18 BC25">
    <cfRule type="cellIs" dxfId="225" priority="71" stopIfTrue="1" operator="lessThan">
      <formula>#REF!+#REF!</formula>
    </cfRule>
    <cfRule type="cellIs" dxfId="224" priority="72" stopIfTrue="1" operator="lessThan">
      <formula>BC13+BC14+BC15+#REF!+#REF!+#REF!</formula>
    </cfRule>
  </conditionalFormatting>
  <conditionalFormatting sqref="BC8">
    <cfRule type="cellIs" dxfId="223" priority="73" stopIfTrue="1" operator="lessThan">
      <formula>#REF!+#REF!</formula>
    </cfRule>
    <cfRule type="cellIs" dxfId="222" priority="74" stopIfTrue="1" operator="lessThan">
      <formula>BC10+BC11+BC12+BC13+BC14+BC15</formula>
    </cfRule>
  </conditionalFormatting>
  <conditionalFormatting sqref="BC14">
    <cfRule type="cellIs" dxfId="221" priority="75" stopIfTrue="1" operator="lessThan">
      <formula>BC30+#REF!</formula>
    </cfRule>
    <cfRule type="cellIs" dxfId="220" priority="76" stopIfTrue="1" operator="lessThan">
      <formula>#REF!+#REF!+#REF!+#REF!+#REF!+BC27</formula>
    </cfRule>
  </conditionalFormatting>
  <conditionalFormatting sqref="BC15">
    <cfRule type="cellIs" dxfId="219" priority="77" stopIfTrue="1" operator="lessThan">
      <formula>BC31+#REF!</formula>
    </cfRule>
    <cfRule type="cellIs" dxfId="218" priority="78" stopIfTrue="1" operator="lessThan">
      <formula>#REF!+#REF!+#REF!+#REF!+BC27+BC29</formula>
    </cfRule>
  </conditionalFormatting>
  <conditionalFormatting sqref="BC13">
    <cfRule type="cellIs" dxfId="217" priority="79" stopIfTrue="1" operator="lessThan">
      <formula>BC29+#REF!</formula>
    </cfRule>
    <cfRule type="cellIs" dxfId="216" priority="80" stopIfTrue="1" operator="lessThan">
      <formula>BC15+#REF!+#REF!+#REF!+#REF!+#REF!</formula>
    </cfRule>
  </conditionalFormatting>
  <conditionalFormatting sqref="BC12">
    <cfRule type="cellIs" dxfId="215" priority="81" stopIfTrue="1" operator="lessThan">
      <formula>BC27+#REF!</formula>
    </cfRule>
    <cfRule type="cellIs" dxfId="214" priority="82" stopIfTrue="1" operator="lessThan">
      <formula>BC14+BC15+#REF!+#REF!+#REF!+#REF!</formula>
    </cfRule>
  </conditionalFormatting>
  <conditionalFormatting sqref="BC30">
    <cfRule type="cellIs" dxfId="213" priority="83" stopIfTrue="1" operator="lessThan">
      <formula>#REF!+BC38</formula>
    </cfRule>
    <cfRule type="cellIs" dxfId="212" priority="84" stopIfTrue="1" operator="lessThan">
      <formula>#REF!+#REF!+#REF!+#REF!+#REF!+#REF!</formula>
    </cfRule>
  </conditionalFormatting>
  <conditionalFormatting sqref="BC31">
    <cfRule type="cellIs" dxfId="211" priority="85" stopIfTrue="1" operator="lessThan">
      <formula>#REF!+BC40</formula>
    </cfRule>
    <cfRule type="cellIs" dxfId="210" priority="86" stopIfTrue="1" operator="lessThan">
      <formula>#REF!+#REF!+#REF!+#REF!+#REF!+#REF!</formula>
    </cfRule>
  </conditionalFormatting>
  <conditionalFormatting sqref="CS37 CS40 CS46 CO43 CQ37 CQ43 CS43 CO37 CO40 CQ40 CM37 CM43 CM46 CO46:CQ46 CK43 CK37 CK40 CM40 CI37 CI43 CI46 CK46 CG43 CG37 CG40 CI40 CE37 CE43 CE46 CG46 CC43 CC37 CC40 CE40 CA37 CA43 CA46 CC46 BY43 BY37 BY40 CA40 BW37 BW43 BW46 BY46 BU43 BU37 BU40 BW40 BS37 BS43 BS46 BU46 BQ43 BQ37 BQ40 BS40 BO37 BO43 BO46 BQ46 BM43 BM37 BM40 BO40 BE37 BE43 BE46 BM46 BC46 BC43 BC37 BC40 BE40 BG43 BI43 BK43 BG37 BI37 BK37 BG40 BI40 BK40 BG46 BI46 BK46">
    <cfRule type="cellIs" dxfId="209" priority="87" stopIfTrue="1" operator="equal">
      <formula>"&lt;&gt;"</formula>
    </cfRule>
  </conditionalFormatting>
  <conditionalFormatting sqref="BQ8:BQ31 CO8:CO31 CM8:CM31 CK8:CK31 CI8:CI31 CG8:CG31 CE8:CE31 CC8:CC31 CA8:CA31 BY8:BY31 BW8:BW31 BU8:BU31 BS8:BS31 CS8:CS31 BO8:BO31 CQ8:CQ31 BG8:BG31 BI8:BI31 BK8:BK31 BM8:BM31">
    <cfRule type="cellIs" dxfId="208" priority="88" stopIfTrue="1" operator="equal">
      <formula>"&gt; 25%"</formula>
    </cfRule>
  </conditionalFormatting>
  <conditionalFormatting sqref="BE8:BE31">
    <cfRule type="cellIs" dxfId="207" priority="89" stopIfTrue="1" operator="equal">
      <formula>"&gt; 100%"</formula>
    </cfRule>
  </conditionalFormatting>
  <conditionalFormatting sqref="BC27">
    <cfRule type="cellIs" dxfId="206" priority="90" stopIfTrue="1" operator="lessThan">
      <formula>#REF!+#REF!</formula>
    </cfRule>
    <cfRule type="cellIs" dxfId="205" priority="91" stopIfTrue="1" operator="lessThan">
      <formula>BC29+#REF!+#REF!+#REF!+#REF!+#REF!</formula>
    </cfRule>
  </conditionalFormatting>
  <conditionalFormatting sqref="BC26">
    <cfRule type="cellIs" dxfId="204" priority="92" stopIfTrue="1" operator="lessThan">
      <formula>#REF!+#REF!</formula>
    </cfRule>
    <cfRule type="cellIs" dxfId="203" priority="93" stopIfTrue="1" operator="lessThan">
      <formula>BC28+BC29+#REF!+#REF!+#REF!+#REF!</formula>
    </cfRule>
  </conditionalFormatting>
  <conditionalFormatting sqref="BC28">
    <cfRule type="cellIs" dxfId="202" priority="94" stopIfTrue="1" operator="lessThan">
      <formula>#REF!+#REF!</formula>
    </cfRule>
    <cfRule type="cellIs" dxfId="201" priority="95" stopIfTrue="1" operator="lessThan">
      <formula>#REF!+#REF!+#REF!+#REF!+#REF!+#REF!</formula>
    </cfRule>
  </conditionalFormatting>
  <conditionalFormatting sqref="BC29">
    <cfRule type="cellIs" dxfId="200" priority="96" stopIfTrue="1" operator="lessThan">
      <formula>#REF!+BC37</formula>
    </cfRule>
    <cfRule type="cellIs" dxfId="199" priority="97" stopIfTrue="1" operator="lessThan">
      <formula>BC31+#REF!+#REF!+#REF!+#REF!+#REF!</formula>
    </cfRule>
  </conditionalFormatting>
  <conditionalFormatting sqref="BC21">
    <cfRule type="cellIs" dxfId="198" priority="98" stopIfTrue="1" operator="lessThan">
      <formula>BC36+#REF!</formula>
    </cfRule>
    <cfRule type="cellIs" dxfId="197" priority="99" stopIfTrue="1" operator="lessThan">
      <formula>#REF!+#REF!+#REF!+#REF!+#REF!+BC33</formula>
    </cfRule>
  </conditionalFormatting>
  <conditionalFormatting sqref="BC22">
    <cfRule type="cellIs" dxfId="196" priority="100" stopIfTrue="1" operator="lessThan">
      <formula>BC37+#REF!</formula>
    </cfRule>
    <cfRule type="cellIs" dxfId="195" priority="101" stopIfTrue="1" operator="lessThan">
      <formula>#REF!+#REF!+#REF!+#REF!+BC33+BC35</formula>
    </cfRule>
  </conditionalFormatting>
  <conditionalFormatting sqref="BC20">
    <cfRule type="cellIs" dxfId="194" priority="102" stopIfTrue="1" operator="lessThan">
      <formula>BC35+#REF!</formula>
    </cfRule>
    <cfRule type="cellIs" dxfId="193" priority="103" stopIfTrue="1" operator="lessThan">
      <formula>BC22+#REF!+#REF!+#REF!+#REF!+#REF!</formula>
    </cfRule>
  </conditionalFormatting>
  <conditionalFormatting sqref="BC19">
    <cfRule type="cellIs" dxfId="192" priority="104" stopIfTrue="1" operator="lessThan">
      <formula>BC33+#REF!</formula>
    </cfRule>
    <cfRule type="cellIs" dxfId="191" priority="105" stopIfTrue="1" operator="lessThan">
      <formula>BC21+BC22+#REF!+#REF!+#REF!+#REF!</formula>
    </cfRule>
  </conditionalFormatting>
  <conditionalFormatting sqref="Z24">
    <cfRule type="cellIs" dxfId="190" priority="37" stopIfTrue="1" operator="lessThan">
      <formula>0.99*(Z22-Z23)</formula>
    </cfRule>
  </conditionalFormatting>
  <conditionalFormatting sqref="Z10">
    <cfRule type="cellIs" dxfId="189" priority="38" stopIfTrue="1" operator="lessThan">
      <formula>Z8+Z9-(0.01*(Z8+Z9))</formula>
    </cfRule>
  </conditionalFormatting>
  <conditionalFormatting sqref="Z22">
    <cfRule type="cellIs" dxfId="188" priority="39" stopIfTrue="1" operator="lessThan">
      <formula>Z10+Z18+Z19+Z20-Z21-(0.01*(Z10+Z18+Z19+Z20-Z21))</formula>
    </cfRule>
  </conditionalFormatting>
  <conditionalFormatting sqref="AB24">
    <cfRule type="cellIs" dxfId="187" priority="34" stopIfTrue="1" operator="lessThan">
      <formula>0.99*(AB22-AB23)</formula>
    </cfRule>
  </conditionalFormatting>
  <conditionalFormatting sqref="AB10">
    <cfRule type="cellIs" dxfId="186" priority="35" stopIfTrue="1" operator="lessThan">
      <formula>AB8+AB9-(0.01*(AB8+AB9))</formula>
    </cfRule>
  </conditionalFormatting>
  <conditionalFormatting sqref="AB22">
    <cfRule type="cellIs" dxfId="185" priority="36" stopIfTrue="1" operator="lessThan">
      <formula>AB10+AB18+AB19+AB20-AB21-(0.01*(AB10+AB18+AB19+AB20-AB21))</formula>
    </cfRule>
  </conditionalFormatting>
  <conditionalFormatting sqref="AD24">
    <cfRule type="cellIs" dxfId="184" priority="31" stopIfTrue="1" operator="lessThan">
      <formula>0.99*(AD22-AD23)</formula>
    </cfRule>
  </conditionalFormatting>
  <conditionalFormatting sqref="AD10">
    <cfRule type="cellIs" dxfId="183" priority="32" stopIfTrue="1" operator="lessThan">
      <formula>AD8+AD9-(0.01*(AD8+AD9))</formula>
    </cfRule>
  </conditionalFormatting>
  <conditionalFormatting sqref="AD22">
    <cfRule type="cellIs" dxfId="182" priority="33" stopIfTrue="1" operator="lessThan">
      <formula>AD10+AD18+AD19+AD20-AD21-(0.01*(AD10+AD18+AD19+AD20-AD21))</formula>
    </cfRule>
  </conditionalFormatting>
  <conditionalFormatting sqref="AJ24">
    <cfRule type="cellIs" dxfId="181" priority="25" stopIfTrue="1" operator="lessThan">
      <formula>0.99*(AJ22-AJ23)</formula>
    </cfRule>
  </conditionalFormatting>
  <conditionalFormatting sqref="AJ10">
    <cfRule type="cellIs" dxfId="180" priority="26" stopIfTrue="1" operator="lessThan">
      <formula>AJ8+AJ9-(0.01*(AJ8+AJ9))</formula>
    </cfRule>
  </conditionalFormatting>
  <conditionalFormatting sqref="AJ22">
    <cfRule type="cellIs" dxfId="179" priority="27" stopIfTrue="1" operator="lessThan">
      <formula>AJ10+AJ18+AJ19+AJ20-AJ21-(0.01*(AJ10+AJ18+AJ19+AJ20-AJ21))</formula>
    </cfRule>
  </conditionalFormatting>
  <conditionalFormatting sqref="AH24">
    <cfRule type="cellIs" dxfId="178" priority="28" stopIfTrue="1" operator="lessThan">
      <formula>0.99*(AH22-AH23)</formula>
    </cfRule>
  </conditionalFormatting>
  <conditionalFormatting sqref="AH10">
    <cfRule type="cellIs" dxfId="177" priority="29" stopIfTrue="1" operator="lessThan">
      <formula>AH8+AH9-(0.01*(AH8+AH9))</formula>
    </cfRule>
  </conditionalFormatting>
  <conditionalFormatting sqref="AH22">
    <cfRule type="cellIs" dxfId="176" priority="30" stopIfTrue="1" operator="lessThan">
      <formula>AH10+AH18+AH19+AH20-AH21-(0.01*(AH10+AH18+AH19+AH20-AH21))</formula>
    </cfRule>
  </conditionalFormatting>
  <conditionalFormatting sqref="AL24">
    <cfRule type="cellIs" dxfId="175" priority="22" stopIfTrue="1" operator="lessThan">
      <formula>0.99*(AL22-AL23)</formula>
    </cfRule>
  </conditionalFormatting>
  <conditionalFormatting sqref="AL10">
    <cfRule type="cellIs" dxfId="174" priority="23" stopIfTrue="1" operator="lessThan">
      <formula>AL8+AL9-(0.01*(AL8+AL9))</formula>
    </cfRule>
  </conditionalFormatting>
  <conditionalFormatting sqref="AL22">
    <cfRule type="cellIs" dxfId="173" priority="24" stopIfTrue="1" operator="lessThan">
      <formula>AL10+AL18+AL19+AL20-AL21-(0.01*(AL10+AL18+AL19+AL20-AL21))</formula>
    </cfRule>
  </conditionalFormatting>
  <conditionalFormatting sqref="AN24">
    <cfRule type="cellIs" dxfId="172" priority="19" stopIfTrue="1" operator="lessThan">
      <formula>0.99*(AN22-AN23)</formula>
    </cfRule>
  </conditionalFormatting>
  <conditionalFormatting sqref="AN10">
    <cfRule type="cellIs" dxfId="171" priority="20" stopIfTrue="1" operator="lessThan">
      <formula>AN8+AN9-(0.01*(AN8+AN9))</formula>
    </cfRule>
  </conditionalFormatting>
  <conditionalFormatting sqref="AN22">
    <cfRule type="cellIs" dxfId="170" priority="21" stopIfTrue="1" operator="lessThan">
      <formula>AN10+AN18+AN19+AN20-AN21-(0.01*(AN10+AN18+AN19+AN20-AN21))</formula>
    </cfRule>
  </conditionalFormatting>
  <conditionalFormatting sqref="AP24">
    <cfRule type="cellIs" dxfId="169" priority="16" stopIfTrue="1" operator="lessThan">
      <formula>0.99*(AP22-AP23)</formula>
    </cfRule>
  </conditionalFormatting>
  <conditionalFormatting sqref="AP10">
    <cfRule type="cellIs" dxfId="168" priority="17" stopIfTrue="1" operator="lessThan">
      <formula>AP8+AP9-(0.01*(AP8+AP9))</formula>
    </cfRule>
  </conditionalFormatting>
  <conditionalFormatting sqref="AP22">
    <cfRule type="cellIs" dxfId="167" priority="18" stopIfTrue="1" operator="lessThan">
      <formula>AP10+AP18+AP19+AP20-AP21-(0.01*(AP10+AP18+AP19+AP20-AP21))</formula>
    </cfRule>
  </conditionalFormatting>
  <conditionalFormatting sqref="AR24">
    <cfRule type="cellIs" dxfId="166" priority="13" stopIfTrue="1" operator="lessThan">
      <formula>0.99*(AR22-AR23)</formula>
    </cfRule>
  </conditionalFormatting>
  <conditionalFormatting sqref="AR10">
    <cfRule type="cellIs" dxfId="165" priority="14" stopIfTrue="1" operator="lessThan">
      <formula>AR8+AR9-(0.01*(AR8+AR9))</formula>
    </cfRule>
  </conditionalFormatting>
  <conditionalFormatting sqref="AR22">
    <cfRule type="cellIs" dxfId="164" priority="15" stopIfTrue="1" operator="lessThan">
      <formula>AR10+AR18+AR19+AR20-AR21-(0.01*(AR10+AR18+AR19+AR20-AR21))</formula>
    </cfRule>
  </conditionalFormatting>
  <conditionalFormatting sqref="AT24">
    <cfRule type="cellIs" dxfId="163" priority="10" stopIfTrue="1" operator="lessThan">
      <formula>0.99*(AT22-AT23)</formula>
    </cfRule>
  </conditionalFormatting>
  <conditionalFormatting sqref="AT10">
    <cfRule type="cellIs" dxfId="162" priority="11" stopIfTrue="1" operator="lessThan">
      <formula>AT8+AT9-(0.01*(AT8+AT9))</formula>
    </cfRule>
  </conditionalFormatting>
  <conditionalFormatting sqref="AT22">
    <cfRule type="cellIs" dxfId="161" priority="12" stopIfTrue="1" operator="lessThan">
      <formula>AT10+AT18+AT19+AT20-AT21-(0.01*(AT10+AT18+AT19+AT20-AT21))</formula>
    </cfRule>
  </conditionalFormatting>
  <conditionalFormatting sqref="AV24">
    <cfRule type="cellIs" dxfId="160" priority="7" stopIfTrue="1" operator="lessThan">
      <formula>0.99*(AV22-AV23)</formula>
    </cfRule>
  </conditionalFormatting>
  <conditionalFormatting sqref="AV10">
    <cfRule type="cellIs" dxfId="159" priority="8" stopIfTrue="1" operator="lessThan">
      <formula>AV8+AV9-(0.01*(AV8+AV9))</formula>
    </cfRule>
  </conditionalFormatting>
  <conditionalFormatting sqref="AV22">
    <cfRule type="cellIs" dxfId="158" priority="9" stopIfTrue="1" operator="lessThan">
      <formula>AV10+AV18+AV19+AV20-AV21-(0.01*(AV10+AV18+AV19+AV20-AV21))</formula>
    </cfRule>
  </conditionalFormatting>
  <conditionalFormatting sqref="AF24">
    <cfRule type="cellIs" dxfId="157" priority="4" stopIfTrue="1" operator="lessThan">
      <formula>0.99*(AF22-AF23)</formula>
    </cfRule>
  </conditionalFormatting>
  <conditionalFormatting sqref="AF10">
    <cfRule type="cellIs" dxfId="156" priority="5" stopIfTrue="1" operator="lessThan">
      <formula>AF8+AF9-(0.01*(AF8+AF9))</formula>
    </cfRule>
  </conditionalFormatting>
  <conditionalFormatting sqref="AF22">
    <cfRule type="cellIs" dxfId="155" priority="6" stopIfTrue="1" operator="lessThan">
      <formula>AF10+AF18+AF19+AF20-AF21-(0.01*(AF10+AF18+AF19+AF20-AF21))</formula>
    </cfRule>
  </conditionalFormatting>
  <conditionalFormatting sqref="N24">
    <cfRule type="cellIs" dxfId="154" priority="1" stopIfTrue="1" operator="lessThan">
      <formula>0.99*(N22-N23)</formula>
    </cfRule>
  </conditionalFormatting>
  <conditionalFormatting sqref="N10">
    <cfRule type="cellIs" dxfId="153" priority="2" stopIfTrue="1" operator="lessThan">
      <formula>N8+N9-(0.01*(N8+N9))</formula>
    </cfRule>
  </conditionalFormatting>
  <conditionalFormatting sqref="N22">
    <cfRule type="cellIs" dxfId="152" priority="3" stopIfTrue="1" operator="lessThan">
      <formula>N10+N18+N19+N20-N21-(0.01*(N10+N18+N19+N20-N21))</formula>
    </cfRule>
  </conditionalFormatting>
  <printOptions horizontalCentered="1"/>
  <pageMargins left="0.41" right="0.2" top="0.18" bottom="0.51" header="0.18" footer="0.25"/>
  <pageSetup paperSize="9" scale="87" orientation="landscape" r:id="rId1"/>
  <headerFooter alignWithMargins="0">
    <oddFooter>&amp;C&amp;"Arial,Regular"&amp;8UNSD/UNEP Questionnaire 2013 on Environment Statistics - Water Section - p.&amp;P</oddFooter>
  </headerFooter>
  <rowBreaks count="1" manualBreakCount="1">
    <brk id="37" min="2" max="4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DH67"/>
  <sheetViews>
    <sheetView showGridLines="0" view="pageBreakPreview" topLeftCell="C1" zoomScale="85" zoomScaleSheetLayoutView="85" workbookViewId="0">
      <selection activeCell="F8" sqref="F8"/>
    </sheetView>
  </sheetViews>
  <sheetFormatPr defaultColWidth="9.33203125" defaultRowHeight="13.2" x14ac:dyDescent="0.25"/>
  <cols>
    <col min="1" max="1" width="6.77734375" style="178" hidden="1" customWidth="1"/>
    <col min="2" max="2" width="8.109375" style="179" hidden="1" customWidth="1"/>
    <col min="3" max="3" width="11" style="191" customWidth="1"/>
    <col min="4" max="4" width="40" style="191" customWidth="1"/>
    <col min="5" max="5" width="10.109375" style="191" customWidth="1"/>
    <col min="6" max="6" width="8" style="191" customWidth="1"/>
    <col min="7" max="7" width="1.77734375" style="191" customWidth="1"/>
    <col min="8" max="8" width="7" style="219" hidden="1" customWidth="1"/>
    <col min="9" max="9" width="1.77734375" style="220" hidden="1" customWidth="1"/>
    <col min="10" max="10" width="7" style="221" hidden="1" customWidth="1"/>
    <col min="11" max="11" width="1.77734375" style="220" hidden="1" customWidth="1"/>
    <col min="12" max="12" width="7" style="221" hidden="1" customWidth="1"/>
    <col min="13" max="13" width="1.77734375" style="220" hidden="1" customWidth="1"/>
    <col min="14" max="14" width="7" style="221" hidden="1" customWidth="1"/>
    <col min="15" max="15" width="1.77734375" style="220" hidden="1" customWidth="1"/>
    <col min="16" max="16" width="7" style="221" hidden="1" customWidth="1"/>
    <col min="17" max="17" width="1.77734375" style="220" hidden="1" customWidth="1"/>
    <col min="18" max="18" width="7" style="221" hidden="1" customWidth="1"/>
    <col min="19" max="19" width="1.77734375" style="220" hidden="1" customWidth="1"/>
    <col min="20" max="20" width="7" style="221" hidden="1" customWidth="1"/>
    <col min="21" max="21" width="1.77734375" style="220" hidden="1" customWidth="1"/>
    <col min="22" max="22" width="7" style="221" hidden="1" customWidth="1"/>
    <col min="23" max="23" width="1.77734375" style="220" hidden="1" customWidth="1"/>
    <col min="24" max="24" width="7" style="219" hidden="1" customWidth="1"/>
    <col min="25" max="25" width="1.77734375" style="220" hidden="1" customWidth="1"/>
    <col min="26" max="26" width="7" style="219" customWidth="1"/>
    <col min="27" max="27" width="1.77734375" style="220" customWidth="1"/>
    <col min="28" max="28" width="7" style="219" customWidth="1"/>
    <col min="29" max="29" width="1.77734375" style="220" customWidth="1"/>
    <col min="30" max="30" width="7" style="219" customWidth="1"/>
    <col min="31" max="31" width="1.77734375" style="220" customWidth="1"/>
    <col min="32" max="32" width="7" style="219" customWidth="1"/>
    <col min="33" max="33" width="1.77734375" style="220" customWidth="1"/>
    <col min="34" max="34" width="7" style="219" customWidth="1"/>
    <col min="35" max="35" width="1.77734375" style="220" customWidth="1"/>
    <col min="36" max="36" width="7" style="221" customWidth="1"/>
    <col min="37" max="37" width="1.77734375" style="220" customWidth="1"/>
    <col min="38" max="38" width="7" style="219" customWidth="1"/>
    <col min="39" max="39" width="1.77734375" style="220" customWidth="1"/>
    <col min="40" max="40" width="7" style="219" customWidth="1"/>
    <col min="41" max="41" width="1.77734375" style="220" customWidth="1"/>
    <col min="42" max="42" width="7" style="220" customWidth="1"/>
    <col min="43" max="43" width="1.77734375" style="220" customWidth="1"/>
    <col min="44" max="44" width="7" style="220" customWidth="1"/>
    <col min="45" max="45" width="1.77734375" style="220" customWidth="1"/>
    <col min="46" max="46" width="7" style="219" customWidth="1"/>
    <col min="47" max="47" width="1.77734375" style="220" customWidth="1"/>
    <col min="48" max="48" width="7" style="219" customWidth="1"/>
    <col min="49" max="49" width="1.77734375" style="220" customWidth="1"/>
    <col min="50" max="50" width="1.77734375" style="191" customWidth="1"/>
    <col min="51" max="51" width="1.6640625" style="189" customWidth="1"/>
    <col min="52" max="52" width="7.109375" style="189" customWidth="1"/>
    <col min="53" max="53" width="36.109375" style="189" customWidth="1"/>
    <col min="54" max="54" width="10.6640625" style="189" customWidth="1"/>
    <col min="55" max="55" width="5.109375" style="189" customWidth="1"/>
    <col min="56" max="56" width="2.109375" style="189" customWidth="1"/>
    <col min="57" max="57" width="5.109375" style="189" customWidth="1"/>
    <col min="58" max="58" width="1.44140625" style="189" customWidth="1"/>
    <col min="59" max="59" width="5.109375" style="189" customWidth="1"/>
    <col min="60" max="60" width="1.44140625" style="189" customWidth="1"/>
    <col min="61" max="61" width="5.109375" style="189" customWidth="1"/>
    <col min="62" max="62" width="1.44140625" style="189" customWidth="1"/>
    <col min="63" max="63" width="5.109375" style="189" customWidth="1"/>
    <col min="64" max="64" width="1.44140625" style="189" customWidth="1"/>
    <col min="65" max="65" width="5.109375" style="189" customWidth="1"/>
    <col min="66" max="66" width="1.44140625" style="189" customWidth="1"/>
    <col min="67" max="67" width="5.109375" style="189" customWidth="1"/>
    <col min="68" max="68" width="1.44140625" style="189" customWidth="1"/>
    <col min="69" max="69" width="5.109375" style="189" customWidth="1"/>
    <col min="70" max="70" width="1.44140625" style="189" customWidth="1"/>
    <col min="71" max="71" width="5.109375" style="189" customWidth="1"/>
    <col min="72" max="72" width="1.44140625" style="189" customWidth="1"/>
    <col min="73" max="73" width="5.109375" style="189" customWidth="1"/>
    <col min="74" max="74" width="1.44140625" style="189" customWidth="1"/>
    <col min="75" max="75" width="5.109375" style="189" customWidth="1"/>
    <col min="76" max="76" width="1.44140625" style="189" customWidth="1"/>
    <col min="77" max="77" width="5.109375" style="189" customWidth="1"/>
    <col min="78" max="78" width="1.44140625" style="189" customWidth="1"/>
    <col min="79" max="79" width="5.109375" style="189" customWidth="1"/>
    <col min="80" max="80" width="1.44140625" style="189" customWidth="1"/>
    <col min="81" max="81" width="5.109375" style="189" customWidth="1"/>
    <col min="82" max="82" width="1.44140625" style="189" customWidth="1"/>
    <col min="83" max="83" width="5.109375" style="189" customWidth="1"/>
    <col min="84" max="84" width="1.44140625" style="189" customWidth="1"/>
    <col min="85" max="85" width="5.109375" style="189" customWidth="1"/>
    <col min="86" max="86" width="1.44140625" style="189" customWidth="1"/>
    <col min="87" max="87" width="5.109375" style="189" customWidth="1"/>
    <col min="88" max="88" width="1.44140625" style="189" customWidth="1"/>
    <col min="89" max="89" width="5.109375" style="189" customWidth="1"/>
    <col min="90" max="90" width="1.44140625" style="189" customWidth="1"/>
    <col min="91" max="91" width="5.109375" style="189" customWidth="1"/>
    <col min="92" max="92" width="1.44140625" style="189" customWidth="1"/>
    <col min="93" max="93" width="5.109375" style="189" customWidth="1"/>
    <col min="94" max="94" width="1.44140625" style="189" customWidth="1"/>
    <col min="95" max="95" width="5.109375" style="189" customWidth="1"/>
    <col min="96" max="96" width="1.44140625" style="189" customWidth="1"/>
    <col min="97" max="97" width="5.109375" style="189" customWidth="1"/>
    <col min="98" max="16384" width="9.33203125" style="191"/>
  </cols>
  <sheetData>
    <row r="1" spans="1:100" s="424" customFormat="1" ht="16.5" customHeight="1" x14ac:dyDescent="0.3">
      <c r="A1" s="423"/>
      <c r="B1" s="179">
        <v>0</v>
      </c>
      <c r="C1" s="180" t="s">
        <v>3</v>
      </c>
      <c r="D1" s="180"/>
      <c r="E1" s="321"/>
      <c r="F1" s="321"/>
      <c r="G1" s="321"/>
      <c r="H1" s="322"/>
      <c r="I1" s="323"/>
      <c r="J1" s="324"/>
      <c r="K1" s="323"/>
      <c r="L1" s="324"/>
      <c r="M1" s="323"/>
      <c r="N1" s="324"/>
      <c r="O1" s="323"/>
      <c r="P1" s="324"/>
      <c r="Q1" s="323"/>
      <c r="R1" s="324"/>
      <c r="S1" s="323"/>
      <c r="T1" s="324"/>
      <c r="U1" s="323"/>
      <c r="V1" s="324"/>
      <c r="W1" s="323"/>
      <c r="X1" s="322"/>
      <c r="Y1" s="323"/>
      <c r="Z1" s="322"/>
      <c r="AA1" s="323"/>
      <c r="AB1" s="322"/>
      <c r="AC1" s="323"/>
      <c r="AD1" s="322"/>
      <c r="AE1" s="323"/>
      <c r="AF1" s="322"/>
      <c r="AG1" s="323"/>
      <c r="AH1" s="322"/>
      <c r="AI1" s="323"/>
      <c r="AJ1" s="324"/>
      <c r="AK1" s="323"/>
      <c r="AL1" s="322"/>
      <c r="AM1" s="323"/>
      <c r="AN1" s="322"/>
      <c r="AO1" s="323"/>
      <c r="AP1" s="323"/>
      <c r="AQ1" s="323"/>
      <c r="AR1" s="323"/>
      <c r="AS1" s="323"/>
      <c r="AT1" s="322"/>
      <c r="AU1" s="323"/>
      <c r="AV1" s="322"/>
      <c r="AW1" s="323"/>
      <c r="AX1" s="574"/>
      <c r="AY1" s="213"/>
      <c r="AZ1" s="190" t="s">
        <v>265</v>
      </c>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row>
    <row r="2" spans="1:100" ht="6" customHeight="1" x14ac:dyDescent="0.25">
      <c r="E2" s="326"/>
      <c r="F2" s="326"/>
      <c r="G2" s="326"/>
      <c r="H2" s="327"/>
      <c r="I2" s="328"/>
      <c r="J2" s="329"/>
      <c r="K2" s="328"/>
      <c r="L2" s="329"/>
      <c r="M2" s="328"/>
      <c r="N2" s="329"/>
      <c r="O2" s="328"/>
      <c r="P2" s="329"/>
      <c r="Q2" s="328"/>
      <c r="R2" s="329"/>
      <c r="S2" s="328"/>
      <c r="T2" s="329"/>
      <c r="U2" s="328"/>
      <c r="V2" s="329"/>
      <c r="W2" s="328"/>
      <c r="X2" s="330"/>
    </row>
    <row r="3" spans="1:100" s="347" customFormat="1" ht="17.25" customHeight="1" x14ac:dyDescent="0.25">
      <c r="A3" s="277"/>
      <c r="B3" s="277">
        <v>50</v>
      </c>
      <c r="C3" s="331" t="s">
        <v>266</v>
      </c>
      <c r="D3" s="32" t="s">
        <v>267</v>
      </c>
      <c r="E3" s="415"/>
      <c r="F3" s="416"/>
      <c r="G3" s="417"/>
      <c r="H3" s="418"/>
      <c r="I3" s="419"/>
      <c r="J3" s="418"/>
      <c r="K3" s="419"/>
      <c r="L3" s="418"/>
      <c r="M3" s="419"/>
      <c r="N3" s="418"/>
      <c r="O3" s="419"/>
      <c r="P3" s="418"/>
      <c r="Q3" s="419"/>
      <c r="R3" s="418"/>
      <c r="S3" s="419"/>
      <c r="T3" s="418"/>
      <c r="U3" s="419"/>
      <c r="V3" s="418"/>
      <c r="W3" s="417"/>
      <c r="X3" s="418"/>
      <c r="Y3" s="420"/>
      <c r="Z3" s="111"/>
      <c r="AA3" s="420"/>
      <c r="AB3" s="56"/>
      <c r="AC3" s="331" t="s">
        <v>268</v>
      </c>
      <c r="AD3" s="333"/>
      <c r="AE3" s="332"/>
      <c r="AF3" s="333"/>
      <c r="AG3" s="334"/>
      <c r="AH3" s="660"/>
      <c r="AI3" s="417"/>
      <c r="AJ3" s="664" t="s">
        <v>609</v>
      </c>
      <c r="AK3" s="417"/>
      <c r="AL3" s="418"/>
      <c r="AM3" s="417"/>
      <c r="AN3" s="418"/>
      <c r="AO3" s="421"/>
      <c r="AP3" s="421"/>
      <c r="AQ3" s="421"/>
      <c r="AR3" s="421"/>
      <c r="AS3" s="421"/>
      <c r="AT3" s="422"/>
      <c r="AU3" s="422"/>
      <c r="AV3" s="422"/>
      <c r="AW3" s="422"/>
      <c r="AX3" s="422"/>
      <c r="AY3" s="425"/>
      <c r="AZ3" s="338" t="s">
        <v>269</v>
      </c>
      <c r="BA3" s="426"/>
      <c r="BB3" s="426"/>
      <c r="BC3" s="345"/>
      <c r="BD3" s="345"/>
      <c r="BE3" s="345"/>
      <c r="BF3" s="345"/>
      <c r="BG3" s="854"/>
      <c r="BH3" s="854"/>
      <c r="BI3" s="854"/>
      <c r="BJ3" s="647"/>
      <c r="BK3" s="647"/>
      <c r="BL3" s="647"/>
      <c r="BM3" s="854"/>
      <c r="BN3" s="854"/>
      <c r="BO3" s="854"/>
      <c r="BP3" s="647"/>
      <c r="BQ3" s="647"/>
      <c r="BR3" s="647"/>
      <c r="BS3" s="647"/>
      <c r="BT3" s="647"/>
      <c r="BU3" s="647"/>
      <c r="BV3" s="647"/>
      <c r="BW3" s="345"/>
      <c r="BX3" s="345"/>
      <c r="BY3" s="345"/>
      <c r="BZ3" s="345"/>
      <c r="CA3" s="345"/>
      <c r="CB3" s="345"/>
      <c r="CC3" s="428"/>
      <c r="CD3" s="428"/>
      <c r="CE3" s="428"/>
      <c r="CF3" s="428"/>
      <c r="CG3" s="345"/>
      <c r="CH3" s="345"/>
      <c r="CI3" s="345"/>
      <c r="CJ3" s="345"/>
      <c r="CK3" s="345"/>
      <c r="CL3" s="345"/>
      <c r="CM3" s="345"/>
      <c r="CN3" s="345"/>
      <c r="CO3" s="345"/>
      <c r="CP3" s="345"/>
      <c r="CQ3" s="345"/>
      <c r="CR3" s="345"/>
      <c r="CS3" s="345"/>
      <c r="CT3" s="346"/>
      <c r="CU3" s="346"/>
      <c r="CV3" s="346"/>
    </row>
    <row r="4" spans="1:100" ht="5.25" customHeight="1" x14ac:dyDescent="0.25">
      <c r="E4" s="348"/>
      <c r="F4" s="348"/>
      <c r="G4" s="348"/>
      <c r="Y4" s="335"/>
      <c r="Z4" s="330"/>
      <c r="AL4" s="327"/>
      <c r="AM4" s="328"/>
      <c r="AZ4" s="315"/>
    </row>
    <row r="5" spans="1:100" s="424" customFormat="1" ht="17.25" customHeight="1" x14ac:dyDescent="0.3">
      <c r="A5" s="423"/>
      <c r="B5" s="179">
        <v>17</v>
      </c>
      <c r="C5" s="798" t="s">
        <v>61</v>
      </c>
      <c r="D5" s="798"/>
      <c r="E5" s="855"/>
      <c r="F5" s="855"/>
      <c r="G5" s="855"/>
      <c r="H5" s="855"/>
      <c r="I5" s="800"/>
      <c r="J5" s="800"/>
      <c r="K5" s="800"/>
      <c r="L5" s="800"/>
      <c r="M5" s="800"/>
      <c r="N5" s="800"/>
      <c r="O5" s="800"/>
      <c r="P5" s="800"/>
      <c r="Q5" s="800"/>
      <c r="R5" s="800"/>
      <c r="S5" s="800"/>
      <c r="T5" s="800"/>
      <c r="U5" s="800"/>
      <c r="V5" s="800"/>
      <c r="W5" s="800"/>
      <c r="X5" s="855"/>
      <c r="Y5" s="800"/>
      <c r="Z5" s="855"/>
      <c r="AA5" s="800"/>
      <c r="AB5" s="855"/>
      <c r="AC5" s="800"/>
      <c r="AD5" s="855"/>
      <c r="AE5" s="800"/>
      <c r="AF5" s="855"/>
      <c r="AG5" s="800"/>
      <c r="AH5" s="855"/>
      <c r="AI5" s="800"/>
      <c r="AJ5" s="800"/>
      <c r="AK5" s="800"/>
      <c r="AL5" s="855"/>
      <c r="AM5" s="800"/>
      <c r="AN5" s="855"/>
      <c r="AO5" s="349"/>
      <c r="AP5" s="349"/>
      <c r="AQ5" s="349"/>
      <c r="AR5" s="349"/>
      <c r="AS5" s="349"/>
      <c r="AT5" s="350"/>
      <c r="AU5" s="349"/>
      <c r="AV5" s="350"/>
      <c r="AW5" s="349"/>
      <c r="AX5" s="429"/>
      <c r="AY5" s="213"/>
      <c r="AZ5" s="351" t="s">
        <v>271</v>
      </c>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c r="CS5" s="213"/>
    </row>
    <row r="6" spans="1:100" s="430" customFormat="1" ht="14.25" customHeight="1" x14ac:dyDescent="0.3">
      <c r="A6" s="423"/>
      <c r="B6" s="179"/>
      <c r="C6" s="424"/>
      <c r="D6" s="424"/>
      <c r="E6" s="218"/>
      <c r="F6" s="218"/>
      <c r="G6" s="219"/>
      <c r="H6" s="220"/>
      <c r="I6" s="221"/>
      <c r="J6" s="220"/>
      <c r="K6" s="221"/>
      <c r="L6" s="220"/>
      <c r="M6" s="221"/>
      <c r="N6" s="220"/>
      <c r="O6" s="221"/>
      <c r="P6" s="220"/>
      <c r="Q6" s="221"/>
      <c r="R6" s="220"/>
      <c r="S6" s="221"/>
      <c r="T6" s="220"/>
      <c r="U6" s="221"/>
      <c r="V6" s="220"/>
      <c r="W6" s="219"/>
      <c r="X6" s="424"/>
      <c r="Y6" s="424"/>
      <c r="Z6" s="604" t="s">
        <v>272</v>
      </c>
      <c r="AA6" s="352"/>
      <c r="AB6" s="353"/>
      <c r="AC6" s="354"/>
      <c r="AD6" s="353"/>
      <c r="AE6" s="354"/>
      <c r="AF6" s="353"/>
      <c r="AG6" s="355"/>
      <c r="AH6" s="424"/>
      <c r="AI6" s="424"/>
      <c r="AJ6" s="353"/>
      <c r="AK6" s="354"/>
      <c r="AL6" s="353"/>
      <c r="AM6" s="219"/>
      <c r="AN6" s="353"/>
      <c r="AO6" s="356"/>
      <c r="AP6" s="356"/>
      <c r="AQ6" s="356"/>
      <c r="AR6" s="356"/>
      <c r="AS6" s="356"/>
      <c r="AT6" s="643"/>
      <c r="AU6" s="357" t="s">
        <v>273</v>
      </c>
      <c r="AV6" s="643"/>
      <c r="AW6" s="357"/>
      <c r="AX6" s="643"/>
      <c r="AY6" s="431"/>
      <c r="AZ6" s="358" t="s">
        <v>548</v>
      </c>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424"/>
      <c r="CU6" s="424"/>
      <c r="CV6" s="424"/>
    </row>
    <row r="7" spans="1:100" s="234" customFormat="1" ht="21.75" customHeight="1" x14ac:dyDescent="0.25">
      <c r="A7" s="229"/>
      <c r="B7" s="230">
        <v>2</v>
      </c>
      <c r="C7" s="232" t="s">
        <v>280</v>
      </c>
      <c r="D7" s="232" t="s">
        <v>281</v>
      </c>
      <c r="E7" s="232" t="s">
        <v>282</v>
      </c>
      <c r="F7" s="231">
        <v>1990</v>
      </c>
      <c r="G7" s="233"/>
      <c r="H7" s="232">
        <v>1995</v>
      </c>
      <c r="I7" s="233"/>
      <c r="J7" s="232">
        <v>1996</v>
      </c>
      <c r="K7" s="233"/>
      <c r="L7" s="232">
        <v>1997</v>
      </c>
      <c r="M7" s="233"/>
      <c r="N7" s="232">
        <v>1998</v>
      </c>
      <c r="O7" s="233"/>
      <c r="P7" s="232">
        <v>1999</v>
      </c>
      <c r="Q7" s="233"/>
      <c r="R7" s="232">
        <v>2000</v>
      </c>
      <c r="S7" s="233"/>
      <c r="T7" s="232">
        <v>2001</v>
      </c>
      <c r="U7" s="233"/>
      <c r="V7" s="232">
        <v>2002</v>
      </c>
      <c r="W7" s="233"/>
      <c r="X7" s="232">
        <v>2003</v>
      </c>
      <c r="Y7" s="233"/>
      <c r="Z7" s="232">
        <v>2004</v>
      </c>
      <c r="AA7" s="233"/>
      <c r="AB7" s="232">
        <v>2005</v>
      </c>
      <c r="AC7" s="233"/>
      <c r="AD7" s="232">
        <v>2006</v>
      </c>
      <c r="AE7" s="233"/>
      <c r="AF7" s="232">
        <v>2007</v>
      </c>
      <c r="AG7" s="233"/>
      <c r="AH7" s="232">
        <v>2008</v>
      </c>
      <c r="AI7" s="232"/>
      <c r="AJ7" s="232">
        <v>2009</v>
      </c>
      <c r="AK7" s="233"/>
      <c r="AL7" s="232">
        <v>2010</v>
      </c>
      <c r="AM7" s="233"/>
      <c r="AN7" s="232">
        <v>2011</v>
      </c>
      <c r="AO7" s="233"/>
      <c r="AP7" s="232">
        <v>2012</v>
      </c>
      <c r="AQ7" s="233"/>
      <c r="AR7" s="232">
        <v>2013</v>
      </c>
      <c r="AS7" s="233"/>
      <c r="AT7" s="232">
        <v>2014</v>
      </c>
      <c r="AU7" s="233"/>
      <c r="AV7" s="232">
        <v>2015</v>
      </c>
      <c r="AW7" s="233"/>
      <c r="AY7" s="229"/>
      <c r="AZ7" s="232" t="s">
        <v>280</v>
      </c>
      <c r="BA7" s="232" t="s">
        <v>281</v>
      </c>
      <c r="BB7" s="232" t="s">
        <v>282</v>
      </c>
      <c r="BC7" s="231">
        <v>1990</v>
      </c>
      <c r="BD7" s="231"/>
      <c r="BE7" s="232">
        <v>1995</v>
      </c>
      <c r="BF7" s="232"/>
      <c r="BG7" s="232">
        <v>1996</v>
      </c>
      <c r="BH7" s="232"/>
      <c r="BI7" s="232">
        <v>1997</v>
      </c>
      <c r="BJ7" s="232"/>
      <c r="BK7" s="232">
        <v>1998</v>
      </c>
      <c r="BL7" s="232"/>
      <c r="BM7" s="232">
        <v>1999</v>
      </c>
      <c r="BN7" s="232"/>
      <c r="BO7" s="232">
        <v>2000</v>
      </c>
      <c r="BP7" s="232"/>
      <c r="BQ7" s="232">
        <v>2001</v>
      </c>
      <c r="BR7" s="232"/>
      <c r="BS7" s="232">
        <v>2002</v>
      </c>
      <c r="BT7" s="232"/>
      <c r="BU7" s="232">
        <v>2003</v>
      </c>
      <c r="BV7" s="232"/>
      <c r="BW7" s="232">
        <v>2004</v>
      </c>
      <c r="BX7" s="232"/>
      <c r="BY7" s="232">
        <v>2005</v>
      </c>
      <c r="BZ7" s="232"/>
      <c r="CA7" s="232">
        <v>2006</v>
      </c>
      <c r="CB7" s="232"/>
      <c r="CC7" s="232">
        <v>2007</v>
      </c>
      <c r="CD7" s="232"/>
      <c r="CE7" s="232">
        <v>2008</v>
      </c>
      <c r="CF7" s="232"/>
      <c r="CG7" s="232">
        <v>2009</v>
      </c>
      <c r="CH7" s="232"/>
      <c r="CI7" s="232">
        <v>2010</v>
      </c>
      <c r="CJ7" s="232"/>
      <c r="CK7" s="232">
        <v>2011</v>
      </c>
      <c r="CL7" s="232"/>
      <c r="CM7" s="232">
        <v>2012</v>
      </c>
      <c r="CN7" s="232"/>
      <c r="CO7" s="232">
        <v>2013</v>
      </c>
      <c r="CP7" s="232"/>
      <c r="CQ7" s="232">
        <v>2014</v>
      </c>
      <c r="CR7" s="232"/>
      <c r="CS7" s="232">
        <v>2015</v>
      </c>
    </row>
    <row r="8" spans="1:100" s="200" customFormat="1" ht="27" customHeight="1" x14ac:dyDescent="0.25">
      <c r="A8" s="178"/>
      <c r="B8" s="236">
        <v>275</v>
      </c>
      <c r="C8" s="365">
        <v>1</v>
      </c>
      <c r="D8" s="253" t="s">
        <v>204</v>
      </c>
      <c r="E8" s="254" t="s">
        <v>286</v>
      </c>
      <c r="F8" s="610"/>
      <c r="G8" s="592"/>
      <c r="H8" s="610"/>
      <c r="I8" s="592"/>
      <c r="J8" s="610"/>
      <c r="K8" s="592"/>
      <c r="L8" s="610"/>
      <c r="M8" s="592"/>
      <c r="N8" s="610"/>
      <c r="O8" s="592"/>
      <c r="P8" s="610"/>
      <c r="Q8" s="592"/>
      <c r="R8" s="610"/>
      <c r="S8" s="592"/>
      <c r="T8" s="610"/>
      <c r="U8" s="592"/>
      <c r="V8" s="610"/>
      <c r="W8" s="592"/>
      <c r="X8" s="610"/>
      <c r="Y8" s="592"/>
      <c r="Z8" s="610"/>
      <c r="AA8" s="592"/>
      <c r="AB8" s="610"/>
      <c r="AC8" s="592"/>
      <c r="AD8" s="610"/>
      <c r="AE8" s="592"/>
      <c r="AF8" s="610"/>
      <c r="AG8" s="592"/>
      <c r="AH8" s="610"/>
      <c r="AI8" s="592"/>
      <c r="AJ8" s="610">
        <v>32.83</v>
      </c>
      <c r="AK8" s="592" t="s">
        <v>601</v>
      </c>
      <c r="AL8" s="610">
        <v>35.04</v>
      </c>
      <c r="AM8" s="592" t="s">
        <v>601</v>
      </c>
      <c r="AN8" s="610">
        <v>35.770000000000003</v>
      </c>
      <c r="AO8" s="592" t="s">
        <v>601</v>
      </c>
      <c r="AP8" s="610">
        <v>101.66</v>
      </c>
      <c r="AQ8" s="592" t="s">
        <v>602</v>
      </c>
      <c r="AR8" s="610">
        <v>103.69</v>
      </c>
      <c r="AS8" s="592" t="s">
        <v>602</v>
      </c>
      <c r="AT8" s="610">
        <v>104.15</v>
      </c>
      <c r="AU8" s="592" t="s">
        <v>602</v>
      </c>
      <c r="AV8" s="610">
        <v>990.62</v>
      </c>
      <c r="AW8" s="592" t="s">
        <v>603</v>
      </c>
      <c r="AY8" s="189"/>
      <c r="AZ8" s="369">
        <v>1</v>
      </c>
      <c r="BA8" s="256" t="s">
        <v>204</v>
      </c>
      <c r="BB8" s="432" t="s">
        <v>549</v>
      </c>
      <c r="BC8" s="244" t="s">
        <v>289</v>
      </c>
      <c r="BD8" s="615"/>
      <c r="BE8" s="81" t="str">
        <f>IF(OR(ISBLANK(F8),ISBLANK(H8)),"N/A",IF(ABS((H8-F8)/F8)&gt;1,"&gt; 100%","ok"))</f>
        <v>N/A</v>
      </c>
      <c r="BF8" s="615"/>
      <c r="BG8" s="84" t="str">
        <f>IF(OR(ISBLANK(H8),ISBLANK(J8)),"N/A",IF(ABS((J8-H8)/H8)&gt;0.25,"&gt; 25%","ok"))</f>
        <v>N/A</v>
      </c>
      <c r="BH8" s="84"/>
      <c r="BI8" s="84" t="str">
        <f>IF(OR(ISBLANK(J8),ISBLANK(L8)),"N/A",IF(ABS((L8-J8)/J8)&gt;0.25,"&gt; 25%","ok"))</f>
        <v>N/A</v>
      </c>
      <c r="BJ8" s="84"/>
      <c r="BK8" s="84" t="str">
        <f>IF(OR(ISBLANK(L8),ISBLANK(N8)),"N/A",IF(ABS((N8-L8)/L8)&gt;0.25,"&gt; 25%","ok"))</f>
        <v>N/A</v>
      </c>
      <c r="BL8" s="84"/>
      <c r="BM8" s="84" t="str">
        <f>IF(OR(ISBLANK(N8),ISBLANK(P8)),"N/A",IF(ABS((P8-N8)/N8)&gt;0.25,"&gt; 25%","ok"))</f>
        <v>N/A</v>
      </c>
      <c r="BN8" s="84"/>
      <c r="BO8" s="84" t="str">
        <f t="shared" ref="BO8:BO16" si="0">IF(OR(ISBLANK(P8),ISBLANK(R8)),"N/A",IF(ABS((R8-P8)/P8)&gt;0.25,"&gt; 25%","ok"))</f>
        <v>N/A</v>
      </c>
      <c r="BP8" s="84"/>
      <c r="BQ8" s="84" t="str">
        <f t="shared" ref="BQ8:BQ16" si="1">IF(OR(ISBLANK(R8),ISBLANK(T8)),"N/A",IF(ABS((T8-R8)/R8)&gt;0.25,"&gt; 25%","ok"))</f>
        <v>N/A</v>
      </c>
      <c r="BR8" s="84"/>
      <c r="BS8" s="84" t="str">
        <f t="shared" ref="BS8:BS16" si="2">IF(OR(ISBLANK(T8),ISBLANK(V8)),"N/A",IF(ABS((V8-T8)/T8)&gt;0.25,"&gt; 25%","ok"))</f>
        <v>N/A</v>
      </c>
      <c r="BT8" s="84"/>
      <c r="BU8" s="84" t="str">
        <f t="shared" ref="BU8:BU16" si="3">IF(OR(ISBLANK(V8),ISBLANK(X8)),"N/A",IF(ABS((X8-V8)/V8)&gt;0.25,"&gt; 25%","ok"))</f>
        <v>N/A</v>
      </c>
      <c r="BV8" s="84"/>
      <c r="BW8" s="84" t="str">
        <f t="shared" ref="BW8:BW16" si="4">IF(OR(ISBLANK(X8),ISBLANK(Z8)),"N/A",IF(ABS((Z8-X8)/X8)&gt;0.25,"&gt; 25%","ok"))</f>
        <v>N/A</v>
      </c>
      <c r="BX8" s="84"/>
      <c r="BY8" s="84" t="str">
        <f t="shared" ref="BY8:BY16" si="5">IF(OR(ISBLANK(Z8),ISBLANK(AB8)),"N/A",IF(ABS((AB8-Z8)/Z8)&gt;0.25,"&gt; 25%","ok"))</f>
        <v>N/A</v>
      </c>
      <c r="BZ8" s="84"/>
      <c r="CA8" s="84" t="str">
        <f t="shared" ref="CA8:CA16" si="6">IF(OR(ISBLANK(AB8),ISBLANK(AD8)),"N/A",IF(ABS((AD8-AB8)/AB8)&gt;0.25,"&gt; 25%","ok"))</f>
        <v>N/A</v>
      </c>
      <c r="CB8" s="84"/>
      <c r="CC8" s="84" t="str">
        <f t="shared" ref="CC8:CC16" si="7">IF(OR(ISBLANK(AD8),ISBLANK(AF8)),"N/A",IF(ABS((AF8-AD8)/AD8)&gt;0.25,"&gt; 25%","ok"))</f>
        <v>N/A</v>
      </c>
      <c r="CD8" s="84"/>
      <c r="CE8" s="84" t="str">
        <f t="shared" ref="CE8:CE16" si="8">IF(OR(ISBLANK(AF8),ISBLANK(AH8)),"N/A",IF(ABS((AH8-AF8)/AF8)&gt;0.25,"&gt; 25%","ok"))</f>
        <v>N/A</v>
      </c>
      <c r="CF8" s="84"/>
      <c r="CG8" s="84" t="str">
        <f t="shared" ref="CG8:CG16" si="9">IF(OR(ISBLANK(AH8),ISBLANK(AJ8)),"N/A",IF(ABS((AJ8-AH8)/AH8)&gt;0.25,"&gt; 25%","ok"))</f>
        <v>N/A</v>
      </c>
      <c r="CH8" s="84"/>
      <c r="CI8" s="84" t="str">
        <f t="shared" ref="CI8:CI16" si="10">IF(OR(ISBLANK(AJ8),ISBLANK(AL8)),"N/A",IF(ABS((AL8-AJ8)/AJ8)&gt;0.25,"&gt; 25%","ok"))</f>
        <v>ok</v>
      </c>
      <c r="CJ8" s="84"/>
      <c r="CK8" s="84" t="str">
        <f t="shared" ref="CK8:CK16" si="11">IF(OR(ISBLANK(AL8),ISBLANK(AN8)),"N/A",IF(ABS((AN8-AL8)/AL8)&gt;0.25,"&gt; 25%","ok"))</f>
        <v>ok</v>
      </c>
      <c r="CL8" s="84"/>
      <c r="CM8" s="84" t="str">
        <f>IF(OR(ISBLANK(AN8),ISBLANK(AP8)),"N/A",IF(ABS((AP8-AN8)/AN8)&gt;0.25,"&gt; 25%","ok"))</f>
        <v>&gt; 25%</v>
      </c>
      <c r="CN8" s="84"/>
      <c r="CO8" s="84" t="str">
        <f>IF(OR(ISBLANK(AP8),ISBLANK(AR8)),"N/A",IF(ABS((AR8-AP8)/AP8)&gt;0.25,"&gt; 25%","ok"))</f>
        <v>ok</v>
      </c>
      <c r="CP8" s="84"/>
      <c r="CQ8" s="84" t="str">
        <f>IF(OR(ISBLANK(AR8),ISBLANK(AT8)),"N/A",IF(ABS((AT8-AR8)/AR8)&gt;0.25,"&gt; 25%","ok"))</f>
        <v>ok</v>
      </c>
      <c r="CR8" s="84"/>
      <c r="CS8" s="84" t="str">
        <f>IF(OR(ISBLANK(AT8),ISBLANK(AV8)),"N/A",IF(ABS((AV8-AT8)/AT8)&gt;0.25,"&gt; 25%","ok"))</f>
        <v>&gt; 25%</v>
      </c>
    </row>
    <row r="9" spans="1:100" s="200" customFormat="1" ht="15" customHeight="1" x14ac:dyDescent="0.25">
      <c r="A9" s="178"/>
      <c r="B9" s="236">
        <v>2416</v>
      </c>
      <c r="C9" s="254">
        <v>2</v>
      </c>
      <c r="D9" s="251" t="s">
        <v>550</v>
      </c>
      <c r="E9" s="254" t="s">
        <v>286</v>
      </c>
      <c r="F9" s="610"/>
      <c r="G9" s="592"/>
      <c r="H9" s="610"/>
      <c r="I9" s="592"/>
      <c r="J9" s="610"/>
      <c r="K9" s="592"/>
      <c r="L9" s="610"/>
      <c r="M9" s="592"/>
      <c r="N9" s="610"/>
      <c r="O9" s="592"/>
      <c r="P9" s="610"/>
      <c r="Q9" s="592"/>
      <c r="R9" s="610"/>
      <c r="S9" s="592"/>
      <c r="T9" s="610"/>
      <c r="U9" s="592"/>
      <c r="V9" s="610"/>
      <c r="W9" s="592"/>
      <c r="X9" s="610"/>
      <c r="Y9" s="592"/>
      <c r="Z9" s="610"/>
      <c r="AA9" s="592"/>
      <c r="AB9" s="610"/>
      <c r="AC9" s="592"/>
      <c r="AD9" s="610"/>
      <c r="AE9" s="592"/>
      <c r="AF9" s="610"/>
      <c r="AG9" s="592"/>
      <c r="AH9" s="610"/>
      <c r="AI9" s="592"/>
      <c r="AJ9" s="610">
        <v>12.15</v>
      </c>
      <c r="AK9" s="592" t="s">
        <v>601</v>
      </c>
      <c r="AL9" s="610">
        <v>12.96</v>
      </c>
      <c r="AM9" s="592" t="s">
        <v>601</v>
      </c>
      <c r="AN9" s="610">
        <v>11.8</v>
      </c>
      <c r="AO9" s="592" t="s">
        <v>601</v>
      </c>
      <c r="AP9" s="610">
        <v>21.5</v>
      </c>
      <c r="AQ9" s="592" t="s">
        <v>602</v>
      </c>
      <c r="AR9" s="610">
        <v>19.75</v>
      </c>
      <c r="AS9" s="592" t="s">
        <v>602</v>
      </c>
      <c r="AT9" s="610">
        <v>19.73</v>
      </c>
      <c r="AU9" s="592" t="s">
        <v>602</v>
      </c>
      <c r="AV9" s="610">
        <v>214.3</v>
      </c>
      <c r="AW9" s="592" t="s">
        <v>603</v>
      </c>
      <c r="AY9" s="189"/>
      <c r="AZ9" s="83">
        <v>2</v>
      </c>
      <c r="BA9" s="247" t="s">
        <v>550</v>
      </c>
      <c r="BB9" s="83" t="s">
        <v>286</v>
      </c>
      <c r="BC9" s="83" t="s">
        <v>289</v>
      </c>
      <c r="BD9" s="615"/>
      <c r="BE9" s="81" t="str">
        <f t="shared" ref="BE9:BE16" si="12">IF(OR(ISBLANK(F9),ISBLANK(H9)),"N/A",IF(ABS((H9-F9)/F9)&gt;1,"&gt; 100%","ok"))</f>
        <v>N/A</v>
      </c>
      <c r="BF9" s="615"/>
      <c r="BG9" s="84" t="str">
        <f>IF(OR(ISBLANK(H9),ISBLANK(J9)),"N/A",IF(ABS((J9-H9)/H9)&gt;0.25,"&gt; 25%","ok"))</f>
        <v>N/A</v>
      </c>
      <c r="BH9" s="84"/>
      <c r="BI9" s="84" t="str">
        <f>IF(OR(ISBLANK(J9),ISBLANK(L9)),"N/A",IF(ABS((L9-J9)/J9)&gt;0.25,"&gt; 25%","ok"))</f>
        <v>N/A</v>
      </c>
      <c r="BJ9" s="84"/>
      <c r="BK9" s="84" t="str">
        <f>IF(OR(ISBLANK(L9),ISBLANK(N9)),"N/A",IF(ABS((N9-L9)/L9)&gt;0.25,"&gt; 25%","ok"))</f>
        <v>N/A</v>
      </c>
      <c r="BL9" s="84"/>
      <c r="BM9" s="84" t="str">
        <f>IF(OR(ISBLANK(N9),ISBLANK(P9)),"N/A",IF(ABS((P9-N9)/N9)&gt;0.25,"&gt; 25%","ok"))</f>
        <v>N/A</v>
      </c>
      <c r="BN9" s="84"/>
      <c r="BO9" s="84" t="str">
        <f t="shared" si="0"/>
        <v>N/A</v>
      </c>
      <c r="BP9" s="84"/>
      <c r="BQ9" s="84" t="str">
        <f t="shared" si="1"/>
        <v>N/A</v>
      </c>
      <c r="BR9" s="84"/>
      <c r="BS9" s="84" t="str">
        <f t="shared" si="2"/>
        <v>N/A</v>
      </c>
      <c r="BT9" s="84"/>
      <c r="BU9" s="84" t="str">
        <f t="shared" si="3"/>
        <v>N/A</v>
      </c>
      <c r="BV9" s="84"/>
      <c r="BW9" s="84" t="str">
        <f t="shared" si="4"/>
        <v>N/A</v>
      </c>
      <c r="BX9" s="84"/>
      <c r="BY9" s="84" t="str">
        <f t="shared" si="5"/>
        <v>N/A</v>
      </c>
      <c r="BZ9" s="84"/>
      <c r="CA9" s="84" t="str">
        <f t="shared" si="6"/>
        <v>N/A</v>
      </c>
      <c r="CB9" s="84"/>
      <c r="CC9" s="84" t="str">
        <f t="shared" si="7"/>
        <v>N/A</v>
      </c>
      <c r="CD9" s="84"/>
      <c r="CE9" s="84" t="str">
        <f t="shared" si="8"/>
        <v>N/A</v>
      </c>
      <c r="CF9" s="84"/>
      <c r="CG9" s="84" t="str">
        <f t="shared" si="9"/>
        <v>N/A</v>
      </c>
      <c r="CH9" s="84"/>
      <c r="CI9" s="84" t="str">
        <f t="shared" si="10"/>
        <v>ok</v>
      </c>
      <c r="CJ9" s="84"/>
      <c r="CK9" s="84" t="str">
        <f t="shared" si="11"/>
        <v>ok</v>
      </c>
      <c r="CL9" s="84"/>
      <c r="CM9" s="84" t="str">
        <f t="shared" ref="CM9:CM20" si="13">IF(OR(ISBLANK(AN9),ISBLANK(AP9)),"N/A",IF(ABS((AP9-AN9)/AN9)&gt;0.25,"&gt; 25%","ok"))</f>
        <v>&gt; 25%</v>
      </c>
      <c r="CN9" s="84"/>
      <c r="CO9" s="84" t="str">
        <f>IF(OR(ISBLANK(AP9),ISBLANK(AR9)),"N/A",IF(ABS((AR9-AP9)/AP9)&gt;0.25,"&gt; 25%","ok"))</f>
        <v>ok</v>
      </c>
      <c r="CP9" s="84"/>
      <c r="CQ9" s="84" t="str">
        <f>IF(OR(ISBLANK(AR9),ISBLANK(AT9)),"N/A",IF(ABS((AT9-AR9)/AR9)&gt;0.25,"&gt; 25%","ok"))</f>
        <v>ok</v>
      </c>
      <c r="CR9" s="84"/>
      <c r="CS9" s="84" t="str">
        <f t="shared" ref="CS9:CS20" si="14">IF(OR(ISBLANK(AT9),ISBLANK(AV9)),"N/A",IF(ABS((AV9-AT9)/AT9)&gt;0.25,"&gt; 25%","ok"))</f>
        <v>&gt; 25%</v>
      </c>
    </row>
    <row r="10" spans="1:100" s="433" customFormat="1" ht="35.25" customHeight="1" x14ac:dyDescent="0.25">
      <c r="A10" s="650" t="s">
        <v>551</v>
      </c>
      <c r="B10" s="236">
        <v>29</v>
      </c>
      <c r="C10" s="365">
        <v>3</v>
      </c>
      <c r="D10" s="253" t="s">
        <v>552</v>
      </c>
      <c r="E10" s="254" t="s">
        <v>286</v>
      </c>
      <c r="F10" s="610"/>
      <c r="G10" s="592"/>
      <c r="H10" s="610"/>
      <c r="I10" s="592"/>
      <c r="J10" s="610"/>
      <c r="K10" s="592"/>
      <c r="L10" s="610"/>
      <c r="M10" s="592"/>
      <c r="N10" s="610"/>
      <c r="O10" s="592"/>
      <c r="P10" s="610"/>
      <c r="Q10" s="592"/>
      <c r="R10" s="610"/>
      <c r="S10" s="592"/>
      <c r="T10" s="610"/>
      <c r="U10" s="592"/>
      <c r="V10" s="610"/>
      <c r="W10" s="592"/>
      <c r="X10" s="610"/>
      <c r="Y10" s="592"/>
      <c r="Z10" s="610"/>
      <c r="AA10" s="592"/>
      <c r="AB10" s="610"/>
      <c r="AC10" s="592"/>
      <c r="AD10" s="610"/>
      <c r="AE10" s="592"/>
      <c r="AF10" s="610"/>
      <c r="AG10" s="592"/>
      <c r="AH10" s="610"/>
      <c r="AI10" s="592"/>
      <c r="AJ10" s="610">
        <v>20.68</v>
      </c>
      <c r="AK10" s="592" t="s">
        <v>601</v>
      </c>
      <c r="AL10" s="610">
        <v>22.08</v>
      </c>
      <c r="AM10" s="592" t="s">
        <v>601</v>
      </c>
      <c r="AN10" s="610">
        <v>23.97</v>
      </c>
      <c r="AO10" s="592" t="s">
        <v>601</v>
      </c>
      <c r="AP10" s="610">
        <v>80.16</v>
      </c>
      <c r="AQ10" s="592" t="s">
        <v>602</v>
      </c>
      <c r="AR10" s="610">
        <v>83.94</v>
      </c>
      <c r="AS10" s="592" t="s">
        <v>602</v>
      </c>
      <c r="AT10" s="610">
        <v>84.42</v>
      </c>
      <c r="AU10" s="592" t="s">
        <v>602</v>
      </c>
      <c r="AV10" s="610">
        <v>776.32</v>
      </c>
      <c r="AW10" s="592" t="s">
        <v>603</v>
      </c>
      <c r="AY10" s="434"/>
      <c r="AZ10" s="369">
        <v>3</v>
      </c>
      <c r="BA10" s="256" t="s">
        <v>553</v>
      </c>
      <c r="BB10" s="369" t="s">
        <v>549</v>
      </c>
      <c r="BC10" s="83" t="s">
        <v>289</v>
      </c>
      <c r="BD10" s="615"/>
      <c r="BE10" s="84" t="str">
        <f t="shared" si="12"/>
        <v>N/A</v>
      </c>
      <c r="BF10" s="615"/>
      <c r="BG10" s="84" t="str">
        <f>IF(OR(ISBLANK(H10),ISBLANK(J10)),"N/A",IF(ABS((J10-H10)/H10)&gt;0.25,"&gt; 25%","ok"))</f>
        <v>N/A</v>
      </c>
      <c r="BH10" s="84"/>
      <c r="BI10" s="84" t="str">
        <f>IF(OR(ISBLANK(J10),ISBLANK(L10)),"N/A",IF(ABS((L10-J10)/J10)&gt;0.25,"&gt; 25%","ok"))</f>
        <v>N/A</v>
      </c>
      <c r="BJ10" s="84"/>
      <c r="BK10" s="84" t="str">
        <f>IF(OR(ISBLANK(L10),ISBLANK(N10)),"N/A",IF(ABS((N10-L10)/L10)&gt;0.25,"&gt; 25%","ok"))</f>
        <v>N/A</v>
      </c>
      <c r="BL10" s="84"/>
      <c r="BM10" s="84" t="str">
        <f>IF(OR(ISBLANK(N10),ISBLANK(P10)),"N/A",IF(ABS((P10-N10)/N10)&gt;0.25,"&gt; 25%","ok"))</f>
        <v>N/A</v>
      </c>
      <c r="BN10" s="84"/>
      <c r="BO10" s="84" t="str">
        <f t="shared" si="0"/>
        <v>N/A</v>
      </c>
      <c r="BP10" s="84"/>
      <c r="BQ10" s="84" t="str">
        <f t="shared" si="1"/>
        <v>N/A</v>
      </c>
      <c r="BR10" s="84"/>
      <c r="BS10" s="84" t="str">
        <f t="shared" si="2"/>
        <v>N/A</v>
      </c>
      <c r="BT10" s="84"/>
      <c r="BU10" s="84" t="str">
        <f t="shared" si="3"/>
        <v>N/A</v>
      </c>
      <c r="BV10" s="84"/>
      <c r="BW10" s="84" t="str">
        <f t="shared" si="4"/>
        <v>N/A</v>
      </c>
      <c r="BX10" s="84"/>
      <c r="BY10" s="84" t="str">
        <f t="shared" si="5"/>
        <v>N/A</v>
      </c>
      <c r="BZ10" s="84"/>
      <c r="CA10" s="84" t="str">
        <f t="shared" si="6"/>
        <v>N/A</v>
      </c>
      <c r="CB10" s="84"/>
      <c r="CC10" s="84" t="str">
        <f t="shared" si="7"/>
        <v>N/A</v>
      </c>
      <c r="CD10" s="84"/>
      <c r="CE10" s="84" t="str">
        <f t="shared" si="8"/>
        <v>N/A</v>
      </c>
      <c r="CF10" s="84"/>
      <c r="CG10" s="84" t="str">
        <f t="shared" si="9"/>
        <v>N/A</v>
      </c>
      <c r="CH10" s="84"/>
      <c r="CI10" s="84" t="str">
        <f t="shared" si="10"/>
        <v>ok</v>
      </c>
      <c r="CJ10" s="84"/>
      <c r="CK10" s="84" t="str">
        <f t="shared" si="11"/>
        <v>ok</v>
      </c>
      <c r="CL10" s="84"/>
      <c r="CM10" s="84" t="str">
        <f t="shared" si="13"/>
        <v>&gt; 25%</v>
      </c>
      <c r="CN10" s="84"/>
      <c r="CO10" s="84" t="str">
        <f>IF(OR(ISBLANK(AP10),ISBLANK(AR10)),"N/A",IF(ABS((AR10-AP10)/AP10)&gt;0.25,"&gt; 25%","ok"))</f>
        <v>ok</v>
      </c>
      <c r="CP10" s="84"/>
      <c r="CQ10" s="84" t="str">
        <f>IF(OR(ISBLANK(AR10),ISBLANK(AT10)),"N/A",IF(ABS((AT10-AR10)/AR10)&gt;0.25,"&gt; 25%","ok"))</f>
        <v>ok</v>
      </c>
      <c r="CR10" s="84"/>
      <c r="CS10" s="84" t="str">
        <f t="shared" si="14"/>
        <v>&gt; 25%</v>
      </c>
    </row>
    <row r="11" spans="1:100" s="433" customFormat="1" ht="15" customHeight="1" x14ac:dyDescent="0.25">
      <c r="A11" s="435"/>
      <c r="B11" s="236">
        <v>5008</v>
      </c>
      <c r="C11" s="436"/>
      <c r="D11" s="437" t="s">
        <v>554</v>
      </c>
      <c r="E11" s="365"/>
      <c r="F11" s="581"/>
      <c r="G11" s="595"/>
      <c r="H11" s="581"/>
      <c r="I11" s="595"/>
      <c r="J11" s="581"/>
      <c r="K11" s="595"/>
      <c r="L11" s="581"/>
      <c r="M11" s="595"/>
      <c r="N11" s="581"/>
      <c r="O11" s="595"/>
      <c r="P11" s="581"/>
      <c r="Q11" s="595"/>
      <c r="R11" s="581"/>
      <c r="S11" s="595"/>
      <c r="T11" s="581"/>
      <c r="U11" s="595"/>
      <c r="V11" s="581"/>
      <c r="W11" s="595"/>
      <c r="X11" s="581"/>
      <c r="Y11" s="595"/>
      <c r="Z11" s="581"/>
      <c r="AA11" s="595"/>
      <c r="AB11" s="581"/>
      <c r="AC11" s="595"/>
      <c r="AD11" s="581"/>
      <c r="AE11" s="595"/>
      <c r="AF11" s="581"/>
      <c r="AG11" s="595"/>
      <c r="AH11" s="581"/>
      <c r="AI11" s="595"/>
      <c r="AJ11" s="581"/>
      <c r="AK11" s="595"/>
      <c r="AL11" s="581"/>
      <c r="AM11" s="595"/>
      <c r="AN11" s="581"/>
      <c r="AO11" s="595"/>
      <c r="AP11" s="581"/>
      <c r="AQ11" s="595"/>
      <c r="AR11" s="581"/>
      <c r="AS11" s="595"/>
      <c r="AT11" s="581"/>
      <c r="AU11" s="595"/>
      <c r="AV11" s="581"/>
      <c r="AW11" s="595"/>
      <c r="AY11" s="434"/>
      <c r="AZ11" s="388"/>
      <c r="BA11" s="386" t="s">
        <v>554</v>
      </c>
      <c r="BB11" s="369"/>
      <c r="BC11" s="100"/>
      <c r="BD11" s="614"/>
      <c r="BE11" s="81"/>
      <c r="BF11" s="61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row>
    <row r="12" spans="1:100" s="439" customFormat="1" ht="15" customHeight="1" x14ac:dyDescent="0.25">
      <c r="A12" s="229"/>
      <c r="B12" s="236">
        <v>38</v>
      </c>
      <c r="C12" s="239">
        <v>4</v>
      </c>
      <c r="D12" s="438" t="s">
        <v>555</v>
      </c>
      <c r="E12" s="245" t="s">
        <v>286</v>
      </c>
      <c r="F12" s="579"/>
      <c r="G12" s="590"/>
      <c r="H12" s="579"/>
      <c r="I12" s="590"/>
      <c r="J12" s="579"/>
      <c r="K12" s="590"/>
      <c r="L12" s="579"/>
      <c r="M12" s="590"/>
      <c r="N12" s="579"/>
      <c r="O12" s="590"/>
      <c r="P12" s="579"/>
      <c r="Q12" s="590"/>
      <c r="R12" s="579"/>
      <c r="S12" s="590"/>
      <c r="T12" s="579"/>
      <c r="U12" s="590"/>
      <c r="V12" s="579"/>
      <c r="W12" s="590"/>
      <c r="X12" s="579"/>
      <c r="Y12" s="590"/>
      <c r="Z12" s="579"/>
      <c r="AA12" s="590"/>
      <c r="AB12" s="579"/>
      <c r="AC12" s="590"/>
      <c r="AD12" s="579"/>
      <c r="AE12" s="590"/>
      <c r="AF12" s="579"/>
      <c r="AG12" s="590"/>
      <c r="AH12" s="579"/>
      <c r="AI12" s="590"/>
      <c r="AJ12" s="579">
        <v>20.68</v>
      </c>
      <c r="AK12" s="590" t="s">
        <v>601</v>
      </c>
      <c r="AL12" s="579">
        <v>22.08</v>
      </c>
      <c r="AM12" s="590" t="s">
        <v>601</v>
      </c>
      <c r="AN12" s="579">
        <v>23.97</v>
      </c>
      <c r="AO12" s="590" t="s">
        <v>601</v>
      </c>
      <c r="AP12" s="579">
        <v>73.86</v>
      </c>
      <c r="AQ12" s="590" t="s">
        <v>602</v>
      </c>
      <c r="AR12" s="579">
        <v>77.64</v>
      </c>
      <c r="AS12" s="590" t="s">
        <v>602</v>
      </c>
      <c r="AT12" s="579">
        <v>78.12</v>
      </c>
      <c r="AU12" s="590" t="s">
        <v>602</v>
      </c>
      <c r="AV12" s="579">
        <v>669.96</v>
      </c>
      <c r="AW12" s="590" t="s">
        <v>603</v>
      </c>
      <c r="AY12" s="440"/>
      <c r="AZ12" s="100">
        <v>4</v>
      </c>
      <c r="BA12" s="441" t="s">
        <v>555</v>
      </c>
      <c r="BB12" s="83" t="s">
        <v>286</v>
      </c>
      <c r="BC12" s="81" t="s">
        <v>289</v>
      </c>
      <c r="BD12" s="614"/>
      <c r="BE12" s="81" t="str">
        <f t="shared" si="12"/>
        <v>N/A</v>
      </c>
      <c r="BF12" s="614"/>
      <c r="BG12" s="84" t="str">
        <f>IF(OR(ISBLANK(H12),ISBLANK(J12)),"N/A",IF(ABS((J12-H12)/H12)&gt;0.25,"&gt; 25%","ok"))</f>
        <v>N/A</v>
      </c>
      <c r="BH12" s="84"/>
      <c r="BI12" s="84" t="str">
        <f>IF(OR(ISBLANK(J12),ISBLANK(L12)),"N/A",IF(ABS((L12-J12)/J12)&gt;0.25,"&gt; 25%","ok"))</f>
        <v>N/A</v>
      </c>
      <c r="BJ12" s="84"/>
      <c r="BK12" s="84" t="str">
        <f>IF(OR(ISBLANK(L12),ISBLANK(N12)),"N/A",IF(ABS((N12-L12)/L12)&gt;0.25,"&gt; 25%","ok"))</f>
        <v>N/A</v>
      </c>
      <c r="BL12" s="84"/>
      <c r="BM12" s="84" t="str">
        <f>IF(OR(ISBLANK(N12),ISBLANK(P12)),"N/A",IF(ABS((P12-N12)/N12)&gt;0.25,"&gt; 25%","ok"))</f>
        <v>N/A</v>
      </c>
      <c r="BN12" s="84"/>
      <c r="BO12" s="84" t="str">
        <f t="shared" si="0"/>
        <v>N/A</v>
      </c>
      <c r="BP12" s="84"/>
      <c r="BQ12" s="84" t="str">
        <f t="shared" si="1"/>
        <v>N/A</v>
      </c>
      <c r="BR12" s="84"/>
      <c r="BS12" s="84" t="str">
        <f t="shared" si="2"/>
        <v>N/A</v>
      </c>
      <c r="BT12" s="84"/>
      <c r="BU12" s="84" t="str">
        <f t="shared" si="3"/>
        <v>N/A</v>
      </c>
      <c r="BV12" s="84"/>
      <c r="BW12" s="84" t="str">
        <f t="shared" si="4"/>
        <v>N/A</v>
      </c>
      <c r="BX12" s="84"/>
      <c r="BY12" s="84" t="str">
        <f t="shared" si="5"/>
        <v>N/A</v>
      </c>
      <c r="BZ12" s="84"/>
      <c r="CA12" s="84" t="str">
        <f t="shared" si="6"/>
        <v>N/A</v>
      </c>
      <c r="CB12" s="84"/>
      <c r="CC12" s="84" t="str">
        <f t="shared" si="7"/>
        <v>N/A</v>
      </c>
      <c r="CD12" s="84"/>
      <c r="CE12" s="84" t="str">
        <f t="shared" si="8"/>
        <v>N/A</v>
      </c>
      <c r="CF12" s="84"/>
      <c r="CG12" s="84" t="str">
        <f t="shared" si="9"/>
        <v>N/A</v>
      </c>
      <c r="CH12" s="84"/>
      <c r="CI12" s="84" t="str">
        <f t="shared" si="10"/>
        <v>ok</v>
      </c>
      <c r="CJ12" s="84"/>
      <c r="CK12" s="84" t="str">
        <f t="shared" si="11"/>
        <v>ok</v>
      </c>
      <c r="CL12" s="84"/>
      <c r="CM12" s="84" t="str">
        <f t="shared" si="13"/>
        <v>&gt; 25%</v>
      </c>
      <c r="CN12" s="84"/>
      <c r="CO12" s="84" t="str">
        <f>IF(OR(ISBLANK(AP12),ISBLANK(AR12)),"N/A",IF(ABS((AR12-AP12)/AP12)&gt;0.25,"&gt; 25%","ok"))</f>
        <v>ok</v>
      </c>
      <c r="CP12" s="84"/>
      <c r="CQ12" s="84" t="str">
        <f>IF(OR(ISBLANK(AR12),ISBLANK(AT12)),"N/A",IF(ABS((AT12-AR12)/AR12)&gt;0.25,"&gt; 25%","ok"))</f>
        <v>ok</v>
      </c>
      <c r="CR12" s="84"/>
      <c r="CS12" s="84" t="str">
        <f t="shared" si="14"/>
        <v>&gt; 25%</v>
      </c>
    </row>
    <row r="13" spans="1:100" ht="15" customHeight="1" x14ac:dyDescent="0.25">
      <c r="B13" s="236">
        <v>81</v>
      </c>
      <c r="C13" s="254">
        <v>5</v>
      </c>
      <c r="D13" s="442" t="s">
        <v>517</v>
      </c>
      <c r="E13" s="245" t="s">
        <v>286</v>
      </c>
      <c r="F13" s="609"/>
      <c r="G13" s="591"/>
      <c r="H13" s="609"/>
      <c r="I13" s="591"/>
      <c r="J13" s="609"/>
      <c r="K13" s="591"/>
      <c r="L13" s="609"/>
      <c r="M13" s="591"/>
      <c r="N13" s="609"/>
      <c r="O13" s="591"/>
      <c r="P13" s="609"/>
      <c r="Q13" s="591"/>
      <c r="R13" s="609"/>
      <c r="S13" s="591"/>
      <c r="T13" s="609"/>
      <c r="U13" s="591"/>
      <c r="V13" s="609"/>
      <c r="W13" s="591"/>
      <c r="X13" s="609"/>
      <c r="Y13" s="591"/>
      <c r="Z13" s="609"/>
      <c r="AA13" s="591"/>
      <c r="AB13" s="609"/>
      <c r="AC13" s="591"/>
      <c r="AD13" s="609"/>
      <c r="AE13" s="591"/>
      <c r="AF13" s="609"/>
      <c r="AG13" s="591"/>
      <c r="AH13" s="609"/>
      <c r="AI13" s="591"/>
      <c r="AJ13" s="609">
        <v>0</v>
      </c>
      <c r="AK13" s="591" t="s">
        <v>601</v>
      </c>
      <c r="AL13" s="609">
        <v>0</v>
      </c>
      <c r="AM13" s="591" t="s">
        <v>601</v>
      </c>
      <c r="AN13" s="609">
        <v>0</v>
      </c>
      <c r="AO13" s="591" t="s">
        <v>601</v>
      </c>
      <c r="AP13" s="609">
        <v>0</v>
      </c>
      <c r="AQ13" s="591" t="s">
        <v>602</v>
      </c>
      <c r="AR13" s="609">
        <v>0</v>
      </c>
      <c r="AS13" s="591" t="s">
        <v>602</v>
      </c>
      <c r="AT13" s="609">
        <v>0</v>
      </c>
      <c r="AU13" s="591" t="s">
        <v>602</v>
      </c>
      <c r="AV13" s="609">
        <v>0</v>
      </c>
      <c r="AW13" s="591" t="s">
        <v>603</v>
      </c>
      <c r="AZ13" s="83">
        <v>5</v>
      </c>
      <c r="BA13" s="443" t="s">
        <v>556</v>
      </c>
      <c r="BB13" s="83" t="s">
        <v>286</v>
      </c>
      <c r="BC13" s="83" t="s">
        <v>289</v>
      </c>
      <c r="BD13" s="615"/>
      <c r="BE13" s="81" t="str">
        <f t="shared" si="12"/>
        <v>N/A</v>
      </c>
      <c r="BF13" s="615"/>
      <c r="BG13" s="84" t="str">
        <f>IF(OR(ISBLANK(H13),ISBLANK(J13)),"N/A",IF(ABS((J13-H13)/H13)&gt;0.25,"&gt; 25%","ok"))</f>
        <v>N/A</v>
      </c>
      <c r="BH13" s="84"/>
      <c r="BI13" s="84" t="str">
        <f>IF(OR(ISBLANK(J13),ISBLANK(L13)),"N/A",IF(ABS((L13-J13)/J13)&gt;0.25,"&gt; 25%","ok"))</f>
        <v>N/A</v>
      </c>
      <c r="BJ13" s="84"/>
      <c r="BK13" s="84" t="str">
        <f>IF(OR(ISBLANK(L13),ISBLANK(N13)),"N/A",IF(ABS((N13-L13)/L13)&gt;0.25,"&gt; 25%","ok"))</f>
        <v>N/A</v>
      </c>
      <c r="BL13" s="84"/>
      <c r="BM13" s="84" t="str">
        <f>IF(OR(ISBLANK(N13),ISBLANK(P13)),"N/A",IF(ABS((P13-N13)/N13)&gt;0.25,"&gt; 25%","ok"))</f>
        <v>N/A</v>
      </c>
      <c r="BN13" s="84"/>
      <c r="BO13" s="84" t="str">
        <f t="shared" si="0"/>
        <v>N/A</v>
      </c>
      <c r="BP13" s="84"/>
      <c r="BQ13" s="84" t="str">
        <f t="shared" si="1"/>
        <v>N/A</v>
      </c>
      <c r="BR13" s="84"/>
      <c r="BS13" s="84" t="str">
        <f t="shared" si="2"/>
        <v>N/A</v>
      </c>
      <c r="BT13" s="84"/>
      <c r="BU13" s="84" t="str">
        <f t="shared" si="3"/>
        <v>N/A</v>
      </c>
      <c r="BV13" s="84"/>
      <c r="BW13" s="84" t="str">
        <f t="shared" si="4"/>
        <v>N/A</v>
      </c>
      <c r="BX13" s="84"/>
      <c r="BY13" s="84" t="str">
        <f t="shared" si="5"/>
        <v>N/A</v>
      </c>
      <c r="BZ13" s="84"/>
      <c r="CA13" s="84" t="str">
        <f t="shared" si="6"/>
        <v>N/A</v>
      </c>
      <c r="CB13" s="84"/>
      <c r="CC13" s="84" t="str">
        <f t="shared" si="7"/>
        <v>N/A</v>
      </c>
      <c r="CD13" s="84"/>
      <c r="CE13" s="84" t="str">
        <f t="shared" si="8"/>
        <v>N/A</v>
      </c>
      <c r="CF13" s="84"/>
      <c r="CG13" s="84" t="str">
        <f t="shared" si="9"/>
        <v>N/A</v>
      </c>
      <c r="CH13" s="84"/>
      <c r="CI13" s="84" t="e">
        <f t="shared" si="10"/>
        <v>#DIV/0!</v>
      </c>
      <c r="CJ13" s="84"/>
      <c r="CK13" s="84" t="e">
        <f t="shared" si="11"/>
        <v>#DIV/0!</v>
      </c>
      <c r="CL13" s="84"/>
      <c r="CM13" s="84" t="e">
        <f t="shared" si="13"/>
        <v>#DIV/0!</v>
      </c>
      <c r="CN13" s="84"/>
      <c r="CO13" s="84" t="e">
        <f>IF(OR(ISBLANK(AP13),ISBLANK(AR13)),"N/A",IF(ABS((AR13-AP13)/AP13)&gt;0.25,"&gt; 25%","ok"))</f>
        <v>#DIV/0!</v>
      </c>
      <c r="CP13" s="84"/>
      <c r="CQ13" s="84" t="e">
        <f>IF(OR(ISBLANK(AR13),ISBLANK(AT13)),"N/A",IF(ABS((AT13-AR13)/AR13)&gt;0.25,"&gt; 25%","ok"))</f>
        <v>#DIV/0!</v>
      </c>
      <c r="CR13" s="84"/>
      <c r="CS13" s="84" t="e">
        <f t="shared" si="14"/>
        <v>#DIV/0!</v>
      </c>
    </row>
    <row r="14" spans="1:100" ht="15" customHeight="1" x14ac:dyDescent="0.25">
      <c r="B14" s="236">
        <v>33</v>
      </c>
      <c r="C14" s="254">
        <v>6</v>
      </c>
      <c r="D14" s="442" t="s">
        <v>518</v>
      </c>
      <c r="E14" s="245" t="s">
        <v>286</v>
      </c>
      <c r="F14" s="609"/>
      <c r="G14" s="591"/>
      <c r="H14" s="609"/>
      <c r="I14" s="591"/>
      <c r="J14" s="609"/>
      <c r="K14" s="591"/>
      <c r="L14" s="609"/>
      <c r="M14" s="591"/>
      <c r="N14" s="609"/>
      <c r="O14" s="591"/>
      <c r="P14" s="609"/>
      <c r="Q14" s="591"/>
      <c r="R14" s="609"/>
      <c r="S14" s="591"/>
      <c r="T14" s="609"/>
      <c r="U14" s="591"/>
      <c r="V14" s="609"/>
      <c r="W14" s="591"/>
      <c r="X14" s="609"/>
      <c r="Y14" s="591"/>
      <c r="Z14" s="609"/>
      <c r="AA14" s="591"/>
      <c r="AB14" s="609"/>
      <c r="AC14" s="591"/>
      <c r="AD14" s="609"/>
      <c r="AE14" s="591"/>
      <c r="AF14" s="609"/>
      <c r="AG14" s="591"/>
      <c r="AH14" s="609"/>
      <c r="AI14" s="591"/>
      <c r="AJ14" s="609">
        <v>0</v>
      </c>
      <c r="AK14" s="591" t="s">
        <v>601</v>
      </c>
      <c r="AL14" s="609">
        <v>0</v>
      </c>
      <c r="AM14" s="591" t="s">
        <v>601</v>
      </c>
      <c r="AN14" s="609">
        <v>0</v>
      </c>
      <c r="AO14" s="591" t="s">
        <v>601</v>
      </c>
      <c r="AP14" s="609">
        <v>0</v>
      </c>
      <c r="AQ14" s="591" t="s">
        <v>602</v>
      </c>
      <c r="AR14" s="609">
        <v>0</v>
      </c>
      <c r="AS14" s="591" t="s">
        <v>602</v>
      </c>
      <c r="AT14" s="609">
        <v>0</v>
      </c>
      <c r="AU14" s="591" t="s">
        <v>602</v>
      </c>
      <c r="AV14" s="609">
        <v>0</v>
      </c>
      <c r="AW14" s="591" t="s">
        <v>603</v>
      </c>
      <c r="AZ14" s="100">
        <v>6</v>
      </c>
      <c r="BA14" s="443" t="s">
        <v>518</v>
      </c>
      <c r="BB14" s="83" t="s">
        <v>286</v>
      </c>
      <c r="BC14" s="83" t="s">
        <v>289</v>
      </c>
      <c r="BD14" s="615"/>
      <c r="BE14" s="81" t="str">
        <f t="shared" si="12"/>
        <v>N/A</v>
      </c>
      <c r="BF14" s="615"/>
      <c r="BG14" s="84" t="str">
        <f>IF(OR(ISBLANK(H14),ISBLANK(J14)),"N/A",IF(ABS((J14-H14)/H14)&gt;0.25,"&gt; 25%","ok"))</f>
        <v>N/A</v>
      </c>
      <c r="BH14" s="84"/>
      <c r="BI14" s="84" t="str">
        <f>IF(OR(ISBLANK(J14),ISBLANK(L14)),"N/A",IF(ABS((L14-J14)/J14)&gt;0.25,"&gt; 25%","ok"))</f>
        <v>N/A</v>
      </c>
      <c r="BJ14" s="84"/>
      <c r="BK14" s="84" t="str">
        <f>IF(OR(ISBLANK(L14),ISBLANK(N14)),"N/A",IF(ABS((N14-L14)/L14)&gt;0.25,"&gt; 25%","ok"))</f>
        <v>N/A</v>
      </c>
      <c r="BL14" s="84"/>
      <c r="BM14" s="84" t="str">
        <f>IF(OR(ISBLANK(N14),ISBLANK(P14)),"N/A",IF(ABS((P14-N14)/N14)&gt;0.25,"&gt; 25%","ok"))</f>
        <v>N/A</v>
      </c>
      <c r="BN14" s="84"/>
      <c r="BO14" s="84" t="str">
        <f t="shared" si="0"/>
        <v>N/A</v>
      </c>
      <c r="BP14" s="84"/>
      <c r="BQ14" s="84" t="str">
        <f t="shared" si="1"/>
        <v>N/A</v>
      </c>
      <c r="BR14" s="84"/>
      <c r="BS14" s="84" t="str">
        <f t="shared" si="2"/>
        <v>N/A</v>
      </c>
      <c r="BT14" s="84"/>
      <c r="BU14" s="84" t="str">
        <f t="shared" si="3"/>
        <v>N/A</v>
      </c>
      <c r="BV14" s="84"/>
      <c r="BW14" s="84" t="str">
        <f t="shared" si="4"/>
        <v>N/A</v>
      </c>
      <c r="BX14" s="84"/>
      <c r="BY14" s="84" t="str">
        <f t="shared" si="5"/>
        <v>N/A</v>
      </c>
      <c r="BZ14" s="84"/>
      <c r="CA14" s="84" t="str">
        <f t="shared" si="6"/>
        <v>N/A</v>
      </c>
      <c r="CB14" s="84"/>
      <c r="CC14" s="84" t="str">
        <f t="shared" si="7"/>
        <v>N/A</v>
      </c>
      <c r="CD14" s="84"/>
      <c r="CE14" s="84" t="str">
        <f t="shared" si="8"/>
        <v>N/A</v>
      </c>
      <c r="CF14" s="84"/>
      <c r="CG14" s="84" t="str">
        <f t="shared" si="9"/>
        <v>N/A</v>
      </c>
      <c r="CH14" s="84"/>
      <c r="CI14" s="84" t="e">
        <f t="shared" si="10"/>
        <v>#DIV/0!</v>
      </c>
      <c r="CJ14" s="84"/>
      <c r="CK14" s="84" t="e">
        <f t="shared" si="11"/>
        <v>#DIV/0!</v>
      </c>
      <c r="CL14" s="84"/>
      <c r="CM14" s="84" t="e">
        <f t="shared" si="13"/>
        <v>#DIV/0!</v>
      </c>
      <c r="CN14" s="84"/>
      <c r="CO14" s="84" t="e">
        <f>IF(OR(ISBLANK(AP14),ISBLANK(AR14)),"N/A",IF(ABS((AR14-AP14)/AP14)&gt;0.25,"&gt; 25%","ok"))</f>
        <v>#DIV/0!</v>
      </c>
      <c r="CP14" s="84"/>
      <c r="CQ14" s="84" t="e">
        <f>IF(OR(ISBLANK(AR14),ISBLANK(AT14)),"N/A",IF(ABS((AT14-AR14)/AR14)&gt;0.25,"&gt; 25%","ok"))</f>
        <v>#DIV/0!</v>
      </c>
      <c r="CR14" s="84"/>
      <c r="CS14" s="84" t="e">
        <f t="shared" si="14"/>
        <v>#DIV/0!</v>
      </c>
    </row>
    <row r="15" spans="1:100" ht="15" customHeight="1" x14ac:dyDescent="0.25">
      <c r="B15" s="236">
        <v>82</v>
      </c>
      <c r="C15" s="239">
        <v>7</v>
      </c>
      <c r="D15" s="438" t="s">
        <v>519</v>
      </c>
      <c r="E15" s="245" t="s">
        <v>286</v>
      </c>
      <c r="F15" s="609"/>
      <c r="G15" s="591"/>
      <c r="H15" s="609"/>
      <c r="I15" s="591"/>
      <c r="J15" s="609"/>
      <c r="K15" s="591"/>
      <c r="L15" s="609"/>
      <c r="M15" s="591"/>
      <c r="N15" s="609"/>
      <c r="O15" s="591"/>
      <c r="P15" s="609"/>
      <c r="Q15" s="591"/>
      <c r="R15" s="609"/>
      <c r="S15" s="591"/>
      <c r="T15" s="609"/>
      <c r="U15" s="591"/>
      <c r="V15" s="609"/>
      <c r="W15" s="591"/>
      <c r="X15" s="609"/>
      <c r="Y15" s="591"/>
      <c r="Z15" s="609"/>
      <c r="AA15" s="591"/>
      <c r="AB15" s="609"/>
      <c r="AC15" s="591"/>
      <c r="AD15" s="609"/>
      <c r="AE15" s="591"/>
      <c r="AF15" s="609"/>
      <c r="AG15" s="591"/>
      <c r="AH15" s="609"/>
      <c r="AI15" s="591"/>
      <c r="AJ15" s="609">
        <v>0</v>
      </c>
      <c r="AK15" s="591" t="s">
        <v>601</v>
      </c>
      <c r="AL15" s="609">
        <v>0</v>
      </c>
      <c r="AM15" s="591" t="s">
        <v>601</v>
      </c>
      <c r="AN15" s="609">
        <v>0</v>
      </c>
      <c r="AO15" s="591" t="s">
        <v>601</v>
      </c>
      <c r="AP15" s="609">
        <v>0</v>
      </c>
      <c r="AQ15" s="591" t="s">
        <v>602</v>
      </c>
      <c r="AR15" s="609">
        <v>0</v>
      </c>
      <c r="AS15" s="591" t="s">
        <v>602</v>
      </c>
      <c r="AT15" s="609">
        <v>0</v>
      </c>
      <c r="AU15" s="591" t="s">
        <v>602</v>
      </c>
      <c r="AV15" s="609">
        <v>0</v>
      </c>
      <c r="AW15" s="591" t="s">
        <v>603</v>
      </c>
      <c r="AZ15" s="83">
        <v>7</v>
      </c>
      <c r="BA15" s="441" t="s">
        <v>519</v>
      </c>
      <c r="BB15" s="83" t="s">
        <v>286</v>
      </c>
      <c r="BC15" s="83" t="s">
        <v>289</v>
      </c>
      <c r="BD15" s="615"/>
      <c r="BE15" s="81" t="str">
        <f t="shared" si="12"/>
        <v>N/A</v>
      </c>
      <c r="BF15" s="615"/>
      <c r="BG15" s="84" t="str">
        <f>IF(OR(ISBLANK(H15),ISBLANK(J15)),"N/A",IF(ABS((J15-H15)/H15)&gt;0.25,"&gt; 25%","ok"))</f>
        <v>N/A</v>
      </c>
      <c r="BH15" s="84"/>
      <c r="BI15" s="84" t="str">
        <f>IF(OR(ISBLANK(J15),ISBLANK(L15)),"N/A",IF(ABS((L15-J15)/J15)&gt;0.25,"&gt; 25%","ok"))</f>
        <v>N/A</v>
      </c>
      <c r="BJ15" s="84"/>
      <c r="BK15" s="84" t="str">
        <f>IF(OR(ISBLANK(L15),ISBLANK(N15)),"N/A",IF(ABS((N15-L15)/L15)&gt;0.25,"&gt; 25%","ok"))</f>
        <v>N/A</v>
      </c>
      <c r="BL15" s="84"/>
      <c r="BM15" s="84" t="str">
        <f>IF(OR(ISBLANK(N15),ISBLANK(P15)),"N/A",IF(ABS((P15-N15)/N15)&gt;0.25,"&gt; 25%","ok"))</f>
        <v>N/A</v>
      </c>
      <c r="BN15" s="84"/>
      <c r="BO15" s="84" t="str">
        <f t="shared" si="0"/>
        <v>N/A</v>
      </c>
      <c r="BP15" s="84"/>
      <c r="BQ15" s="84" t="str">
        <f t="shared" si="1"/>
        <v>N/A</v>
      </c>
      <c r="BR15" s="84"/>
      <c r="BS15" s="84" t="str">
        <f t="shared" si="2"/>
        <v>N/A</v>
      </c>
      <c r="BT15" s="84"/>
      <c r="BU15" s="84" t="str">
        <f t="shared" si="3"/>
        <v>N/A</v>
      </c>
      <c r="BV15" s="84"/>
      <c r="BW15" s="84" t="str">
        <f t="shared" si="4"/>
        <v>N/A</v>
      </c>
      <c r="BX15" s="84"/>
      <c r="BY15" s="84" t="str">
        <f t="shared" si="5"/>
        <v>N/A</v>
      </c>
      <c r="BZ15" s="84"/>
      <c r="CA15" s="84" t="str">
        <f t="shared" si="6"/>
        <v>N/A</v>
      </c>
      <c r="CB15" s="84"/>
      <c r="CC15" s="84" t="str">
        <f t="shared" si="7"/>
        <v>N/A</v>
      </c>
      <c r="CD15" s="84"/>
      <c r="CE15" s="84" t="str">
        <f t="shared" si="8"/>
        <v>N/A</v>
      </c>
      <c r="CF15" s="84"/>
      <c r="CG15" s="84" t="str">
        <f t="shared" si="9"/>
        <v>N/A</v>
      </c>
      <c r="CH15" s="84"/>
      <c r="CI15" s="84" t="e">
        <f t="shared" si="10"/>
        <v>#DIV/0!</v>
      </c>
      <c r="CJ15" s="84"/>
      <c r="CK15" s="84" t="e">
        <f t="shared" si="11"/>
        <v>#DIV/0!</v>
      </c>
      <c r="CL15" s="84"/>
      <c r="CM15" s="84" t="e">
        <f t="shared" si="13"/>
        <v>#DIV/0!</v>
      </c>
      <c r="CN15" s="84"/>
      <c r="CO15" s="84" t="e">
        <f>IF(OR(ISBLANK(AP15),ISBLANK(AR15)),"N/A",IF(ABS((AR15-AP15)/AP15)&gt;0.25,"&gt; 25%","ok"))</f>
        <v>#DIV/0!</v>
      </c>
      <c r="CP15" s="84"/>
      <c r="CQ15" s="84" t="e">
        <f>IF(OR(ISBLANK(AR15),ISBLANK(AT15)),"N/A",IF(ABS((AT15-AR15)/AR15)&gt;0.25,"&gt; 25%","ok"))</f>
        <v>#DIV/0!</v>
      </c>
      <c r="CR15" s="84"/>
      <c r="CS15" s="84" t="e">
        <f t="shared" si="14"/>
        <v>#DIV/0!</v>
      </c>
    </row>
    <row r="16" spans="1:100" ht="15" customHeight="1" x14ac:dyDescent="0.25">
      <c r="B16" s="236">
        <v>37</v>
      </c>
      <c r="C16" s="254">
        <v>8</v>
      </c>
      <c r="D16" s="444" t="s">
        <v>520</v>
      </c>
      <c r="E16" s="245" t="s">
        <v>286</v>
      </c>
      <c r="F16" s="611"/>
      <c r="G16" s="596"/>
      <c r="H16" s="611"/>
      <c r="I16" s="596"/>
      <c r="J16" s="611"/>
      <c r="K16" s="596"/>
      <c r="L16" s="611"/>
      <c r="M16" s="596"/>
      <c r="N16" s="611"/>
      <c r="O16" s="596"/>
      <c r="P16" s="611"/>
      <c r="Q16" s="596"/>
      <c r="R16" s="611"/>
      <c r="S16" s="596"/>
      <c r="T16" s="611"/>
      <c r="U16" s="596"/>
      <c r="V16" s="611"/>
      <c r="W16" s="596"/>
      <c r="X16" s="611"/>
      <c r="Y16" s="596"/>
      <c r="Z16" s="611"/>
      <c r="AA16" s="596"/>
      <c r="AB16" s="611"/>
      <c r="AC16" s="596"/>
      <c r="AD16" s="611"/>
      <c r="AE16" s="596"/>
      <c r="AF16" s="611"/>
      <c r="AG16" s="596"/>
      <c r="AH16" s="611"/>
      <c r="AI16" s="596"/>
      <c r="AJ16" s="611">
        <v>0</v>
      </c>
      <c r="AK16" s="596" t="s">
        <v>601</v>
      </c>
      <c r="AL16" s="611">
        <v>0</v>
      </c>
      <c r="AM16" s="596" t="s">
        <v>601</v>
      </c>
      <c r="AN16" s="611">
        <v>0</v>
      </c>
      <c r="AO16" s="596" t="s">
        <v>601</v>
      </c>
      <c r="AP16" s="611">
        <v>6.39</v>
      </c>
      <c r="AQ16" s="596" t="s">
        <v>602</v>
      </c>
      <c r="AR16" s="611">
        <v>6.6</v>
      </c>
      <c r="AS16" s="596" t="s">
        <v>602</v>
      </c>
      <c r="AT16" s="611">
        <v>6.5</v>
      </c>
      <c r="AU16" s="596" t="s">
        <v>602</v>
      </c>
      <c r="AV16" s="611">
        <v>106.36</v>
      </c>
      <c r="AW16" s="596" t="s">
        <v>603</v>
      </c>
      <c r="AZ16" s="100">
        <v>8</v>
      </c>
      <c r="BA16" s="445" t="s">
        <v>520</v>
      </c>
      <c r="BB16" s="83" t="s">
        <v>286</v>
      </c>
      <c r="BC16" s="258" t="s">
        <v>289</v>
      </c>
      <c r="BD16" s="616"/>
      <c r="BE16" s="81" t="str">
        <f t="shared" si="12"/>
        <v>N/A</v>
      </c>
      <c r="BF16" s="616"/>
      <c r="BG16" s="84" t="str">
        <f>IF(OR(ISBLANK(H16),ISBLANK(J16)),"N/A",IF(ABS((J16-H16)/H16)&gt;0.25,"&gt; 25%","ok"))</f>
        <v>N/A</v>
      </c>
      <c r="BH16" s="84"/>
      <c r="BI16" s="84" t="str">
        <f>IF(OR(ISBLANK(J16),ISBLANK(L16)),"N/A",IF(ABS((L16-J16)/J16)&gt;0.25,"&gt; 25%","ok"))</f>
        <v>N/A</v>
      </c>
      <c r="BJ16" s="84"/>
      <c r="BK16" s="84" t="str">
        <f>IF(OR(ISBLANK(L16),ISBLANK(N16)),"N/A",IF(ABS((N16-L16)/L16)&gt;0.25,"&gt; 25%","ok"))</f>
        <v>N/A</v>
      </c>
      <c r="BL16" s="84"/>
      <c r="BM16" s="84" t="str">
        <f>IF(OR(ISBLANK(N16),ISBLANK(P16)),"N/A",IF(ABS((P16-N16)/N16)&gt;0.25,"&gt; 25%","ok"))</f>
        <v>N/A</v>
      </c>
      <c r="BN16" s="84"/>
      <c r="BO16" s="84" t="str">
        <f t="shared" si="0"/>
        <v>N/A</v>
      </c>
      <c r="BP16" s="84"/>
      <c r="BQ16" s="84" t="str">
        <f t="shared" si="1"/>
        <v>N/A</v>
      </c>
      <c r="BR16" s="84"/>
      <c r="BS16" s="84" t="str">
        <f t="shared" si="2"/>
        <v>N/A</v>
      </c>
      <c r="BT16" s="84"/>
      <c r="BU16" s="84" t="str">
        <f t="shared" si="3"/>
        <v>N/A</v>
      </c>
      <c r="BV16" s="84"/>
      <c r="BW16" s="84" t="str">
        <f t="shared" si="4"/>
        <v>N/A</v>
      </c>
      <c r="BX16" s="84"/>
      <c r="BY16" s="84" t="str">
        <f t="shared" si="5"/>
        <v>N/A</v>
      </c>
      <c r="BZ16" s="84"/>
      <c r="CA16" s="84" t="str">
        <f t="shared" si="6"/>
        <v>N/A</v>
      </c>
      <c r="CB16" s="84"/>
      <c r="CC16" s="84" t="str">
        <f t="shared" si="7"/>
        <v>N/A</v>
      </c>
      <c r="CD16" s="84"/>
      <c r="CE16" s="84" t="str">
        <f t="shared" si="8"/>
        <v>N/A</v>
      </c>
      <c r="CF16" s="84"/>
      <c r="CG16" s="84" t="str">
        <f t="shared" si="9"/>
        <v>N/A</v>
      </c>
      <c r="CH16" s="84"/>
      <c r="CI16" s="84" t="e">
        <f t="shared" si="10"/>
        <v>#DIV/0!</v>
      </c>
      <c r="CJ16" s="84"/>
      <c r="CK16" s="84" t="e">
        <f t="shared" si="11"/>
        <v>#DIV/0!</v>
      </c>
      <c r="CL16" s="84"/>
      <c r="CM16" s="84" t="e">
        <f t="shared" si="13"/>
        <v>#DIV/0!</v>
      </c>
      <c r="CN16" s="84"/>
      <c r="CO16" s="84" t="str">
        <f>IF(OR(ISBLANK(AP16),ISBLANK(AR16)),"N/A",IF(ABS((AR16-AP16)/AP16)&gt;0.25,"&gt; 25%","ok"))</f>
        <v>ok</v>
      </c>
      <c r="CP16" s="84"/>
      <c r="CQ16" s="84" t="str">
        <f>IF(OR(ISBLANK(AR16),ISBLANK(AT16)),"N/A",IF(ABS((AT16-AR16)/AR16)&gt;0.25,"&gt; 25%","ok"))</f>
        <v>ok</v>
      </c>
      <c r="CR16" s="84"/>
      <c r="CS16" s="84" t="str">
        <f t="shared" si="14"/>
        <v>&gt; 25%</v>
      </c>
    </row>
    <row r="17" spans="1:112" ht="12.75" customHeight="1" x14ac:dyDescent="0.25">
      <c r="B17" s="179">
        <v>5009</v>
      </c>
      <c r="C17" s="258"/>
      <c r="D17" s="446" t="s">
        <v>557</v>
      </c>
      <c r="E17" s="599"/>
      <c r="F17" s="628"/>
      <c r="G17" s="629"/>
      <c r="H17" s="628"/>
      <c r="I17" s="629"/>
      <c r="J17" s="628"/>
      <c r="K17" s="629"/>
      <c r="L17" s="628"/>
      <c r="M17" s="629"/>
      <c r="N17" s="629"/>
      <c r="O17" s="629"/>
      <c r="P17" s="628"/>
      <c r="Q17" s="629"/>
      <c r="R17" s="628"/>
      <c r="S17" s="629"/>
      <c r="T17" s="628"/>
      <c r="U17" s="629"/>
      <c r="V17" s="628"/>
      <c r="W17" s="629"/>
      <c r="X17" s="628"/>
      <c r="Y17" s="629"/>
      <c r="Z17" s="628"/>
      <c r="AA17" s="629"/>
      <c r="AB17" s="628"/>
      <c r="AC17" s="629"/>
      <c r="AD17" s="628"/>
      <c r="AE17" s="629"/>
      <c r="AF17" s="628"/>
      <c r="AG17" s="629"/>
      <c r="AH17" s="628"/>
      <c r="AI17" s="629"/>
      <c r="AJ17" s="628"/>
      <c r="AK17" s="629"/>
      <c r="AL17" s="628"/>
      <c r="AM17" s="629"/>
      <c r="AN17" s="628"/>
      <c r="AO17" s="629"/>
      <c r="AP17" s="628"/>
      <c r="AQ17" s="629"/>
      <c r="AR17" s="628"/>
      <c r="AS17" s="629"/>
      <c r="AT17" s="628"/>
      <c r="AU17" s="629"/>
      <c r="AV17" s="628"/>
      <c r="AW17" s="629"/>
      <c r="AZ17" s="258"/>
      <c r="BA17" s="446" t="s">
        <v>557</v>
      </c>
      <c r="BB17" s="258"/>
      <c r="BC17" s="258" t="s">
        <v>289</v>
      </c>
      <c r="BD17" s="616"/>
      <c r="BE17" s="81"/>
      <c r="BF17" s="616"/>
      <c r="BG17" s="447"/>
      <c r="BH17" s="616"/>
      <c r="BI17" s="447"/>
      <c r="BJ17" s="616"/>
      <c r="BK17" s="447"/>
      <c r="BL17" s="616"/>
      <c r="BM17" s="447"/>
      <c r="BN17" s="616"/>
      <c r="BO17" s="447"/>
      <c r="BP17" s="616"/>
      <c r="BQ17" s="447"/>
      <c r="BR17" s="616"/>
      <c r="BS17" s="258"/>
      <c r="BT17" s="616"/>
      <c r="BU17" s="258"/>
      <c r="BV17" s="616"/>
      <c r="BW17" s="258"/>
      <c r="BX17" s="616"/>
      <c r="BY17" s="258"/>
      <c r="BZ17" s="616"/>
      <c r="CA17" s="258"/>
      <c r="CB17" s="616"/>
      <c r="CC17" s="258"/>
      <c r="CD17" s="616"/>
      <c r="CE17" s="447"/>
      <c r="CF17" s="616"/>
      <c r="CG17" s="258"/>
      <c r="CH17" s="616"/>
      <c r="CI17" s="258"/>
      <c r="CJ17" s="616"/>
      <c r="CK17" s="258"/>
      <c r="CL17" s="616"/>
      <c r="CM17" s="84"/>
      <c r="CN17" s="616"/>
      <c r="CO17" s="258"/>
      <c r="CP17" s="616"/>
      <c r="CQ17" s="258"/>
      <c r="CR17" s="616"/>
      <c r="CS17" s="84"/>
    </row>
    <row r="18" spans="1:112" s="448" customFormat="1" ht="27" customHeight="1" x14ac:dyDescent="0.25">
      <c r="A18" s="379"/>
      <c r="B18" s="236">
        <v>277</v>
      </c>
      <c r="C18" s="365">
        <v>9</v>
      </c>
      <c r="D18" s="253" t="s">
        <v>210</v>
      </c>
      <c r="E18" s="245" t="s">
        <v>558</v>
      </c>
      <c r="F18" s="609"/>
      <c r="G18" s="591"/>
      <c r="H18" s="609"/>
      <c r="I18" s="591"/>
      <c r="J18" s="609"/>
      <c r="K18" s="591"/>
      <c r="L18" s="609"/>
      <c r="M18" s="591"/>
      <c r="N18" s="591"/>
      <c r="O18" s="591"/>
      <c r="P18" s="609"/>
      <c r="Q18" s="591"/>
      <c r="R18" s="609"/>
      <c r="S18" s="591"/>
      <c r="T18" s="609"/>
      <c r="U18" s="591"/>
      <c r="V18" s="609"/>
      <c r="W18" s="591"/>
      <c r="X18" s="609"/>
      <c r="Y18" s="591"/>
      <c r="Z18" s="609"/>
      <c r="AA18" s="591"/>
      <c r="AB18" s="609"/>
      <c r="AC18" s="591"/>
      <c r="AD18" s="609"/>
      <c r="AE18" s="591"/>
      <c r="AF18" s="609"/>
      <c r="AG18" s="591"/>
      <c r="AH18" s="609"/>
      <c r="AI18" s="591"/>
      <c r="AJ18" s="609"/>
      <c r="AK18" s="591"/>
      <c r="AL18" s="609"/>
      <c r="AM18" s="591"/>
      <c r="AN18" s="609"/>
      <c r="AO18" s="591"/>
      <c r="AP18" s="609"/>
      <c r="AQ18" s="591"/>
      <c r="AR18" s="609"/>
      <c r="AS18" s="591"/>
      <c r="AT18" s="609"/>
      <c r="AU18" s="591"/>
      <c r="AV18" s="609"/>
      <c r="AW18" s="591"/>
      <c r="AY18" s="378"/>
      <c r="AZ18" s="369">
        <v>9</v>
      </c>
      <c r="BA18" s="256" t="s">
        <v>210</v>
      </c>
      <c r="BB18" s="369" t="s">
        <v>558</v>
      </c>
      <c r="BC18" s="83" t="s">
        <v>289</v>
      </c>
      <c r="BD18" s="615"/>
      <c r="BE18" s="84" t="str">
        <f>IF(OR(ISBLANK(F18),ISBLANK(H18)),"N/A",IF(ABS(H18-F18)&gt;25,"&gt; 25%","ok"))</f>
        <v>N/A</v>
      </c>
      <c r="BF18" s="615"/>
      <c r="BG18" s="84" t="str">
        <f>IF(OR(ISBLANK(H18),ISBLANK(J18)),"N/A",IF(ABS(J18-H18)&gt;25,"&gt; 25%","ok"))</f>
        <v>N/A</v>
      </c>
      <c r="BH18" s="84"/>
      <c r="BI18" s="84" t="str">
        <f>IF(OR(ISBLANK(J18),ISBLANK(L18)),"N/A",IF(ABS(L18-J18)&gt;25,"&gt; 25%","ok"))</f>
        <v>N/A</v>
      </c>
      <c r="BJ18" s="84"/>
      <c r="BK18" s="84" t="str">
        <f>IF(OR(ISBLANK(L18),ISBLANK(N18)),"N/A",IF(ABS(N18-L18)&gt;25,"&gt; 25%","ok"))</f>
        <v>N/A</v>
      </c>
      <c r="BL18" s="84"/>
      <c r="BM18" s="84" t="str">
        <f>IF(OR(ISBLANK(N18),ISBLANK(P18)),"N/A",IF(ABS(P18-N18)&gt;25,"&gt; 25%","ok"))</f>
        <v>N/A</v>
      </c>
      <c r="BN18" s="84"/>
      <c r="BO18" s="84" t="str">
        <f>IF(OR(ISBLANK(P18),ISBLANK(R18)),"N/A",IF(ABS(R18-P18)&gt;25,"&gt; 25%","ok"))</f>
        <v>N/A</v>
      </c>
      <c r="BP18" s="84"/>
      <c r="BQ18" s="84" t="str">
        <f>IF(OR(ISBLANK(R18),ISBLANK(T18)),"N/A",IF(ABS(T18-R18)&gt;25,"&gt; 25%","ok"))</f>
        <v>N/A</v>
      </c>
      <c r="BR18" s="84"/>
      <c r="BS18" s="84" t="str">
        <f>IF(OR(ISBLANK(T18),ISBLANK(V18)),"N/A",IF(ABS(V18-T18)&gt;25,"&gt; 25%","ok"))</f>
        <v>N/A</v>
      </c>
      <c r="BT18" s="84"/>
      <c r="BU18" s="84" t="str">
        <f>IF(OR(ISBLANK(V18),ISBLANK(X18)),"N/A",IF(ABS(X18-V18)&gt;25,"&gt; 25%","ok"))</f>
        <v>N/A</v>
      </c>
      <c r="BV18" s="84"/>
      <c r="BW18" s="84" t="str">
        <f>IF(OR(ISBLANK(X18),ISBLANK(Z18)),"N/A",IF(ABS(Z18-X18)&gt;25,"&gt; 25%","ok"))</f>
        <v>N/A</v>
      </c>
      <c r="BX18" s="84"/>
      <c r="BY18" s="84" t="str">
        <f>IF(OR(ISBLANK(Z18),ISBLANK(AB18)),"N/A",IF(ABS(AB18-Z18)&gt;25,"&gt; 25%","ok"))</f>
        <v>N/A</v>
      </c>
      <c r="BZ18" s="84"/>
      <c r="CA18" s="84" t="str">
        <f>IF(OR(ISBLANK(AB18),ISBLANK(AD18)),"N/A",IF(ABS(AD18-AB18)&gt;25,"&gt; 25%","ok"))</f>
        <v>N/A</v>
      </c>
      <c r="CB18" s="84"/>
      <c r="CC18" s="84" t="str">
        <f>IF(OR(ISBLANK(AD18),ISBLANK(AF18)),"N/A",IF(ABS(AF18-AD18)&gt;25,"&gt; 25%","ok"))</f>
        <v>N/A</v>
      </c>
      <c r="CD18" s="84"/>
      <c r="CE18" s="84" t="str">
        <f>IF(OR(ISBLANK(AF18),ISBLANK(AH18)),"N/A",IF(ABS(AH18-AF18)&gt;25,"&gt; 25%","ok"))</f>
        <v>N/A</v>
      </c>
      <c r="CF18" s="84"/>
      <c r="CG18" s="84" t="str">
        <f>IF(OR(ISBLANK(AH18),ISBLANK(AJ18)),"N/A",IF(ABS(AJ18-AH18)&gt;25,"&gt; 25%","ok"))</f>
        <v>N/A</v>
      </c>
      <c r="CH18" s="84"/>
      <c r="CI18" s="84" t="str">
        <f>IF(OR(ISBLANK(AJ18),ISBLANK(AL18)),"N/A",IF(ABS(AL18-AJ18)&gt;25,"&gt; 25%","ok"))</f>
        <v>N/A</v>
      </c>
      <c r="CJ18" s="84"/>
      <c r="CK18" s="84" t="str">
        <f>IF(OR(ISBLANK(AL18),ISBLANK(AN18)),"N/A",IF(ABS(AN18-AL18)&gt;25,"&gt; 25%","ok"))</f>
        <v>N/A</v>
      </c>
      <c r="CL18" s="84"/>
      <c r="CM18" s="84" t="str">
        <f t="shared" si="13"/>
        <v>N/A</v>
      </c>
      <c r="CN18" s="615"/>
      <c r="CO18" s="84" t="str">
        <f>IF(OR(ISBLANK(AP18),ISBLANK(AR18)),"N/A",IF(ABS(AR18-AP18)&gt;25,"&gt; 25%","ok"))</f>
        <v>N/A</v>
      </c>
      <c r="CP18" s="84"/>
      <c r="CQ18" s="84" t="str">
        <f>IF(OR(ISBLANK(AR18),ISBLANK(AT18)),"N/A",IF(ABS(AT18-AR18)&gt;25,"&gt; 25%","ok"))</f>
        <v>N/A</v>
      </c>
      <c r="CR18" s="84"/>
      <c r="CS18" s="84" t="str">
        <f t="shared" si="14"/>
        <v>N/A</v>
      </c>
    </row>
    <row r="19" spans="1:112" s="448" customFormat="1" ht="27" customHeight="1" x14ac:dyDescent="0.25">
      <c r="A19" s="379"/>
      <c r="B19" s="236">
        <v>261</v>
      </c>
      <c r="C19" s="254">
        <v>10</v>
      </c>
      <c r="D19" s="251" t="s">
        <v>213</v>
      </c>
      <c r="E19" s="245" t="s">
        <v>558</v>
      </c>
      <c r="F19" s="609"/>
      <c r="G19" s="591"/>
      <c r="H19" s="609"/>
      <c r="I19" s="591"/>
      <c r="J19" s="609"/>
      <c r="K19" s="591"/>
      <c r="L19" s="609"/>
      <c r="M19" s="591"/>
      <c r="N19" s="591"/>
      <c r="O19" s="591"/>
      <c r="P19" s="609"/>
      <c r="Q19" s="591"/>
      <c r="R19" s="609"/>
      <c r="S19" s="591"/>
      <c r="T19" s="609"/>
      <c r="U19" s="591"/>
      <c r="V19" s="609"/>
      <c r="W19" s="591"/>
      <c r="X19" s="609"/>
      <c r="Y19" s="591"/>
      <c r="Z19" s="609"/>
      <c r="AA19" s="591"/>
      <c r="AB19" s="609"/>
      <c r="AC19" s="591"/>
      <c r="AD19" s="609"/>
      <c r="AE19" s="591"/>
      <c r="AF19" s="609"/>
      <c r="AG19" s="591"/>
      <c r="AH19" s="609"/>
      <c r="AI19" s="591"/>
      <c r="AJ19" s="609">
        <v>37.5</v>
      </c>
      <c r="AK19" s="591" t="s">
        <v>601</v>
      </c>
      <c r="AL19" s="609">
        <v>40</v>
      </c>
      <c r="AM19" s="591" t="s">
        <v>601</v>
      </c>
      <c r="AN19" s="609">
        <v>40.83</v>
      </c>
      <c r="AO19" s="591" t="s">
        <v>601</v>
      </c>
      <c r="AP19" s="609">
        <v>83.33</v>
      </c>
      <c r="AQ19" s="591" t="s">
        <v>602</v>
      </c>
      <c r="AR19" s="609">
        <v>91.16</v>
      </c>
      <c r="AS19" s="591" t="s">
        <v>602</v>
      </c>
      <c r="AT19" s="609">
        <v>95.38</v>
      </c>
      <c r="AU19" s="591" t="s">
        <v>602</v>
      </c>
      <c r="AV19" s="609">
        <v>88.2</v>
      </c>
      <c r="AW19" s="591" t="s">
        <v>604</v>
      </c>
      <c r="AY19" s="378"/>
      <c r="AZ19" s="83">
        <v>10</v>
      </c>
      <c r="BA19" s="247" t="s">
        <v>213</v>
      </c>
      <c r="BB19" s="83" t="s">
        <v>558</v>
      </c>
      <c r="BC19" s="83" t="s">
        <v>289</v>
      </c>
      <c r="BD19" s="615"/>
      <c r="BE19" s="84" t="str">
        <f>IF(OR(ISBLANK(F19),ISBLANK(H19)),"N/A",IF(ABS(H19-F19)&gt;25,"&gt; 25%","ok"))</f>
        <v>N/A</v>
      </c>
      <c r="BF19" s="615"/>
      <c r="BG19" s="84" t="str">
        <f>IF(OR(ISBLANK(H19),ISBLANK(J19)),"N/A",IF(ABS(J19-H19)&gt;25,"&gt; 25%","ok"))</f>
        <v>N/A</v>
      </c>
      <c r="BH19" s="84"/>
      <c r="BI19" s="84" t="str">
        <f>IF(OR(ISBLANK(J19),ISBLANK(L19)),"N/A",IF(ABS(L19-J19)&gt;25,"&gt; 25%","ok"))</f>
        <v>N/A</v>
      </c>
      <c r="BJ19" s="84"/>
      <c r="BK19" s="84" t="str">
        <f>IF(OR(ISBLANK(L19),ISBLANK(N19)),"N/A",IF(ABS(N19-L19)&gt;25,"&gt; 25%","ok"))</f>
        <v>N/A</v>
      </c>
      <c r="BL19" s="84"/>
      <c r="BM19" s="84" t="str">
        <f>IF(OR(ISBLANK(N19),ISBLANK(P19)),"N/A",IF(ABS(P19-N19)&gt;25,"&gt; 25%","ok"))</f>
        <v>N/A</v>
      </c>
      <c r="BN19" s="84"/>
      <c r="BO19" s="84" t="str">
        <f>IF(OR(ISBLANK(P19),ISBLANK(R19)),"N/A",IF(ABS(R19-P19)&gt;25,"&gt; 25%","ok"))</f>
        <v>N/A</v>
      </c>
      <c r="BP19" s="84"/>
      <c r="BQ19" s="84" t="str">
        <f>IF(OR(ISBLANK(R19),ISBLANK(T19)),"N/A",IF(ABS(T19-R19)&gt;25,"&gt; 25%","ok"))</f>
        <v>N/A</v>
      </c>
      <c r="BR19" s="84"/>
      <c r="BS19" s="84" t="str">
        <f>IF(OR(ISBLANK(T19),ISBLANK(V19)),"N/A",IF(ABS(V19-T19)&gt;25,"&gt; 25%","ok"))</f>
        <v>N/A</v>
      </c>
      <c r="BT19" s="84"/>
      <c r="BU19" s="84" t="str">
        <f>IF(OR(ISBLANK(V19),ISBLANK(X19)),"N/A",IF(ABS(X19-V19)&gt;25,"&gt; 25%","ok"))</f>
        <v>N/A</v>
      </c>
      <c r="BV19" s="84"/>
      <c r="BW19" s="84" t="str">
        <f>IF(OR(ISBLANK(X19),ISBLANK(Z19)),"N/A",IF(ABS(Z19-X19)&gt;25,"&gt; 25%","ok"))</f>
        <v>N/A</v>
      </c>
      <c r="BX19" s="84"/>
      <c r="BY19" s="84" t="str">
        <f>IF(OR(ISBLANK(Z19),ISBLANK(AB19)),"N/A",IF(ABS(AB19-Z19)&gt;25,"&gt; 25%","ok"))</f>
        <v>N/A</v>
      </c>
      <c r="BZ19" s="84"/>
      <c r="CA19" s="84" t="str">
        <f>IF(OR(ISBLANK(AB19),ISBLANK(AD19)),"N/A",IF(ABS(AD19-AB19)&gt;25,"&gt; 25%","ok"))</f>
        <v>N/A</v>
      </c>
      <c r="CB19" s="84"/>
      <c r="CC19" s="84" t="str">
        <f>IF(OR(ISBLANK(AD19),ISBLANK(AF19)),"N/A",IF(ABS(AF19-AD19)&gt;25,"&gt; 25%","ok"))</f>
        <v>N/A</v>
      </c>
      <c r="CD19" s="84"/>
      <c r="CE19" s="84" t="str">
        <f>IF(OR(ISBLANK(AF19),ISBLANK(AH19)),"N/A",IF(ABS(AH19-AF19)&gt;25,"&gt; 25%","ok"))</f>
        <v>N/A</v>
      </c>
      <c r="CF19" s="84"/>
      <c r="CG19" s="84" t="str">
        <f>IF(OR(ISBLANK(AH19),ISBLANK(AJ19)),"N/A",IF(ABS(AJ19-AH19)&gt;25,"&gt; 25%","ok"))</f>
        <v>N/A</v>
      </c>
      <c r="CH19" s="84"/>
      <c r="CI19" s="84" t="str">
        <f>IF(OR(ISBLANK(AJ19),ISBLANK(AL19)),"N/A",IF(ABS(AL19-AJ19)&gt;25,"&gt; 25%","ok"))</f>
        <v>ok</v>
      </c>
      <c r="CJ19" s="84"/>
      <c r="CK19" s="84" t="str">
        <f>IF(OR(ISBLANK(AL19),ISBLANK(AN19)),"N/A",IF(ABS(AN19-AL19)&gt;25,"&gt; 25%","ok"))</f>
        <v>ok</v>
      </c>
      <c r="CL19" s="84"/>
      <c r="CM19" s="84" t="str">
        <f t="shared" si="13"/>
        <v>&gt; 25%</v>
      </c>
      <c r="CN19" s="615"/>
      <c r="CO19" s="84" t="str">
        <f>IF(OR(ISBLANK(AP19),ISBLANK(AR19)),"N/A",IF(ABS(AR19-AP19)&gt;25,"&gt; 25%","ok"))</f>
        <v>ok</v>
      </c>
      <c r="CP19" s="84"/>
      <c r="CQ19" s="84" t="str">
        <f>IF(OR(ISBLANK(AR19),ISBLANK(AT19)),"N/A",IF(ABS(AT19-AR19)&gt;25,"&gt; 25%","ok"))</f>
        <v>ok</v>
      </c>
      <c r="CR19" s="84"/>
      <c r="CS19" s="84" t="str">
        <f t="shared" si="14"/>
        <v>ok</v>
      </c>
    </row>
    <row r="20" spans="1:112" s="448" customFormat="1" ht="27" customHeight="1" x14ac:dyDescent="0.25">
      <c r="A20" s="379"/>
      <c r="B20" s="236">
        <v>262</v>
      </c>
      <c r="C20" s="383">
        <v>11</v>
      </c>
      <c r="D20" s="265" t="s">
        <v>216</v>
      </c>
      <c r="E20" s="263" t="s">
        <v>558</v>
      </c>
      <c r="F20" s="583"/>
      <c r="G20" s="597"/>
      <c r="H20" s="583"/>
      <c r="I20" s="597"/>
      <c r="J20" s="583"/>
      <c r="K20" s="597"/>
      <c r="L20" s="583"/>
      <c r="M20" s="597"/>
      <c r="N20" s="597"/>
      <c r="O20" s="597"/>
      <c r="P20" s="583"/>
      <c r="Q20" s="597"/>
      <c r="R20" s="583"/>
      <c r="S20" s="597"/>
      <c r="T20" s="583"/>
      <c r="U20" s="597"/>
      <c r="V20" s="583"/>
      <c r="W20" s="597"/>
      <c r="X20" s="583"/>
      <c r="Y20" s="597"/>
      <c r="Z20" s="583"/>
      <c r="AA20" s="597"/>
      <c r="AB20" s="583"/>
      <c r="AC20" s="597"/>
      <c r="AD20" s="583"/>
      <c r="AE20" s="597"/>
      <c r="AF20" s="583"/>
      <c r="AG20" s="597"/>
      <c r="AH20" s="583"/>
      <c r="AI20" s="597"/>
      <c r="AJ20" s="583"/>
      <c r="AK20" s="597"/>
      <c r="AL20" s="583"/>
      <c r="AM20" s="597"/>
      <c r="AN20" s="583"/>
      <c r="AO20" s="597"/>
      <c r="AP20" s="583"/>
      <c r="AQ20" s="597"/>
      <c r="AR20" s="583"/>
      <c r="AS20" s="597"/>
      <c r="AT20" s="583"/>
      <c r="AU20" s="597"/>
      <c r="AV20" s="583"/>
      <c r="AW20" s="597"/>
      <c r="AY20" s="378"/>
      <c r="AZ20" s="98">
        <v>11</v>
      </c>
      <c r="BA20" s="449" t="s">
        <v>216</v>
      </c>
      <c r="BB20" s="98" t="s">
        <v>558</v>
      </c>
      <c r="BC20" s="98" t="s">
        <v>289</v>
      </c>
      <c r="BD20" s="618"/>
      <c r="BE20" s="82" t="str">
        <f>IF(OR(ISBLANK(F20),ISBLANK(H20)),"N/A",IF(ABS(H20-F20)&gt;25,"&gt; 25%","ok"))</f>
        <v>N/A</v>
      </c>
      <c r="BF20" s="618"/>
      <c r="BG20" s="82" t="str">
        <f>IF(OR(ISBLANK(H20),ISBLANK(J20)),"N/A",IF(ABS(J20-H20)&gt;25,"&gt; 25%","ok"))</f>
        <v>N/A</v>
      </c>
      <c r="BH20" s="82"/>
      <c r="BI20" s="82" t="str">
        <f>IF(OR(ISBLANK(J20),ISBLANK(L20)),"N/A",IF(ABS(L20-J20)&gt;25,"&gt; 25%","ok"))</f>
        <v>N/A</v>
      </c>
      <c r="BJ20" s="82"/>
      <c r="BK20" s="82" t="str">
        <f>IF(OR(ISBLANK(L20),ISBLANK(N20)),"N/A",IF(ABS(N20-L20)&gt;25,"&gt; 25%","ok"))</f>
        <v>N/A</v>
      </c>
      <c r="BL20" s="82"/>
      <c r="BM20" s="82" t="str">
        <f>IF(OR(ISBLANK(N20),ISBLANK(P20)),"N/A",IF(ABS(P20-N20)&gt;25,"&gt; 25%","ok"))</f>
        <v>N/A</v>
      </c>
      <c r="BN20" s="82"/>
      <c r="BO20" s="82" t="str">
        <f>IF(OR(ISBLANK(P20),ISBLANK(R20)),"N/A",IF(ABS(R20-P20)&gt;25,"&gt; 25%","ok"))</f>
        <v>N/A</v>
      </c>
      <c r="BP20" s="82"/>
      <c r="BQ20" s="82" t="str">
        <f>IF(OR(ISBLANK(R20),ISBLANK(T20)),"N/A",IF(ABS(T20-R20)&gt;25,"&gt; 25%","ok"))</f>
        <v>N/A</v>
      </c>
      <c r="BR20" s="82"/>
      <c r="BS20" s="82" t="str">
        <f>IF(OR(ISBLANK(T20),ISBLANK(V20)),"N/A",IF(ABS(V20-T20)&gt;25,"&gt; 25%","ok"))</f>
        <v>N/A</v>
      </c>
      <c r="BT20" s="82"/>
      <c r="BU20" s="82" t="str">
        <f>IF(OR(ISBLANK(V20),ISBLANK(X20)),"N/A",IF(ABS(X20-V20)&gt;25,"&gt; 25%","ok"))</f>
        <v>N/A</v>
      </c>
      <c r="BV20" s="82"/>
      <c r="BW20" s="82" t="str">
        <f>IF(OR(ISBLANK(X20),ISBLANK(Z20)),"N/A",IF(ABS(Z20-X20)&gt;25,"&gt; 25%","ok"))</f>
        <v>N/A</v>
      </c>
      <c r="BX20" s="82"/>
      <c r="BY20" s="82" t="str">
        <f>IF(OR(ISBLANK(Z20),ISBLANK(AB20)),"N/A",IF(ABS(AB20-Z20)&gt;25,"&gt; 25%","ok"))</f>
        <v>N/A</v>
      </c>
      <c r="BZ20" s="82"/>
      <c r="CA20" s="82" t="str">
        <f>IF(OR(ISBLANK(AB20),ISBLANK(AD20)),"N/A",IF(ABS(AD20-AB20)&gt;25,"&gt; 25%","ok"))</f>
        <v>N/A</v>
      </c>
      <c r="CB20" s="82"/>
      <c r="CC20" s="82" t="str">
        <f>IF(OR(ISBLANK(AD20),ISBLANK(AF20)),"N/A",IF(ABS(AF20-AD20)&gt;25,"&gt; 25%","ok"))</f>
        <v>N/A</v>
      </c>
      <c r="CD20" s="82"/>
      <c r="CE20" s="82" t="str">
        <f>IF(OR(ISBLANK(AF20),ISBLANK(AH20)),"N/A",IF(ABS(AH20-AF20)&gt;25,"&gt; 25%","ok"))</f>
        <v>N/A</v>
      </c>
      <c r="CF20" s="82"/>
      <c r="CG20" s="82" t="str">
        <f>IF(OR(ISBLANK(AH20),ISBLANK(AJ20)),"N/A",IF(ABS(AJ20-AH20)&gt;25,"&gt; 25%","ok"))</f>
        <v>N/A</v>
      </c>
      <c r="CH20" s="82"/>
      <c r="CI20" s="82" t="str">
        <f>IF(OR(ISBLANK(AJ20),ISBLANK(AL20)),"N/A",IF(ABS(AL20-AJ20)&gt;25,"&gt; 25%","ok"))</f>
        <v>N/A</v>
      </c>
      <c r="CJ20" s="82"/>
      <c r="CK20" s="82" t="str">
        <f>IF(OR(ISBLANK(AL20),ISBLANK(AN20)),"N/A",IF(ABS(AN20-AL20)&gt;25,"&gt; 25%","ok"))</f>
        <v>N/A</v>
      </c>
      <c r="CL20" s="82"/>
      <c r="CM20" s="82" t="str">
        <f t="shared" si="13"/>
        <v>N/A</v>
      </c>
      <c r="CN20" s="618"/>
      <c r="CO20" s="82" t="str">
        <f>IF(OR(ISBLANK(AP20),ISBLANK(AR20)),"N/A",IF(ABS(AR20-AP20)&gt;25,"&gt; 25%","ok"))</f>
        <v>N/A</v>
      </c>
      <c r="CP20" s="82"/>
      <c r="CQ20" s="82" t="str">
        <f>IF(OR(ISBLANK(AR20),ISBLANK(AT20)),"N/A",IF(ABS(AT20-AR20)&gt;25,"&gt; 25%","ok"))</f>
        <v>N/A</v>
      </c>
      <c r="CR20" s="82"/>
      <c r="CS20" s="82" t="str">
        <f t="shared" si="14"/>
        <v>N/A</v>
      </c>
    </row>
    <row r="21" spans="1:112" ht="12" customHeight="1" x14ac:dyDescent="0.25">
      <c r="D21" s="268"/>
      <c r="AZ21" s="358" t="s">
        <v>559</v>
      </c>
    </row>
    <row r="22" spans="1:112" ht="15" customHeight="1" x14ac:dyDescent="0.3">
      <c r="C22" s="348" t="s">
        <v>560</v>
      </c>
      <c r="D22" s="450"/>
      <c r="E22" s="451"/>
      <c r="F22" s="348"/>
      <c r="G22" s="348"/>
      <c r="AZ22" s="232" t="s">
        <v>280</v>
      </c>
      <c r="BA22" s="232" t="s">
        <v>281</v>
      </c>
      <c r="BB22" s="232" t="s">
        <v>282</v>
      </c>
      <c r="BC22" s="624">
        <v>1990</v>
      </c>
      <c r="BD22" s="625"/>
      <c r="BE22" s="624">
        <v>1995</v>
      </c>
      <c r="BF22" s="625"/>
      <c r="BG22" s="624">
        <v>1996</v>
      </c>
      <c r="BH22" s="625"/>
      <c r="BI22" s="624">
        <v>1997</v>
      </c>
      <c r="BJ22" s="625"/>
      <c r="BK22" s="624">
        <v>1998</v>
      </c>
      <c r="BL22" s="625"/>
      <c r="BM22" s="624">
        <v>1999</v>
      </c>
      <c r="BN22" s="625"/>
      <c r="BO22" s="624">
        <v>2000</v>
      </c>
      <c r="BP22" s="625"/>
      <c r="BQ22" s="624">
        <v>2001</v>
      </c>
      <c r="BR22" s="625"/>
      <c r="BS22" s="624">
        <v>2002</v>
      </c>
      <c r="BT22" s="625"/>
      <c r="BU22" s="624">
        <v>2003</v>
      </c>
      <c r="BV22" s="625"/>
      <c r="BW22" s="624">
        <v>2004</v>
      </c>
      <c r="BX22" s="625"/>
      <c r="BY22" s="624">
        <v>2005</v>
      </c>
      <c r="BZ22" s="625"/>
      <c r="CA22" s="624">
        <v>2006</v>
      </c>
      <c r="CB22" s="625"/>
      <c r="CC22" s="624">
        <v>2007</v>
      </c>
      <c r="CD22" s="625"/>
      <c r="CE22" s="624">
        <v>2008</v>
      </c>
      <c r="CF22" s="625"/>
      <c r="CG22" s="624">
        <v>2009</v>
      </c>
      <c r="CH22" s="625"/>
      <c r="CI22" s="624">
        <v>2010</v>
      </c>
      <c r="CJ22" s="625"/>
      <c r="CK22" s="624">
        <v>2011</v>
      </c>
      <c r="CL22" s="626"/>
      <c r="CM22" s="624">
        <v>2012</v>
      </c>
      <c r="CN22" s="625"/>
      <c r="CO22" s="624">
        <v>2013</v>
      </c>
      <c r="CP22" s="625"/>
      <c r="CQ22" s="624">
        <v>2014</v>
      </c>
      <c r="CR22" s="626"/>
      <c r="CS22" s="624">
        <v>2015</v>
      </c>
    </row>
    <row r="23" spans="1:112" ht="17.25" customHeight="1" x14ac:dyDescent="0.25">
      <c r="C23" s="276" t="s">
        <v>312</v>
      </c>
      <c r="D23" s="755" t="s">
        <v>561</v>
      </c>
      <c r="E23" s="755"/>
      <c r="F23" s="755"/>
      <c r="G23" s="755"/>
      <c r="H23" s="755"/>
      <c r="I23" s="755"/>
      <c r="J23" s="755"/>
      <c r="K23" s="755"/>
      <c r="L23" s="755"/>
      <c r="M23" s="755"/>
      <c r="N23" s="755"/>
      <c r="O23" s="755"/>
      <c r="P23" s="755"/>
      <c r="Q23" s="755"/>
      <c r="R23" s="755"/>
      <c r="S23" s="755"/>
      <c r="T23" s="755"/>
      <c r="U23" s="755"/>
      <c r="V23" s="755"/>
      <c r="W23" s="755"/>
      <c r="X23" s="755"/>
      <c r="Y23" s="755"/>
      <c r="Z23" s="755"/>
      <c r="AA23" s="755"/>
      <c r="AB23" s="755"/>
      <c r="AC23" s="755"/>
      <c r="AD23" s="755"/>
      <c r="AE23" s="755"/>
      <c r="AF23" s="755"/>
      <c r="AG23" s="755"/>
      <c r="AH23" s="755"/>
      <c r="AI23" s="755"/>
      <c r="AJ23" s="755"/>
      <c r="AK23" s="755"/>
      <c r="AL23" s="755"/>
      <c r="AM23" s="755"/>
      <c r="AN23" s="755"/>
      <c r="AO23" s="755"/>
      <c r="AP23" s="755"/>
      <c r="AQ23" s="755"/>
      <c r="AR23" s="755"/>
      <c r="AS23" s="755"/>
      <c r="AT23" s="755"/>
      <c r="AU23" s="755"/>
      <c r="AV23" s="755"/>
      <c r="AW23" s="755"/>
      <c r="AX23" s="755"/>
      <c r="AY23" s="452"/>
      <c r="AZ23" s="83">
        <v>3</v>
      </c>
      <c r="BA23" s="453" t="s">
        <v>562</v>
      </c>
      <c r="BB23" s="83" t="s">
        <v>286</v>
      </c>
      <c r="BC23" s="83">
        <f>F10</f>
        <v>0</v>
      </c>
      <c r="BD23" s="83"/>
      <c r="BE23" s="83">
        <f>H10</f>
        <v>0</v>
      </c>
      <c r="BF23" s="83"/>
      <c r="BG23" s="83">
        <f>J10</f>
        <v>0</v>
      </c>
      <c r="BH23" s="83"/>
      <c r="BI23" s="83">
        <f>L10</f>
        <v>0</v>
      </c>
      <c r="BJ23" s="83"/>
      <c r="BK23" s="83">
        <f>N10</f>
        <v>0</v>
      </c>
      <c r="BL23" s="83"/>
      <c r="BM23" s="83">
        <f>P10</f>
        <v>0</v>
      </c>
      <c r="BN23" s="83"/>
      <c r="BO23" s="83">
        <f>R10</f>
        <v>0</v>
      </c>
      <c r="BP23" s="83"/>
      <c r="BQ23" s="83">
        <f>T10</f>
        <v>0</v>
      </c>
      <c r="BR23" s="83"/>
      <c r="BS23" s="83">
        <f>V10</f>
        <v>0</v>
      </c>
      <c r="BT23" s="83"/>
      <c r="BU23" s="83">
        <f>X10</f>
        <v>0</v>
      </c>
      <c r="BV23" s="83"/>
      <c r="BW23" s="83">
        <f>Z10</f>
        <v>0</v>
      </c>
      <c r="BX23" s="83"/>
      <c r="BY23" s="83">
        <f>AB10</f>
        <v>0</v>
      </c>
      <c r="BZ23" s="83"/>
      <c r="CA23" s="83">
        <f>AD10</f>
        <v>0</v>
      </c>
      <c r="CB23" s="83"/>
      <c r="CC23" s="83">
        <f>AF10</f>
        <v>0</v>
      </c>
      <c r="CD23" s="83"/>
      <c r="CE23" s="83">
        <f>AH10</f>
        <v>0</v>
      </c>
      <c r="CF23" s="83"/>
      <c r="CG23" s="83">
        <f>AJ10</f>
        <v>20.68</v>
      </c>
      <c r="CH23" s="83"/>
      <c r="CI23" s="83">
        <f>AL10</f>
        <v>22.08</v>
      </c>
      <c r="CJ23" s="83"/>
      <c r="CK23" s="83">
        <f>AN10</f>
        <v>23.97</v>
      </c>
      <c r="CL23" s="83"/>
      <c r="CM23" s="83">
        <f>AP10</f>
        <v>80.16</v>
      </c>
      <c r="CN23" s="615"/>
      <c r="CO23" s="83">
        <f>AR10</f>
        <v>83.94</v>
      </c>
      <c r="CP23" s="83"/>
      <c r="CQ23" s="83">
        <f>AT10</f>
        <v>84.42</v>
      </c>
      <c r="CR23" s="83"/>
      <c r="CS23" s="83">
        <f>AV10</f>
        <v>776.32</v>
      </c>
    </row>
    <row r="24" spans="1:112" s="430" customFormat="1" ht="25.5" customHeight="1" x14ac:dyDescent="0.25">
      <c r="A24" s="277"/>
      <c r="B24" s="277"/>
      <c r="C24" s="276" t="s">
        <v>312</v>
      </c>
      <c r="D24" s="770" t="s">
        <v>317</v>
      </c>
      <c r="E24" s="770"/>
      <c r="F24" s="770"/>
      <c r="G24" s="770"/>
      <c r="H24" s="770"/>
      <c r="I24" s="770"/>
      <c r="J24" s="770"/>
      <c r="K24" s="770"/>
      <c r="L24" s="770"/>
      <c r="M24" s="770"/>
      <c r="N24" s="770"/>
      <c r="O24" s="770"/>
      <c r="P24" s="770"/>
      <c r="Q24" s="770"/>
      <c r="R24" s="770"/>
      <c r="S24" s="770"/>
      <c r="T24" s="770"/>
      <c r="U24" s="770"/>
      <c r="V24" s="770"/>
      <c r="W24" s="770"/>
      <c r="X24" s="770"/>
      <c r="Y24" s="770"/>
      <c r="Z24" s="770"/>
      <c r="AA24" s="770"/>
      <c r="AB24" s="770"/>
      <c r="AC24" s="770"/>
      <c r="AD24" s="770"/>
      <c r="AE24" s="770"/>
      <c r="AF24" s="770"/>
      <c r="AG24" s="770"/>
      <c r="AH24" s="770"/>
      <c r="AI24" s="770"/>
      <c r="AJ24" s="770"/>
      <c r="AK24" s="770"/>
      <c r="AL24" s="770"/>
      <c r="AM24" s="770"/>
      <c r="AN24" s="770"/>
      <c r="AO24" s="770"/>
      <c r="AP24" s="770"/>
      <c r="AQ24" s="770"/>
      <c r="AR24" s="770"/>
      <c r="AS24" s="770"/>
      <c r="AT24" s="770"/>
      <c r="AU24" s="770"/>
      <c r="AV24" s="770"/>
      <c r="AW24" s="770"/>
      <c r="AX24" s="770"/>
      <c r="AY24" s="452"/>
      <c r="AZ24" s="296">
        <v>12</v>
      </c>
      <c r="BA24" s="454" t="s">
        <v>318</v>
      </c>
      <c r="BB24" s="83" t="s">
        <v>286</v>
      </c>
      <c r="BC24" s="83">
        <f>F8-F9</f>
        <v>0</v>
      </c>
      <c r="BD24" s="83"/>
      <c r="BE24" s="83">
        <f>H8-H9</f>
        <v>0</v>
      </c>
      <c r="BF24" s="83"/>
      <c r="BG24" s="83">
        <f>J8-J9</f>
        <v>0</v>
      </c>
      <c r="BH24" s="83"/>
      <c r="BI24" s="83">
        <f>L8-L9</f>
        <v>0</v>
      </c>
      <c r="BJ24" s="83"/>
      <c r="BK24" s="83">
        <f>N8-N9</f>
        <v>0</v>
      </c>
      <c r="BL24" s="83"/>
      <c r="BM24" s="83">
        <f>P8-P9</f>
        <v>0</v>
      </c>
      <c r="BN24" s="83"/>
      <c r="BO24" s="83">
        <f>R8-R9</f>
        <v>0</v>
      </c>
      <c r="BP24" s="83"/>
      <c r="BQ24" s="83">
        <f>T8-T9</f>
        <v>0</v>
      </c>
      <c r="BR24" s="83"/>
      <c r="BS24" s="83">
        <f>V8-V9</f>
        <v>0</v>
      </c>
      <c r="BT24" s="83"/>
      <c r="BU24" s="83">
        <f>X8-X9</f>
        <v>0</v>
      </c>
      <c r="BV24" s="83"/>
      <c r="BW24" s="83">
        <f>Z8-Z9</f>
        <v>0</v>
      </c>
      <c r="BX24" s="83"/>
      <c r="BY24" s="83">
        <f>AB8-AB9</f>
        <v>0</v>
      </c>
      <c r="BZ24" s="83"/>
      <c r="CA24" s="83">
        <f>AD8-AD9</f>
        <v>0</v>
      </c>
      <c r="CB24" s="83"/>
      <c r="CC24" s="83">
        <f>AF8-AF9</f>
        <v>0</v>
      </c>
      <c r="CD24" s="83"/>
      <c r="CE24" s="83">
        <f>AH8-AH9</f>
        <v>0</v>
      </c>
      <c r="CF24" s="83"/>
      <c r="CG24" s="83">
        <f>AJ8-AJ9</f>
        <v>20.68</v>
      </c>
      <c r="CH24" s="83"/>
      <c r="CI24" s="83">
        <f>AL8-AL9</f>
        <v>22.08</v>
      </c>
      <c r="CJ24" s="83"/>
      <c r="CK24" s="83">
        <f>AN8-AN9</f>
        <v>23.970000000000002</v>
      </c>
      <c r="CL24" s="83"/>
      <c r="CM24" s="83">
        <f>AP8-AP9</f>
        <v>80.16</v>
      </c>
      <c r="CN24" s="615"/>
      <c r="CO24" s="83">
        <f>AR8-AR9</f>
        <v>83.94</v>
      </c>
      <c r="CP24" s="83"/>
      <c r="CQ24" s="83">
        <f>AT8-AT9</f>
        <v>84.42</v>
      </c>
      <c r="CR24" s="83"/>
      <c r="CS24" s="83">
        <f>AV8-AV9</f>
        <v>776.31999999999994</v>
      </c>
      <c r="CT24" s="651"/>
      <c r="CU24" s="651"/>
      <c r="CV24" s="651"/>
      <c r="CW24" s="651"/>
      <c r="CX24" s="651"/>
      <c r="CY24" s="651"/>
      <c r="CZ24" s="651"/>
      <c r="DA24" s="651"/>
      <c r="DB24" s="651"/>
      <c r="DC24" s="651"/>
      <c r="DD24" s="651"/>
      <c r="DE24" s="651"/>
      <c r="DF24" s="651"/>
      <c r="DG24" s="651"/>
      <c r="DH24" s="651"/>
    </row>
    <row r="25" spans="1:112" s="430" customFormat="1" ht="14.25" customHeight="1" x14ac:dyDescent="0.25">
      <c r="A25" s="277"/>
      <c r="B25" s="277"/>
      <c r="C25" s="276" t="s">
        <v>312</v>
      </c>
      <c r="D25" s="755" t="s">
        <v>563</v>
      </c>
      <c r="E25" s="755"/>
      <c r="F25" s="755"/>
      <c r="G25" s="755"/>
      <c r="H25" s="755"/>
      <c r="I25" s="755"/>
      <c r="J25" s="755"/>
      <c r="K25" s="755"/>
      <c r="L25" s="755"/>
      <c r="M25" s="755"/>
      <c r="N25" s="755"/>
      <c r="O25" s="755"/>
      <c r="P25" s="755"/>
      <c r="Q25" s="755"/>
      <c r="R25" s="755"/>
      <c r="S25" s="755"/>
      <c r="T25" s="755"/>
      <c r="U25" s="755"/>
      <c r="V25" s="755"/>
      <c r="W25" s="755"/>
      <c r="X25" s="755"/>
      <c r="Y25" s="755"/>
      <c r="Z25" s="755"/>
      <c r="AA25" s="755"/>
      <c r="AB25" s="755"/>
      <c r="AC25" s="755"/>
      <c r="AD25" s="755"/>
      <c r="AE25" s="755"/>
      <c r="AF25" s="755"/>
      <c r="AG25" s="755"/>
      <c r="AH25" s="755"/>
      <c r="AI25" s="755"/>
      <c r="AJ25" s="755"/>
      <c r="AK25" s="755"/>
      <c r="AL25" s="755"/>
      <c r="AM25" s="755"/>
      <c r="AN25" s="755"/>
      <c r="AO25" s="755"/>
      <c r="AP25" s="755"/>
      <c r="AQ25" s="755"/>
      <c r="AR25" s="755"/>
      <c r="AS25" s="755"/>
      <c r="AT25" s="755"/>
      <c r="AU25" s="755"/>
      <c r="AV25" s="641"/>
      <c r="AW25" s="641"/>
      <c r="AX25" s="641"/>
      <c r="AY25" s="452"/>
      <c r="AZ25" s="283" t="s">
        <v>321</v>
      </c>
      <c r="BA25" s="280" t="s">
        <v>564</v>
      </c>
      <c r="BB25" s="83"/>
      <c r="BC25" s="83" t="str">
        <f>IF(OR(ISBLANK(F8),ISBLANK(F9),ISBLANK(F10)),"N/A",IF((BC23=BC24),"ok","&lt;&gt;"))</f>
        <v>N/A</v>
      </c>
      <c r="BD25" s="83"/>
      <c r="BE25" s="83" t="str">
        <f>IF(OR(ISBLANK(H8),ISBLANK(H9),ISBLANK(H10)),"N/A",IF((BE23=BE24),"ok","&lt;&gt;"))</f>
        <v>N/A</v>
      </c>
      <c r="BF25" s="83"/>
      <c r="BG25" s="83" t="str">
        <f>IF(OR(ISBLANK(J8),ISBLANK(J9),ISBLANK(J10)),"N/A",IF((BG23=BG24),"ok","&lt;&gt;"))</f>
        <v>N/A</v>
      </c>
      <c r="BH25" s="83"/>
      <c r="BI25" s="83" t="str">
        <f>IF(OR(ISBLANK(L8),ISBLANK(L9),ISBLANK(L10)),"N/A",IF((BI23=BI24),"ok","&lt;&gt;"))</f>
        <v>N/A</v>
      </c>
      <c r="BJ25" s="83"/>
      <c r="BK25" s="83" t="str">
        <f>IF(OR(ISBLANK(N8),ISBLANK(N9),ISBLANK(N10)),"N/A",IF((BK23=BK24),"ok","&lt;&gt;"))</f>
        <v>N/A</v>
      </c>
      <c r="BL25" s="83"/>
      <c r="BM25" s="83" t="str">
        <f>IF(OR(ISBLANK(P8),ISBLANK(P9),ISBLANK(P10)),"N/A",IF((BM23=BM24),"ok","&lt;&gt;"))</f>
        <v>N/A</v>
      </c>
      <c r="BN25" s="83"/>
      <c r="BO25" s="83" t="str">
        <f>IF(OR(ISBLANK(R8),ISBLANK(R9),ISBLANK(R10)),"N/A",IF((BO23=BO24),"ok","&lt;&gt;"))</f>
        <v>N/A</v>
      </c>
      <c r="BP25" s="83"/>
      <c r="BQ25" s="83" t="str">
        <f>IF(OR(ISBLANK(T8),ISBLANK(T9),ISBLANK(T10)),"N/A",IF((BQ23=BQ24),"ok","&lt;&gt;"))</f>
        <v>N/A</v>
      </c>
      <c r="BR25" s="83"/>
      <c r="BS25" s="83" t="str">
        <f>IF(OR(ISBLANK(V8),ISBLANK(V9),ISBLANK(V10)),"N/A",IF((BS23=BS24),"ok","&lt;&gt;"))</f>
        <v>N/A</v>
      </c>
      <c r="BT25" s="83"/>
      <c r="BU25" s="83" t="str">
        <f>IF(OR(ISBLANK(X8),ISBLANK(X9),ISBLANK(X10)),"N/A",IF((BU23=BU24),"ok","&lt;&gt;"))</f>
        <v>N/A</v>
      </c>
      <c r="BV25" s="83"/>
      <c r="BW25" s="83" t="str">
        <f>IF(OR(ISBLANK(Z8),ISBLANK(Z9),ISBLANK(Z10)),"N/A",IF((BW23=BW24),"ok","&lt;&gt;"))</f>
        <v>N/A</v>
      </c>
      <c r="BX25" s="83"/>
      <c r="BY25" s="83" t="str">
        <f>IF(OR(ISBLANK(AB8),ISBLANK(AB9),ISBLANK(AB10)),"N/A",IF((BY23=BY24),"ok","&lt;&gt;"))</f>
        <v>N/A</v>
      </c>
      <c r="BZ25" s="83"/>
      <c r="CA25" s="83" t="str">
        <f>IF(OR(ISBLANK(AD8),ISBLANK(AD9),ISBLANK(AD10)),"N/A",IF((CA23=CA24),"ok","&lt;&gt;"))</f>
        <v>N/A</v>
      </c>
      <c r="CB25" s="83"/>
      <c r="CC25" s="83" t="str">
        <f>IF(OR(ISBLANK(AF8),ISBLANK(AF9),ISBLANK(AF10)),"N/A",IF((CC23=CC24),"ok","&lt;&gt;"))</f>
        <v>N/A</v>
      </c>
      <c r="CD25" s="83"/>
      <c r="CE25" s="83" t="str">
        <f>IF(OR(ISBLANK(AH8),ISBLANK(AH9),ISBLANK(AH10)),"N/A",IF((CE23=CE24),"ok","&lt;&gt;"))</f>
        <v>N/A</v>
      </c>
      <c r="CF25" s="83"/>
      <c r="CG25" s="83" t="str">
        <f>IF(OR(ISBLANK(AJ8),ISBLANK(AJ9),ISBLANK(AJ10)),"N/A",IF((CG23=CG24),"ok","&lt;&gt;"))</f>
        <v>ok</v>
      </c>
      <c r="CH25" s="83"/>
      <c r="CI25" s="83" t="str">
        <f>IF(OR(ISBLANK(AL8),ISBLANK(AL9),ISBLANK(AL10)),"N/A",IF((CI23=CI24),"ok","&lt;&gt;"))</f>
        <v>ok</v>
      </c>
      <c r="CJ25" s="83"/>
      <c r="CK25" s="83" t="str">
        <f>IF(OR(ISBLANK(AN8),ISBLANK(AN9),ISBLANK(AN10)),"N/A",IF((CK23=CK24),"ok","&lt;&gt;"))</f>
        <v>ok</v>
      </c>
      <c r="CL25" s="83"/>
      <c r="CM25" s="83" t="str">
        <f>IF(OR(ISBLANK(AP8),ISBLANK(AP9),ISBLANK(AP10)),"N/A",IF((CM23=CM24),"ok","&lt;&gt;"))</f>
        <v>ok</v>
      </c>
      <c r="CN25" s="83"/>
      <c r="CO25" s="83" t="str">
        <f>IF(OR(ISBLANK(AR8),ISBLANK(AR9),ISBLANK(AR10)),"N/A",IF((CO23=CO24),"ok","&lt;&gt;"))</f>
        <v>ok</v>
      </c>
      <c r="CP25" s="83"/>
      <c r="CQ25" s="83" t="str">
        <f>IF(OR(ISBLANK(AT8),ISBLANK(AT9),ISBLANK(AT10)),"N/A",IF((CQ23=CQ24),"ok","&lt;&gt;"))</f>
        <v>ok</v>
      </c>
      <c r="CR25" s="83"/>
      <c r="CS25" s="83" t="str">
        <f>IF(OR(ISBLANK(AV8),ISBLANK(AV9),ISBLANK(AV10)),"N/A",IF((CS23=CS24),"ok","&lt;&gt;"))</f>
        <v>ok</v>
      </c>
      <c r="CT25" s="651"/>
      <c r="CU25" s="651"/>
      <c r="CV25" s="651"/>
      <c r="CW25" s="651"/>
      <c r="CX25" s="651"/>
      <c r="CY25" s="651"/>
      <c r="CZ25" s="651"/>
      <c r="DA25" s="651"/>
      <c r="DB25" s="651"/>
      <c r="DC25" s="651"/>
      <c r="DD25" s="651"/>
      <c r="DE25" s="651"/>
      <c r="DF25" s="651"/>
      <c r="DG25" s="651"/>
      <c r="DH25" s="651"/>
    </row>
    <row r="26" spans="1:112" s="430" customFormat="1" ht="21" customHeight="1" x14ac:dyDescent="0.25">
      <c r="A26" s="277"/>
      <c r="B26" s="277"/>
      <c r="C26" s="276" t="s">
        <v>312</v>
      </c>
      <c r="D26" s="755" t="s">
        <v>320</v>
      </c>
      <c r="E26" s="755"/>
      <c r="F26" s="755"/>
      <c r="G26" s="755"/>
      <c r="H26" s="755"/>
      <c r="I26" s="755"/>
      <c r="J26" s="755"/>
      <c r="K26" s="755"/>
      <c r="L26" s="755"/>
      <c r="M26" s="755"/>
      <c r="N26" s="755"/>
      <c r="O26" s="755"/>
      <c r="P26" s="755"/>
      <c r="Q26" s="755"/>
      <c r="R26" s="755"/>
      <c r="S26" s="755"/>
      <c r="T26" s="755"/>
      <c r="U26" s="755"/>
      <c r="V26" s="755"/>
      <c r="W26" s="755"/>
      <c r="X26" s="755"/>
      <c r="Y26" s="755"/>
      <c r="Z26" s="755"/>
      <c r="AA26" s="755"/>
      <c r="AB26" s="755"/>
      <c r="AC26" s="755"/>
      <c r="AD26" s="755"/>
      <c r="AE26" s="755"/>
      <c r="AF26" s="755"/>
      <c r="AG26" s="755"/>
      <c r="AH26" s="755"/>
      <c r="AI26" s="755"/>
      <c r="AJ26" s="755"/>
      <c r="AK26" s="755"/>
      <c r="AL26" s="755"/>
      <c r="AM26" s="755"/>
      <c r="AN26" s="755"/>
      <c r="AO26" s="755"/>
      <c r="AP26" s="755"/>
      <c r="AQ26" s="755"/>
      <c r="AR26" s="755"/>
      <c r="AS26" s="755"/>
      <c r="AT26" s="755"/>
      <c r="AU26" s="755"/>
      <c r="AV26" s="755"/>
      <c r="AW26" s="755"/>
      <c r="AX26" s="755"/>
      <c r="AY26" s="452"/>
      <c r="AZ26" s="296">
        <v>13</v>
      </c>
      <c r="BA26" s="280" t="s">
        <v>565</v>
      </c>
      <c r="BB26" s="83" t="s">
        <v>286</v>
      </c>
      <c r="BC26" s="83">
        <f>SUM(F12:F16)</f>
        <v>0</v>
      </c>
      <c r="BD26" s="83"/>
      <c r="BE26" s="83">
        <f>SUM(H12:H16)</f>
        <v>0</v>
      </c>
      <c r="BF26" s="83"/>
      <c r="BG26" s="83">
        <f>SUM(J12:J16)</f>
        <v>0</v>
      </c>
      <c r="BH26" s="83"/>
      <c r="BI26" s="83">
        <f>SUM(L12:L16)</f>
        <v>0</v>
      </c>
      <c r="BJ26" s="83"/>
      <c r="BK26" s="83">
        <f>SUM(N12:N16)</f>
        <v>0</v>
      </c>
      <c r="BL26" s="83"/>
      <c r="BM26" s="83">
        <f>SUM(P12:P16)</f>
        <v>0</v>
      </c>
      <c r="BN26" s="83"/>
      <c r="BO26" s="83">
        <f>SUM(R12:R16)</f>
        <v>0</v>
      </c>
      <c r="BP26" s="83"/>
      <c r="BQ26" s="83">
        <f>SUM(T12:T16)</f>
        <v>0</v>
      </c>
      <c r="BR26" s="83"/>
      <c r="BS26" s="83">
        <f>SUM(V12:V16)</f>
        <v>0</v>
      </c>
      <c r="BT26" s="83"/>
      <c r="BU26" s="83">
        <f>SUM(X12:X16)</f>
        <v>0</v>
      </c>
      <c r="BV26" s="83"/>
      <c r="BW26" s="83">
        <f>SUM(Z12:Z16)</f>
        <v>0</v>
      </c>
      <c r="BX26" s="83"/>
      <c r="BY26" s="83">
        <f>SUM(AB12:AB16)</f>
        <v>0</v>
      </c>
      <c r="BZ26" s="83"/>
      <c r="CA26" s="83">
        <f>SUM(AD12:AD16)</f>
        <v>0</v>
      </c>
      <c r="CB26" s="83"/>
      <c r="CC26" s="83">
        <f>SUM(AF12:AF16)</f>
        <v>0</v>
      </c>
      <c r="CD26" s="83"/>
      <c r="CE26" s="83">
        <f>SUM(AH12:AH16)</f>
        <v>0</v>
      </c>
      <c r="CF26" s="83"/>
      <c r="CG26" s="83">
        <f>SUM(AJ12:AJ16)</f>
        <v>20.68</v>
      </c>
      <c r="CH26" s="83"/>
      <c r="CI26" s="83">
        <f>SUM(AL12:AL16)</f>
        <v>22.08</v>
      </c>
      <c r="CJ26" s="83"/>
      <c r="CK26" s="83">
        <f>SUM(AN12:AN16)</f>
        <v>23.97</v>
      </c>
      <c r="CL26" s="83"/>
      <c r="CM26" s="83">
        <f>SUM(AP12:AP16)</f>
        <v>80.25</v>
      </c>
      <c r="CN26" s="83"/>
      <c r="CO26" s="83">
        <f>SUM(AR12:AR16)</f>
        <v>84.24</v>
      </c>
      <c r="CP26" s="83"/>
      <c r="CQ26" s="83">
        <f>SUM(AT12:AT16)</f>
        <v>84.62</v>
      </c>
      <c r="CR26" s="83"/>
      <c r="CS26" s="83">
        <f>SUM(AV12:AV16)</f>
        <v>776.32</v>
      </c>
      <c r="CT26" s="651"/>
      <c r="CU26" s="651"/>
      <c r="CV26" s="651"/>
      <c r="CW26" s="651"/>
      <c r="CX26" s="651"/>
      <c r="CY26" s="651"/>
      <c r="CZ26" s="651"/>
      <c r="DA26" s="651"/>
      <c r="DB26" s="651"/>
      <c r="DC26" s="651"/>
      <c r="DD26" s="651"/>
      <c r="DE26" s="651"/>
      <c r="DF26" s="651"/>
      <c r="DG26" s="651"/>
      <c r="DH26" s="651"/>
    </row>
    <row r="27" spans="1:112" s="430" customFormat="1" ht="16.5" customHeight="1" x14ac:dyDescent="0.25">
      <c r="A27" s="277"/>
      <c r="B27" s="277"/>
      <c r="C27" s="276" t="s">
        <v>312</v>
      </c>
      <c r="D27" s="759" t="s">
        <v>538</v>
      </c>
      <c r="E27" s="759"/>
      <c r="F27" s="759"/>
      <c r="G27" s="759"/>
      <c r="H27" s="759"/>
      <c r="I27" s="759"/>
      <c r="J27" s="759"/>
      <c r="K27" s="759"/>
      <c r="L27" s="759"/>
      <c r="M27" s="759"/>
      <c r="N27" s="759"/>
      <c r="O27" s="759"/>
      <c r="P27" s="759"/>
      <c r="Q27" s="759"/>
      <c r="R27" s="759"/>
      <c r="S27" s="759"/>
      <c r="T27" s="759"/>
      <c r="U27" s="759"/>
      <c r="V27" s="759"/>
      <c r="W27" s="759"/>
      <c r="X27" s="759"/>
      <c r="Y27" s="759"/>
      <c r="Z27" s="759"/>
      <c r="AA27" s="759"/>
      <c r="AB27" s="759"/>
      <c r="AC27" s="759"/>
      <c r="AD27" s="759"/>
      <c r="AE27" s="759"/>
      <c r="AF27" s="759"/>
      <c r="AG27" s="759"/>
      <c r="AH27" s="759"/>
      <c r="AI27" s="759"/>
      <c r="AJ27" s="759"/>
      <c r="AK27" s="759"/>
      <c r="AL27" s="759"/>
      <c r="AM27" s="759"/>
      <c r="AN27" s="759"/>
      <c r="AO27" s="759"/>
      <c r="AP27" s="759"/>
      <c r="AQ27" s="759"/>
      <c r="AR27" s="759"/>
      <c r="AS27" s="759"/>
      <c r="AT27" s="759"/>
      <c r="AU27" s="759"/>
      <c r="AV27" s="759"/>
      <c r="AW27" s="759"/>
      <c r="AX27" s="759"/>
      <c r="AY27" s="452"/>
      <c r="AZ27" s="283" t="s">
        <v>321</v>
      </c>
      <c r="BA27" s="280" t="s">
        <v>566</v>
      </c>
      <c r="BB27" s="83"/>
      <c r="BC27" s="83" t="str">
        <f>IF(OR(ISBLANK(F12),ISBLANK(F13),ISBLANK(F14),ISBLANK(F15),ISBLANK(F16),ISBLANK(F10)),"N/A",IF((BC23=BC26),"ok","&lt;&gt;"))</f>
        <v>N/A</v>
      </c>
      <c r="BD27" s="83"/>
      <c r="BE27" s="83" t="str">
        <f>IF(OR(ISBLANK(H12),ISBLANK(H13),ISBLANK(H14),ISBLANK(H15),ISBLANK(H16),ISBLANK(H10)),"N/A",IF((BE23=BE26),"ok","&lt;&gt;"))</f>
        <v>N/A</v>
      </c>
      <c r="BF27" s="83"/>
      <c r="BG27" s="83" t="str">
        <f>IF(OR(ISBLANK(J12),ISBLANK(J13),ISBLANK(J14),ISBLANK(J15),ISBLANK(J16),ISBLANK(J10)),"N/A",IF((BG23=BG26),"ok","&lt;&gt;"))</f>
        <v>N/A</v>
      </c>
      <c r="BH27" s="83"/>
      <c r="BI27" s="83" t="str">
        <f>IF(OR(ISBLANK(L12),ISBLANK(L13),ISBLANK(L14),ISBLANK(L15),ISBLANK(L16),ISBLANK(L10)),"N/A",IF((BI23=BI26),"ok","&lt;&gt;"))</f>
        <v>N/A</v>
      </c>
      <c r="BJ27" s="83"/>
      <c r="BK27" s="83" t="str">
        <f>IF(OR(ISBLANK(N12),ISBLANK(N13),ISBLANK(N14),ISBLANK(N15),ISBLANK(N16),ISBLANK(N10)),"N/A",IF((BK23=BK26),"ok","&lt;&gt;"))</f>
        <v>N/A</v>
      </c>
      <c r="BL27" s="83"/>
      <c r="BM27" s="83" t="str">
        <f>IF(OR(ISBLANK(P12),ISBLANK(P13),ISBLANK(P14),ISBLANK(P15),ISBLANK(P16),ISBLANK(P10)),"N/A",IF((BM23=BM26),"ok","&lt;&gt;"))</f>
        <v>N/A</v>
      </c>
      <c r="BN27" s="83"/>
      <c r="BO27" s="83" t="str">
        <f>IF(OR(ISBLANK(R12),ISBLANK(R13),ISBLANK(R14),ISBLANK(R15),ISBLANK(R16),ISBLANK(R10)),"N/A",IF((BO23=BO26),"ok","&lt;&gt;"))</f>
        <v>N/A</v>
      </c>
      <c r="BP27" s="83"/>
      <c r="BQ27" s="83" t="str">
        <f>IF(OR(ISBLANK(T12),ISBLANK(T13),ISBLANK(T14),ISBLANK(T15),ISBLANK(T16),ISBLANK(T10)),"N/A",IF((BQ23=BQ26),"ok","&lt;&gt;"))</f>
        <v>N/A</v>
      </c>
      <c r="BR27" s="83"/>
      <c r="BS27" s="83" t="str">
        <f>IF(OR(ISBLANK(V12),ISBLANK(V13),ISBLANK(V14),ISBLANK(V15),ISBLANK(V16),ISBLANK(V10)),"N/A",IF((BS23=BS26),"ok","&lt;&gt;"))</f>
        <v>N/A</v>
      </c>
      <c r="BT27" s="83"/>
      <c r="BU27" s="83" t="str">
        <f>IF(OR(ISBLANK(X12),ISBLANK(X13),ISBLANK(X14),ISBLANK(X15),ISBLANK(X16),ISBLANK(X10)),"N/A",IF((BU23=BU26),"ok","&lt;&gt;"))</f>
        <v>N/A</v>
      </c>
      <c r="BV27" s="83"/>
      <c r="BW27" s="83" t="str">
        <f>IF(OR(ISBLANK(Z12),ISBLANK(Z13),ISBLANK(Z14),ISBLANK(Z15),ISBLANK(Z16),ISBLANK(Z10)),"N/A",IF((BW23=BW26),"ok","&lt;&gt;"))</f>
        <v>N/A</v>
      </c>
      <c r="BX27" s="83"/>
      <c r="BY27" s="83" t="str">
        <f>IF(OR(ISBLANK(AB12),ISBLANK(AB13),ISBLANK(AB14),ISBLANK(AB15),ISBLANK(AB16),ISBLANK(AB10)),"N/A",IF((BY23=BY26),"ok","&lt;&gt;"))</f>
        <v>N/A</v>
      </c>
      <c r="BZ27" s="83"/>
      <c r="CA27" s="83" t="str">
        <f>IF(OR(ISBLANK(AD12),ISBLANK(AD13),ISBLANK(AD14),ISBLANK(AD15),ISBLANK(AD16),ISBLANK(AD10)),"N/A",IF((CA23=CA26),"ok","&lt;&gt;"))</f>
        <v>N/A</v>
      </c>
      <c r="CB27" s="83"/>
      <c r="CC27" s="83" t="str">
        <f>IF(OR(ISBLANK(AF12),ISBLANK(AF13),ISBLANK(AF14),ISBLANK(AF15),ISBLANK(AF16),ISBLANK(AF10)),"N/A",IF((CC23=CC26),"ok","&lt;&gt;"))</f>
        <v>N/A</v>
      </c>
      <c r="CD27" s="83"/>
      <c r="CE27" s="83" t="str">
        <f>IF(OR(ISBLANK(AH12),ISBLANK(AH13),ISBLANK(AH14),ISBLANK(AH15),ISBLANK(AH16),ISBLANK(AH10)),"N/A",IF((CE23=CE26),"ok","&lt;&gt;"))</f>
        <v>N/A</v>
      </c>
      <c r="CF27" s="83"/>
      <c r="CG27" s="83" t="str">
        <f>IF(OR(ISBLANK(AJ12),ISBLANK(AJ13),ISBLANK(AJ14),ISBLANK(AJ15),ISBLANK(AJ16),ISBLANK(AJ10)),"N/A",IF((CG23=CG26),"ok","&lt;&gt;"))</f>
        <v>ok</v>
      </c>
      <c r="CH27" s="83"/>
      <c r="CI27" s="83" t="str">
        <f>IF(OR(ISBLANK(AL12),ISBLANK(AL13),ISBLANK(AL14),ISBLANK(AL15),ISBLANK(AL16),ISBLANK(AL10)),"N/A",IF((CI23=CI26),"ok","&lt;&gt;"))</f>
        <v>ok</v>
      </c>
      <c r="CJ27" s="83"/>
      <c r="CK27" s="83" t="str">
        <f>IF(OR(ISBLANK(AN12),ISBLANK(AN13),ISBLANK(AN14),ISBLANK(AN15),ISBLANK(AN16),ISBLANK(AN10)),"N/A",IF((CK23=CK26),"ok","&lt;&gt;"))</f>
        <v>ok</v>
      </c>
      <c r="CL27" s="83"/>
      <c r="CM27" s="83" t="str">
        <f>IF(OR(ISBLANK(AP12),ISBLANK(AP13),ISBLANK(AP14),ISBLANK(AP15),ISBLANK(AP16),ISBLANK(AP10)),"N/A",IF((CM23=CM26),"ok","&lt;&gt;"))</f>
        <v>&lt;&gt;</v>
      </c>
      <c r="CN27" s="83"/>
      <c r="CO27" s="83" t="str">
        <f>IF(OR(ISBLANK(AR12),ISBLANK(AR13),ISBLANK(AR14),ISBLANK(AR15),ISBLANK(AR16),ISBLANK(AR10)),"N/A",IF((CO23=CO26),"ok","&lt;&gt;"))</f>
        <v>&lt;&gt;</v>
      </c>
      <c r="CP27" s="83"/>
      <c r="CQ27" s="83" t="str">
        <f>IF(OR(ISBLANK(AT12),ISBLANK(AT13),ISBLANK(AT14),ISBLANK(AT15),ISBLANK(AT16),ISBLANK(AT10)),"N/A",IF((CQ23=CQ26),"ok","&lt;&gt;"))</f>
        <v>&lt;&gt;</v>
      </c>
      <c r="CR27" s="83"/>
      <c r="CS27" s="83" t="str">
        <f>IF(OR(ISBLANK(AV12),ISBLANK(AV13),ISBLANK(AV14),ISBLANK(AV15),ISBLANK(AV16),ISBLANK(AV10)),"N/A",IF((CS23=CS26),"ok","&lt;&gt;"))</f>
        <v>ok</v>
      </c>
      <c r="CT27" s="651"/>
      <c r="CU27" s="651"/>
      <c r="CV27" s="651"/>
      <c r="CW27" s="651"/>
      <c r="CX27" s="651"/>
      <c r="CY27" s="651"/>
      <c r="CZ27" s="651"/>
      <c r="DA27" s="651"/>
      <c r="DB27" s="651"/>
      <c r="DC27" s="651"/>
      <c r="DD27" s="651"/>
      <c r="DE27" s="651"/>
      <c r="DF27" s="651"/>
      <c r="DG27" s="651"/>
      <c r="DH27" s="651"/>
    </row>
    <row r="28" spans="1:112" ht="20.25" hidden="1" customHeight="1" x14ac:dyDescent="0.25">
      <c r="A28" s="277"/>
      <c r="B28" s="277"/>
      <c r="C28" s="276"/>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828" t="str">
        <f>D12&amp;" (W3,4)"</f>
        <v>Households (W3,4)</v>
      </c>
      <c r="AM28" s="829"/>
      <c r="AN28" s="829"/>
      <c r="AO28" s="829"/>
      <c r="AP28" s="829"/>
      <c r="AQ28" s="829"/>
      <c r="AR28" s="829"/>
      <c r="AS28" s="829"/>
      <c r="AT28" s="829"/>
      <c r="AU28" s="830"/>
      <c r="AV28" s="455"/>
      <c r="AW28" s="456"/>
      <c r="AX28" s="284"/>
      <c r="AY28" s="457"/>
      <c r="AZ28" s="310" t="s">
        <v>321</v>
      </c>
      <c r="BA28" s="458" t="s">
        <v>567</v>
      </c>
      <c r="BB28" s="101"/>
      <c r="BC28" s="101" t="str">
        <f>IF(OR(ISBLANK(F18),ISBLANK(F19),ISBLANK(F20)),"N/A",IF(F18&lt;F20,"&lt;&gt;",IF(F18&gt;F19,"&lt;&gt;","ok")))</f>
        <v>N/A</v>
      </c>
      <c r="BD28" s="98"/>
      <c r="BE28" s="101" t="str">
        <f>IF(OR(ISBLANK(H18),ISBLANK(H19),ISBLANK(H20)),"N/A",IF(H18&lt;H20,"&lt;&gt;",IF(H18&gt;H19,"&lt;&gt;","ok")))</f>
        <v>N/A</v>
      </c>
      <c r="BF28" s="98"/>
      <c r="BG28" s="101" t="str">
        <f>IF(OR(ISBLANK(J18),ISBLANK(J19),ISBLANK(J20)),"N/A",IF(J18&lt;J20,"&lt;&gt;",IF(J18&gt;J19,"&lt;&gt;","ok")))</f>
        <v>N/A</v>
      </c>
      <c r="BH28" s="98"/>
      <c r="BI28" s="101" t="str">
        <f>IF(OR(ISBLANK(L18),ISBLANK(L19),ISBLANK(L20)),"N/A",IF(L18&lt;L20,"&lt;&gt;",IF(L18&gt;L19,"&lt;&gt;","ok")))</f>
        <v>N/A</v>
      </c>
      <c r="BJ28" s="98"/>
      <c r="BK28" s="101" t="str">
        <f>IF(OR(ISBLANK(N18),ISBLANK(N19),ISBLANK(N20)),"N/A",IF(N18&lt;N20,"&lt;&gt;",IF(N18&gt;N19,"&lt;&gt;","ok")))</f>
        <v>N/A</v>
      </c>
      <c r="BL28" s="98"/>
      <c r="BM28" s="101" t="str">
        <f>IF(OR(ISBLANK(P18),ISBLANK(P19),ISBLANK(P20)),"N/A",IF(P18&lt;P20,"&lt;&gt;",IF(P18&gt;P19,"&lt;&gt;","ok")))</f>
        <v>N/A</v>
      </c>
      <c r="BN28" s="98"/>
      <c r="BO28" s="101" t="str">
        <f>IF(OR(ISBLANK(R18),ISBLANK(R19),ISBLANK(R20)),"N/A",IF(R18&lt;R20,"&lt;&gt;",IF(R18&gt;R19,"&lt;&gt;","ok")))</f>
        <v>N/A</v>
      </c>
      <c r="BP28" s="98"/>
      <c r="BQ28" s="101" t="str">
        <f>IF(OR(ISBLANK(T18),ISBLANK(T19),ISBLANK(T20)),"N/A",IF(T18&lt;T20,"&lt;&gt;",IF(T18&gt;T19,"&lt;&gt;","ok")))</f>
        <v>N/A</v>
      </c>
      <c r="BR28" s="98"/>
      <c r="BS28" s="101" t="str">
        <f>IF(OR(ISBLANK(V18),ISBLANK(V19),ISBLANK(V20)),"N/A",IF(V18&lt;V20,"&lt;&gt;",IF(V18&gt;V19,"&lt;&gt;","ok")))</f>
        <v>N/A</v>
      </c>
      <c r="BT28" s="98"/>
      <c r="BU28" s="101" t="str">
        <f>IF(OR(ISBLANK(X18),ISBLANK(X19),ISBLANK(X20)),"N/A",IF(X18&lt;X20,"&lt;&gt;",IF(X18&gt;X19,"&lt;&gt;","ok")))</f>
        <v>N/A</v>
      </c>
      <c r="BV28" s="98"/>
      <c r="BW28" s="101" t="str">
        <f>IF(OR(ISBLANK(Z18),ISBLANK(Z19),ISBLANK(Z20)),"N/A",IF(Z18&lt;Z20,"&lt;&gt;",IF(Z18&gt;Z19,"&lt;&gt;","ok")))</f>
        <v>N/A</v>
      </c>
      <c r="BX28" s="98"/>
      <c r="BY28" s="101" t="str">
        <f>IF(OR(ISBLANK(AB18),ISBLANK(AB19),ISBLANK(AB20)),"N/A",IF(AB18&lt;AB20,"&lt;&gt;",IF(AB18&gt;AB19,"&lt;&gt;","ok")))</f>
        <v>N/A</v>
      </c>
      <c r="BZ28" s="98"/>
      <c r="CA28" s="101" t="str">
        <f>IF(OR(ISBLANK(AD18),ISBLANK(AD19),ISBLANK(AD20)),"N/A",IF(AD18&lt;AD20,"&lt;&gt;",IF(AD18&gt;AD19,"&lt;&gt;","ok")))</f>
        <v>N/A</v>
      </c>
      <c r="CB28" s="98"/>
      <c r="CC28" s="101" t="str">
        <f>IF(OR(ISBLANK(AF18),ISBLANK(AF19),ISBLANK(AF20)),"N/A",IF(AF18&lt;AF20,"&lt;&gt;",IF(AF18&gt;AF19,"&lt;&gt;","ok")))</f>
        <v>N/A</v>
      </c>
      <c r="CD28" s="98"/>
      <c r="CE28" s="101" t="str">
        <f>IF(OR(ISBLANK(AH18),ISBLANK(AH19),ISBLANK(AH20)),"N/A",IF(AH18&lt;AH20,"&lt;&gt;",IF(AH18&gt;AH19,"&lt;&gt;","ok")))</f>
        <v>N/A</v>
      </c>
      <c r="CF28" s="98"/>
      <c r="CG28" s="101" t="str">
        <f>IF(OR(ISBLANK(AJ18),ISBLANK(AJ19),ISBLANK(AJ20)),"N/A",IF(AJ18&lt;AJ20,"&lt;&gt;",IF(AJ18&gt;AJ19,"&lt;&gt;","ok")))</f>
        <v>N/A</v>
      </c>
      <c r="CH28" s="98"/>
      <c r="CI28" s="101" t="str">
        <f>IF(OR(ISBLANK(AL18),ISBLANK(AL19),ISBLANK(AL20)),"N/A",IF(AL18&lt;AL20,"&lt;&gt;",IF(AL18&gt;AL19,"&lt;&gt;","ok")))</f>
        <v>N/A</v>
      </c>
      <c r="CJ28" s="98"/>
      <c r="CK28" s="101" t="str">
        <f>IF(OR(ISBLANK(AN18),ISBLANK(AN19),ISBLANK(AN20)),"N/A",IF(AN18&lt;AN20,"&lt;&gt;",IF(AN18&gt;AN19,"&lt;&gt;","ok")))</f>
        <v>N/A</v>
      </c>
      <c r="CL28" s="98"/>
      <c r="CM28" s="101" t="str">
        <f>IF(OR(ISBLANK(AP18),ISBLANK(AP19),ISBLANK(AP20)),"N/A",IF(AP18&lt;AP20,"&lt;&gt;",IF(AP18&gt;AP19,"&lt;&gt;","ok")))</f>
        <v>N/A</v>
      </c>
      <c r="CN28" s="98"/>
      <c r="CO28" s="101" t="str">
        <f>IF(OR(ISBLANK(AR18),ISBLANK(AR19),ISBLANK(AR20)),"N/A",IF(AR18&lt;AR20,"&lt;&gt;",IF(AR18&gt;AR19,"&lt;&gt;","ok")))</f>
        <v>N/A</v>
      </c>
      <c r="CP28" s="98"/>
      <c r="CQ28" s="101" t="str">
        <f>IF(OR(ISBLANK(AT18),ISBLANK(AT19),ISBLANK(AT20)),"N/A",IF(AT18&lt;AT20,"&lt;&gt;",IF(AT18&gt;AT19,"&lt;&gt;","ok")))</f>
        <v>N/A</v>
      </c>
      <c r="CR28" s="98"/>
      <c r="CS28" s="101" t="str">
        <f>IF(OR(ISBLANK(AV18),ISBLANK(AV19),ISBLANK(AV20)),"N/A",IF(AV18&lt;AV20,"&lt;&gt;",IF(AV18&gt;AV19,"&lt;&gt;","ok")))</f>
        <v>N/A</v>
      </c>
      <c r="CT28" s="281"/>
      <c r="CU28" s="281"/>
      <c r="CV28" s="281"/>
      <c r="CW28" s="281"/>
      <c r="CX28" s="281"/>
      <c r="CY28" s="281"/>
      <c r="CZ28" s="281"/>
      <c r="DA28" s="281"/>
      <c r="DB28" s="281"/>
      <c r="DC28" s="281"/>
      <c r="DD28" s="281"/>
      <c r="DE28" s="281"/>
      <c r="DF28" s="281"/>
      <c r="DG28" s="281"/>
      <c r="DH28" s="281"/>
    </row>
    <row r="29" spans="1:112" ht="3.75" hidden="1" customHeight="1" x14ac:dyDescent="0.25">
      <c r="A29" s="277"/>
      <c r="B29" s="277"/>
      <c r="C29" s="276"/>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459"/>
      <c r="AM29" s="459"/>
      <c r="AN29" s="459"/>
      <c r="AO29" s="459"/>
      <c r="AP29" s="459"/>
      <c r="AQ29" s="459"/>
      <c r="AR29" s="459"/>
      <c r="AS29" s="459"/>
      <c r="AT29" s="459"/>
      <c r="AU29" s="459"/>
      <c r="AV29" s="284"/>
      <c r="AW29" s="460"/>
      <c r="AX29" s="284"/>
      <c r="AY29" s="457"/>
      <c r="AZ29" s="83"/>
      <c r="BA29" s="461"/>
      <c r="BB29" s="83"/>
      <c r="BC29" s="83"/>
      <c r="BD29" s="83"/>
      <c r="BE29" s="84"/>
      <c r="BF29" s="84"/>
      <c r="BG29" s="84"/>
      <c r="BH29" s="84"/>
      <c r="BI29" s="84"/>
      <c r="BJ29" s="84"/>
      <c r="BK29" s="84"/>
      <c r="BL29" s="84"/>
      <c r="BM29" s="84"/>
      <c r="BN29" s="84"/>
      <c r="BO29" s="84"/>
      <c r="BP29" s="84"/>
      <c r="BQ29" s="84"/>
      <c r="BR29" s="84"/>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281"/>
      <c r="CU29" s="281"/>
      <c r="CV29" s="281"/>
      <c r="CW29" s="281"/>
      <c r="CX29" s="281"/>
      <c r="CY29" s="281"/>
      <c r="CZ29" s="281"/>
      <c r="DA29" s="281"/>
      <c r="DB29" s="281"/>
      <c r="DC29" s="281"/>
      <c r="DD29" s="281"/>
      <c r="DE29" s="281"/>
      <c r="DF29" s="281"/>
      <c r="DG29" s="281"/>
      <c r="DH29" s="281"/>
    </row>
    <row r="30" spans="1:112" ht="33.75" hidden="1" customHeight="1" x14ac:dyDescent="0.25">
      <c r="A30" s="277"/>
      <c r="B30" s="277"/>
      <c r="C30" s="276"/>
      <c r="D30" s="289"/>
      <c r="E30" s="831" t="str">
        <f>D8&amp;" (W3, 1)"</f>
        <v>Gross freshwater supplied by water supply industry (ISIC 36) (W3, 1)</v>
      </c>
      <c r="F30" s="840"/>
      <c r="G30" s="840"/>
      <c r="H30" s="840"/>
      <c r="I30" s="840"/>
      <c r="J30" s="840"/>
      <c r="K30" s="840"/>
      <c r="L30" s="840"/>
      <c r="M30" s="840"/>
      <c r="N30" s="840"/>
      <c r="O30" s="840"/>
      <c r="P30" s="840"/>
      <c r="Q30" s="840"/>
      <c r="R30" s="840"/>
      <c r="S30" s="840"/>
      <c r="T30" s="840"/>
      <c r="U30" s="840"/>
      <c r="V30" s="840"/>
      <c r="W30" s="840"/>
      <c r="X30" s="840"/>
      <c r="Y30" s="840"/>
      <c r="Z30" s="841"/>
      <c r="AA30" s="286"/>
      <c r="AB30" s="285"/>
      <c r="AC30" s="285"/>
      <c r="AD30" s="831" t="str">
        <f>LEFT(D10,LEN(D10)-21)&amp;" (W3,3)"</f>
        <v>Net freshwater supplied by water supply industry (ISIC 36) (W3,3)</v>
      </c>
      <c r="AE30" s="832"/>
      <c r="AF30" s="833"/>
      <c r="AG30" s="648"/>
      <c r="AH30" s="848" t="str">
        <f>D11</f>
        <v>of which supplied to:</v>
      </c>
      <c r="AI30" s="848"/>
      <c r="AJ30" s="284"/>
      <c r="AK30" s="284"/>
      <c r="AL30" s="828" t="str">
        <f>D13&amp;" (W3,5)"</f>
        <v>Agriculture, forestry and fishing (ISIC 01-03) (W3,5)</v>
      </c>
      <c r="AM30" s="829"/>
      <c r="AN30" s="829"/>
      <c r="AO30" s="829"/>
      <c r="AP30" s="829"/>
      <c r="AQ30" s="829"/>
      <c r="AR30" s="829"/>
      <c r="AS30" s="829"/>
      <c r="AT30" s="829"/>
      <c r="AU30" s="830"/>
      <c r="AV30" s="455"/>
      <c r="AW30" s="456"/>
      <c r="AX30" s="284"/>
      <c r="AY30" s="457"/>
      <c r="AZ30" s="312" t="s">
        <v>354</v>
      </c>
      <c r="BA30" s="313" t="s">
        <v>355</v>
      </c>
      <c r="CT30" s="281"/>
      <c r="CU30" s="281"/>
      <c r="CV30" s="281"/>
      <c r="CW30" s="281"/>
      <c r="CX30" s="281"/>
      <c r="CY30" s="281"/>
      <c r="CZ30" s="281"/>
      <c r="DA30" s="281"/>
      <c r="DB30" s="281"/>
      <c r="DC30" s="281"/>
      <c r="DD30" s="281"/>
      <c r="DE30" s="281"/>
      <c r="DF30" s="281"/>
      <c r="DG30" s="281"/>
      <c r="DH30" s="281"/>
    </row>
    <row r="31" spans="1:112" ht="2.25" hidden="1" customHeight="1" x14ac:dyDescent="0.25">
      <c r="A31" s="277"/>
      <c r="B31" s="277"/>
      <c r="C31" s="276"/>
      <c r="D31" s="289"/>
      <c r="E31" s="842"/>
      <c r="F31" s="843"/>
      <c r="G31" s="843"/>
      <c r="H31" s="843"/>
      <c r="I31" s="843"/>
      <c r="J31" s="843"/>
      <c r="K31" s="843"/>
      <c r="L31" s="843"/>
      <c r="M31" s="843"/>
      <c r="N31" s="843"/>
      <c r="O31" s="843"/>
      <c r="P31" s="843"/>
      <c r="Q31" s="843"/>
      <c r="R31" s="843"/>
      <c r="S31" s="843"/>
      <c r="T31" s="843"/>
      <c r="U31" s="843"/>
      <c r="V31" s="843"/>
      <c r="W31" s="843"/>
      <c r="X31" s="843"/>
      <c r="Y31" s="843"/>
      <c r="Z31" s="844"/>
      <c r="AA31" s="286"/>
      <c r="AB31" s="285"/>
      <c r="AC31" s="285"/>
      <c r="AD31" s="834"/>
      <c r="AE31" s="835"/>
      <c r="AF31" s="836"/>
      <c r="AG31" s="648"/>
      <c r="AH31" s="648"/>
      <c r="AI31" s="648"/>
      <c r="AJ31" s="284"/>
      <c r="AK31" s="284"/>
      <c r="AL31" s="459"/>
      <c r="AM31" s="459"/>
      <c r="AN31" s="459"/>
      <c r="AO31" s="459"/>
      <c r="AP31" s="459"/>
      <c r="AQ31" s="459"/>
      <c r="AR31" s="459"/>
      <c r="AS31" s="459"/>
      <c r="AT31" s="459"/>
      <c r="AU31" s="459"/>
      <c r="AV31" s="284"/>
      <c r="AW31" s="460"/>
      <c r="AX31" s="284"/>
      <c r="AY31" s="457"/>
      <c r="BB31" s="99"/>
      <c r="BC31" s="99"/>
      <c r="BD31" s="99"/>
      <c r="BE31" s="117"/>
      <c r="BF31" s="117"/>
      <c r="BG31" s="117"/>
      <c r="BH31" s="117"/>
      <c r="BI31" s="117"/>
      <c r="BJ31" s="117"/>
      <c r="BK31" s="117"/>
      <c r="BL31" s="117"/>
      <c r="BM31" s="117"/>
      <c r="BN31" s="117"/>
      <c r="BO31" s="117"/>
      <c r="BP31" s="117"/>
      <c r="BQ31" s="117"/>
      <c r="BR31" s="117"/>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281"/>
      <c r="CU31" s="281"/>
      <c r="CV31" s="281"/>
      <c r="CW31" s="281"/>
      <c r="CX31" s="281"/>
      <c r="CY31" s="281"/>
      <c r="CZ31" s="281"/>
      <c r="DA31" s="281"/>
      <c r="DB31" s="281"/>
      <c r="DC31" s="281"/>
      <c r="DD31" s="281"/>
      <c r="DE31" s="281"/>
      <c r="DF31" s="281"/>
      <c r="DG31" s="281"/>
      <c r="DH31" s="281"/>
    </row>
    <row r="32" spans="1:112" ht="28.5" hidden="1" customHeight="1" x14ac:dyDescent="0.25">
      <c r="A32" s="277"/>
      <c r="B32" s="277"/>
      <c r="C32" s="276"/>
      <c r="D32" s="287"/>
      <c r="E32" s="845"/>
      <c r="F32" s="846"/>
      <c r="G32" s="846"/>
      <c r="H32" s="846"/>
      <c r="I32" s="846"/>
      <c r="J32" s="846"/>
      <c r="K32" s="846"/>
      <c r="L32" s="846"/>
      <c r="M32" s="846"/>
      <c r="N32" s="846"/>
      <c r="O32" s="846"/>
      <c r="P32" s="846"/>
      <c r="Q32" s="846"/>
      <c r="R32" s="846"/>
      <c r="S32" s="846"/>
      <c r="T32" s="846"/>
      <c r="U32" s="846"/>
      <c r="V32" s="846"/>
      <c r="W32" s="846"/>
      <c r="X32" s="846"/>
      <c r="Y32" s="846"/>
      <c r="Z32" s="847"/>
      <c r="AA32" s="286"/>
      <c r="AB32" s="285"/>
      <c r="AC32" s="285"/>
      <c r="AD32" s="837"/>
      <c r="AE32" s="838"/>
      <c r="AF32" s="839"/>
      <c r="AG32" s="284"/>
      <c r="AH32" s="284"/>
      <c r="AI32" s="284"/>
      <c r="AJ32" s="284"/>
      <c r="AK32" s="284"/>
      <c r="AL32" s="828" t="str">
        <f>D14&amp;" (W3,6)"</f>
        <v>Manufacturing (ISIC 10-33) (W3,6)</v>
      </c>
      <c r="AM32" s="829"/>
      <c r="AN32" s="829"/>
      <c r="AO32" s="829"/>
      <c r="AP32" s="829"/>
      <c r="AQ32" s="829"/>
      <c r="AR32" s="829"/>
      <c r="AS32" s="829"/>
      <c r="AT32" s="829"/>
      <c r="AU32" s="830"/>
      <c r="AV32" s="455"/>
      <c r="AW32" s="456"/>
      <c r="AX32" s="284"/>
      <c r="AY32" s="457"/>
      <c r="AZ32" s="312" t="s">
        <v>357</v>
      </c>
      <c r="BA32" s="313" t="s">
        <v>358</v>
      </c>
      <c r="BB32" s="425"/>
      <c r="BC32" s="425"/>
      <c r="BD32" s="425"/>
      <c r="BE32" s="425"/>
      <c r="BF32" s="425"/>
      <c r="BG32" s="425"/>
      <c r="BH32" s="425"/>
      <c r="BI32" s="425"/>
      <c r="BJ32" s="425"/>
      <c r="BK32" s="425"/>
      <c r="BL32" s="425"/>
      <c r="BM32" s="425"/>
      <c r="BN32" s="425"/>
      <c r="BO32" s="425"/>
      <c r="BP32" s="425"/>
      <c r="BQ32" s="425"/>
      <c r="BR32" s="425"/>
      <c r="BS32" s="425"/>
      <c r="BT32" s="425"/>
      <c r="BU32" s="425"/>
      <c r="BV32" s="425"/>
      <c r="BW32" s="425"/>
      <c r="BX32" s="425"/>
      <c r="BY32" s="425"/>
      <c r="BZ32" s="425"/>
      <c r="CA32" s="425"/>
      <c r="CB32" s="425"/>
      <c r="CC32" s="425"/>
      <c r="CD32" s="425"/>
      <c r="CE32" s="425"/>
      <c r="CF32" s="425"/>
      <c r="CG32" s="425"/>
      <c r="CH32" s="425"/>
      <c r="CI32" s="425"/>
      <c r="CJ32" s="425"/>
      <c r="CK32" s="425"/>
      <c r="CL32" s="425"/>
      <c r="CM32" s="425"/>
      <c r="CN32" s="425"/>
      <c r="CO32" s="425"/>
      <c r="CP32" s="425"/>
      <c r="CQ32" s="425"/>
      <c r="CR32" s="425"/>
      <c r="CS32" s="425"/>
      <c r="CT32" s="281"/>
      <c r="CU32" s="281"/>
      <c r="CV32" s="281"/>
      <c r="CW32" s="281"/>
      <c r="CX32" s="281"/>
      <c r="CY32" s="281"/>
      <c r="CZ32" s="281"/>
      <c r="DA32" s="281"/>
      <c r="DB32" s="281"/>
      <c r="DC32" s="281"/>
      <c r="DD32" s="281"/>
      <c r="DE32" s="281"/>
      <c r="DF32" s="281"/>
      <c r="DG32" s="281"/>
      <c r="DH32" s="281"/>
    </row>
    <row r="33" spans="1:112" ht="2.25" hidden="1" customHeight="1" x14ac:dyDescent="0.25">
      <c r="A33" s="277"/>
      <c r="B33" s="277"/>
      <c r="C33" s="276"/>
      <c r="D33" s="284"/>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4"/>
      <c r="AH33" s="284"/>
      <c r="AI33" s="284"/>
      <c r="AJ33" s="284"/>
      <c r="AK33" s="284"/>
      <c r="AL33" s="459"/>
      <c r="AM33" s="459"/>
      <c r="AN33" s="459"/>
      <c r="AO33" s="459"/>
      <c r="AP33" s="459"/>
      <c r="AQ33" s="459"/>
      <c r="AR33" s="459"/>
      <c r="AS33" s="459"/>
      <c r="AT33" s="459"/>
      <c r="AU33" s="459"/>
      <c r="AV33" s="284"/>
      <c r="AW33" s="460"/>
      <c r="AX33" s="284"/>
      <c r="AY33" s="457"/>
      <c r="BB33" s="99"/>
      <c r="BC33" s="99"/>
      <c r="BD33" s="99"/>
      <c r="BE33" s="117"/>
      <c r="BF33" s="117"/>
      <c r="BG33" s="117"/>
      <c r="BH33" s="117"/>
      <c r="BI33" s="117"/>
      <c r="BJ33" s="117"/>
      <c r="BK33" s="117"/>
      <c r="BL33" s="117"/>
      <c r="BM33" s="117"/>
      <c r="BN33" s="117"/>
      <c r="BO33" s="117"/>
      <c r="BP33" s="117"/>
      <c r="BQ33" s="117"/>
      <c r="BR33" s="117"/>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281"/>
      <c r="CU33" s="281"/>
      <c r="CV33" s="281"/>
      <c r="CW33" s="281"/>
      <c r="CX33" s="281"/>
      <c r="CY33" s="281"/>
      <c r="CZ33" s="281"/>
      <c r="DA33" s="281"/>
      <c r="DB33" s="281"/>
      <c r="DC33" s="281"/>
      <c r="DD33" s="281"/>
      <c r="DE33" s="281"/>
      <c r="DF33" s="281"/>
      <c r="DG33" s="281"/>
      <c r="DH33" s="281"/>
    </row>
    <row r="34" spans="1:112" ht="24" hidden="1" customHeight="1" x14ac:dyDescent="0.25">
      <c r="A34" s="277"/>
      <c r="B34" s="277"/>
      <c r="C34" s="276"/>
      <c r="D34" s="284"/>
      <c r="E34" s="286"/>
      <c r="F34" s="286"/>
      <c r="G34" s="286"/>
      <c r="H34" s="286"/>
      <c r="I34" s="286"/>
      <c r="J34" s="286"/>
      <c r="K34" s="286"/>
      <c r="L34" s="286"/>
      <c r="M34" s="286"/>
      <c r="N34" s="286"/>
      <c r="O34" s="286"/>
      <c r="P34" s="286"/>
      <c r="Q34" s="286"/>
      <c r="R34" s="286"/>
      <c r="S34" s="286"/>
      <c r="T34" s="286"/>
      <c r="U34" s="286"/>
      <c r="V34" s="286"/>
      <c r="W34" s="286"/>
      <c r="X34" s="462"/>
      <c r="Y34" s="292"/>
      <c r="Z34" s="292"/>
      <c r="AA34" s="286"/>
      <c r="AB34" s="286"/>
      <c r="AC34" s="286"/>
      <c r="AD34" s="286"/>
      <c r="AE34" s="286"/>
      <c r="AF34" s="286"/>
      <c r="AG34" s="284"/>
      <c r="AH34" s="284"/>
      <c r="AI34" s="284"/>
      <c r="AJ34" s="284"/>
      <c r="AK34" s="284"/>
      <c r="AL34" s="828" t="str">
        <f>D15&amp;" (W3,7)"</f>
        <v>Electricity industry (ISIC 351) (W3,7)</v>
      </c>
      <c r="AM34" s="829"/>
      <c r="AN34" s="829"/>
      <c r="AO34" s="829"/>
      <c r="AP34" s="829"/>
      <c r="AQ34" s="829"/>
      <c r="AR34" s="829"/>
      <c r="AS34" s="829"/>
      <c r="AT34" s="829"/>
      <c r="AU34" s="830"/>
      <c r="AV34" s="455"/>
      <c r="AW34" s="456"/>
      <c r="AX34" s="284"/>
      <c r="AY34" s="457"/>
      <c r="AZ34" s="314" t="s">
        <v>360</v>
      </c>
      <c r="BA34" s="313" t="s">
        <v>361</v>
      </c>
      <c r="BB34" s="425"/>
      <c r="BC34" s="425"/>
      <c r="BD34" s="425"/>
      <c r="BE34" s="425"/>
      <c r="BF34" s="425"/>
      <c r="BG34" s="425"/>
      <c r="BH34" s="425"/>
      <c r="BI34" s="425"/>
      <c r="BJ34" s="425"/>
      <c r="BK34" s="425"/>
      <c r="BL34" s="425"/>
      <c r="BM34" s="425"/>
      <c r="BN34" s="425"/>
      <c r="BO34" s="425"/>
      <c r="BP34" s="425"/>
      <c r="BQ34" s="425"/>
      <c r="BR34" s="425"/>
      <c r="BS34" s="425"/>
      <c r="BT34" s="425"/>
      <c r="BU34" s="425"/>
      <c r="BV34" s="425"/>
      <c r="BW34" s="425"/>
      <c r="BX34" s="425"/>
      <c r="BY34" s="425"/>
      <c r="BZ34" s="425"/>
      <c r="CA34" s="425"/>
      <c r="CB34" s="425"/>
      <c r="CC34" s="425"/>
      <c r="CD34" s="425"/>
      <c r="CE34" s="425"/>
      <c r="CF34" s="425"/>
      <c r="CG34" s="425"/>
      <c r="CH34" s="425"/>
      <c r="CI34" s="425"/>
      <c r="CJ34" s="425"/>
      <c r="CK34" s="425"/>
      <c r="CL34" s="425"/>
      <c r="CM34" s="425"/>
      <c r="CN34" s="425"/>
      <c r="CO34" s="425"/>
      <c r="CP34" s="425"/>
      <c r="CQ34" s="425"/>
      <c r="CR34" s="425"/>
      <c r="CS34" s="425"/>
      <c r="CT34" s="281"/>
      <c r="CU34" s="281"/>
      <c r="CV34" s="281"/>
      <c r="CW34" s="281"/>
      <c r="CX34" s="281"/>
      <c r="CY34" s="281"/>
      <c r="CZ34" s="281"/>
      <c r="DA34" s="281"/>
      <c r="DB34" s="281"/>
      <c r="DC34" s="281"/>
      <c r="DD34" s="281"/>
      <c r="DE34" s="281"/>
      <c r="DF34" s="281"/>
      <c r="DG34" s="281"/>
      <c r="DH34" s="281"/>
    </row>
    <row r="35" spans="1:112" ht="2.25" hidden="1" customHeight="1" x14ac:dyDescent="0.25">
      <c r="A35" s="277"/>
      <c r="B35" s="277"/>
      <c r="C35" s="276"/>
      <c r="D35" s="284"/>
      <c r="E35" s="286"/>
      <c r="F35" s="286"/>
      <c r="G35" s="286"/>
      <c r="H35" s="286"/>
      <c r="I35" s="286"/>
      <c r="J35" s="286"/>
      <c r="K35" s="286"/>
      <c r="L35" s="286"/>
      <c r="M35" s="286"/>
      <c r="N35" s="286"/>
      <c r="O35" s="286"/>
      <c r="P35" s="286"/>
      <c r="Q35" s="286"/>
      <c r="R35" s="286"/>
      <c r="S35" s="286"/>
      <c r="T35" s="286"/>
      <c r="U35" s="286"/>
      <c r="V35" s="286"/>
      <c r="W35" s="286"/>
      <c r="X35" s="456"/>
      <c r="Y35" s="646"/>
      <c r="Z35" s="831" t="str">
        <f>D9&amp;" (W3, 2)"</f>
        <v>Losses during transport by ISIC 36 (W3, 2)</v>
      </c>
      <c r="AA35" s="849"/>
      <c r="AB35" s="849"/>
      <c r="AC35" s="849"/>
      <c r="AD35" s="849"/>
      <c r="AE35" s="850"/>
      <c r="AF35" s="286"/>
      <c r="AG35" s="284"/>
      <c r="AH35" s="284"/>
      <c r="AI35" s="284"/>
      <c r="AJ35" s="284"/>
      <c r="AK35" s="284"/>
      <c r="AL35" s="459"/>
      <c r="AM35" s="459"/>
      <c r="AN35" s="459"/>
      <c r="AO35" s="459"/>
      <c r="AP35" s="459"/>
      <c r="AQ35" s="459"/>
      <c r="AR35" s="459"/>
      <c r="AS35" s="459"/>
      <c r="AT35" s="459"/>
      <c r="AU35" s="459"/>
      <c r="AV35" s="284"/>
      <c r="AW35" s="460"/>
      <c r="AX35" s="284"/>
      <c r="AY35" s="457"/>
      <c r="AZ35" s="99"/>
      <c r="BA35" s="463"/>
      <c r="BB35" s="99"/>
      <c r="BC35" s="99"/>
      <c r="BD35" s="99"/>
      <c r="BE35" s="117"/>
      <c r="BF35" s="117"/>
      <c r="BG35" s="117"/>
      <c r="BH35" s="117"/>
      <c r="BI35" s="117"/>
      <c r="BJ35" s="117"/>
      <c r="BK35" s="117"/>
      <c r="BL35" s="117"/>
      <c r="BM35" s="117"/>
      <c r="BN35" s="117"/>
      <c r="BO35" s="117"/>
      <c r="BP35" s="117"/>
      <c r="BQ35" s="117"/>
      <c r="BR35" s="117"/>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281"/>
      <c r="CU35" s="281"/>
      <c r="CV35" s="281"/>
      <c r="CW35" s="281"/>
      <c r="CX35" s="281"/>
      <c r="CY35" s="281"/>
      <c r="CZ35" s="281"/>
      <c r="DA35" s="281"/>
      <c r="DB35" s="281"/>
      <c r="DC35" s="281"/>
      <c r="DD35" s="281"/>
      <c r="DE35" s="281"/>
      <c r="DF35" s="281"/>
      <c r="DG35" s="281"/>
      <c r="DH35" s="281"/>
    </row>
    <row r="36" spans="1:112" ht="36" hidden="1" customHeight="1" x14ac:dyDescent="0.25">
      <c r="A36" s="277"/>
      <c r="B36" s="277"/>
      <c r="C36" s="276"/>
      <c r="D36" s="284"/>
      <c r="E36" s="286"/>
      <c r="F36" s="286"/>
      <c r="G36" s="286"/>
      <c r="H36" s="286"/>
      <c r="I36" s="286"/>
      <c r="J36" s="286"/>
      <c r="K36" s="286"/>
      <c r="L36" s="286"/>
      <c r="M36" s="286"/>
      <c r="N36" s="286"/>
      <c r="O36" s="286"/>
      <c r="P36" s="286"/>
      <c r="Q36" s="286"/>
      <c r="R36" s="286"/>
      <c r="S36" s="286"/>
      <c r="T36" s="286"/>
      <c r="U36" s="286"/>
      <c r="V36" s="286"/>
      <c r="W36" s="286"/>
      <c r="X36" s="456"/>
      <c r="Y36" s="575"/>
      <c r="Z36" s="851"/>
      <c r="AA36" s="852"/>
      <c r="AB36" s="852"/>
      <c r="AC36" s="852"/>
      <c r="AD36" s="852"/>
      <c r="AE36" s="853"/>
      <c r="AF36" s="286"/>
      <c r="AG36" s="284"/>
      <c r="AH36" s="284"/>
      <c r="AI36" s="284"/>
      <c r="AJ36" s="284"/>
      <c r="AK36" s="284"/>
      <c r="AL36" s="828" t="str">
        <f>D16&amp;" (W3,8)"</f>
        <v>Other economic activities (W3,8)</v>
      </c>
      <c r="AM36" s="829"/>
      <c r="AN36" s="829"/>
      <c r="AO36" s="829"/>
      <c r="AP36" s="829"/>
      <c r="AQ36" s="829"/>
      <c r="AR36" s="829"/>
      <c r="AS36" s="829"/>
      <c r="AT36" s="829"/>
      <c r="AU36" s="830"/>
      <c r="AV36" s="455"/>
      <c r="AW36" s="456"/>
      <c r="AX36" s="284"/>
      <c r="AY36" s="457"/>
      <c r="AZ36" s="314" t="s">
        <v>363</v>
      </c>
      <c r="BA36" s="313" t="s">
        <v>364</v>
      </c>
      <c r="BB36" s="99"/>
      <c r="BC36" s="99"/>
      <c r="BD36" s="99"/>
      <c r="BE36" s="117"/>
      <c r="BF36" s="117"/>
      <c r="BG36" s="117"/>
      <c r="BH36" s="117"/>
      <c r="BI36" s="117"/>
      <c r="BJ36" s="117"/>
      <c r="BK36" s="117"/>
      <c r="BL36" s="117"/>
      <c r="BM36" s="117"/>
      <c r="BN36" s="117"/>
      <c r="BO36" s="117"/>
      <c r="BP36" s="117"/>
      <c r="BQ36" s="117"/>
      <c r="BR36" s="117"/>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281"/>
      <c r="CU36" s="281"/>
      <c r="CV36" s="281"/>
      <c r="CW36" s="281"/>
      <c r="CX36" s="281"/>
      <c r="CY36" s="281"/>
      <c r="CZ36" s="281"/>
      <c r="DA36" s="281"/>
      <c r="DB36" s="281"/>
      <c r="DC36" s="281"/>
      <c r="DD36" s="281"/>
      <c r="DE36" s="281"/>
      <c r="DF36" s="281"/>
      <c r="DG36" s="281"/>
      <c r="DH36" s="281"/>
    </row>
    <row r="37" spans="1:112" s="200" customFormat="1" ht="18" hidden="1" customHeight="1" x14ac:dyDescent="0.25">
      <c r="A37" s="178"/>
      <c r="B37" s="179"/>
      <c r="C37" s="549"/>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4"/>
      <c r="AK37" s="464"/>
      <c r="AL37" s="464"/>
      <c r="AM37" s="464"/>
      <c r="AN37" s="464"/>
      <c r="AO37" s="464"/>
      <c r="AP37" s="464"/>
      <c r="AQ37" s="464"/>
      <c r="AR37" s="464"/>
      <c r="AS37" s="464"/>
      <c r="AT37" s="464"/>
      <c r="AU37" s="464"/>
      <c r="AV37" s="464"/>
      <c r="AW37" s="464"/>
      <c r="AX37" s="464"/>
      <c r="AY37" s="465"/>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c r="CE37" s="189"/>
      <c r="CF37" s="189"/>
      <c r="CG37" s="189"/>
      <c r="CH37" s="189"/>
      <c r="CI37" s="189"/>
      <c r="CJ37" s="189"/>
      <c r="CK37" s="189"/>
      <c r="CL37" s="189"/>
      <c r="CM37" s="189"/>
      <c r="CN37" s="189"/>
      <c r="CO37" s="189"/>
      <c r="CP37" s="189"/>
      <c r="CQ37" s="189"/>
      <c r="CR37" s="189"/>
      <c r="CS37" s="189"/>
    </row>
    <row r="38" spans="1:112" s="424" customFormat="1" ht="15.6" x14ac:dyDescent="0.3">
      <c r="A38" s="423"/>
      <c r="B38" s="410">
        <v>1</v>
      </c>
      <c r="C38" s="298" t="s">
        <v>340</v>
      </c>
      <c r="D38" s="390"/>
      <c r="E38" s="298"/>
      <c r="F38" s="211"/>
      <c r="G38" s="211"/>
      <c r="H38" s="301"/>
      <c r="I38" s="302"/>
      <c r="J38" s="303"/>
      <c r="K38" s="302"/>
      <c r="L38" s="303"/>
      <c r="M38" s="302"/>
      <c r="N38" s="303"/>
      <c r="O38" s="302"/>
      <c r="P38" s="303"/>
      <c r="Q38" s="302"/>
      <c r="R38" s="303"/>
      <c r="S38" s="302"/>
      <c r="T38" s="303"/>
      <c r="U38" s="302"/>
      <c r="V38" s="303"/>
      <c r="W38" s="302"/>
      <c r="X38" s="301"/>
      <c r="Y38" s="302"/>
      <c r="Z38" s="301"/>
      <c r="AA38" s="302"/>
      <c r="AB38" s="301"/>
      <c r="AC38" s="302"/>
      <c r="AD38" s="301"/>
      <c r="AE38" s="302"/>
      <c r="AF38" s="301"/>
      <c r="AG38" s="391"/>
      <c r="AH38" s="301"/>
      <c r="AI38" s="302"/>
      <c r="AJ38" s="303"/>
      <c r="AK38" s="302"/>
      <c r="AL38" s="301"/>
      <c r="AM38" s="302"/>
      <c r="AN38" s="301"/>
      <c r="AO38" s="302"/>
      <c r="AP38" s="302"/>
      <c r="AQ38" s="302"/>
      <c r="AR38" s="302"/>
      <c r="AS38" s="302"/>
      <c r="AT38" s="350"/>
      <c r="AU38" s="349"/>
      <c r="AV38" s="350"/>
      <c r="AW38" s="349"/>
      <c r="AX38" s="429"/>
      <c r="AY38" s="213"/>
      <c r="AZ38" s="466"/>
      <c r="BA38" s="466"/>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c r="CD38" s="189"/>
      <c r="CE38" s="189"/>
      <c r="CF38" s="189"/>
      <c r="CG38" s="189"/>
      <c r="CH38" s="189"/>
      <c r="CI38" s="189"/>
      <c r="CJ38" s="189"/>
      <c r="CK38" s="189"/>
      <c r="CL38" s="189"/>
      <c r="CM38" s="189"/>
      <c r="CN38" s="189"/>
      <c r="CO38" s="189"/>
      <c r="CP38" s="189"/>
      <c r="CQ38" s="189"/>
      <c r="CR38" s="189"/>
      <c r="CS38" s="189"/>
    </row>
    <row r="39" spans="1:112" ht="2.25" customHeight="1" x14ac:dyDescent="0.3">
      <c r="C39" s="392"/>
      <c r="D39" s="392"/>
      <c r="E39" s="393"/>
      <c r="F39" s="336"/>
      <c r="G39" s="336"/>
      <c r="H39" s="332"/>
      <c r="I39" s="333"/>
      <c r="J39" s="334"/>
      <c r="K39" s="333"/>
      <c r="L39" s="334"/>
      <c r="M39" s="333"/>
      <c r="N39" s="334"/>
      <c r="O39" s="333"/>
      <c r="P39" s="334"/>
      <c r="Q39" s="333"/>
      <c r="R39" s="334"/>
      <c r="S39" s="333"/>
      <c r="T39" s="334"/>
      <c r="U39" s="333"/>
      <c r="V39" s="334"/>
      <c r="W39" s="333"/>
      <c r="X39" s="332"/>
      <c r="Y39" s="333"/>
      <c r="Z39" s="332"/>
      <c r="AA39" s="333"/>
      <c r="AB39" s="332"/>
      <c r="AC39" s="333"/>
      <c r="AD39" s="332"/>
      <c r="AE39" s="333"/>
      <c r="AF39" s="332"/>
      <c r="AG39" s="394"/>
      <c r="AH39" s="332"/>
      <c r="AI39" s="333"/>
      <c r="AJ39" s="334"/>
      <c r="AK39" s="333"/>
      <c r="AL39" s="332"/>
      <c r="AM39" s="335"/>
      <c r="AN39" s="330"/>
      <c r="AO39" s="335"/>
      <c r="AP39" s="335"/>
      <c r="AQ39" s="335"/>
      <c r="AR39" s="335"/>
      <c r="AS39" s="335"/>
      <c r="AZ39" s="467"/>
    </row>
    <row r="40" spans="1:112" ht="18" customHeight="1" x14ac:dyDescent="0.25">
      <c r="C40" s="309" t="s">
        <v>345</v>
      </c>
      <c r="D40" s="468" t="s">
        <v>346</v>
      </c>
      <c r="E40" s="395"/>
      <c r="F40" s="396"/>
      <c r="G40" s="396"/>
      <c r="H40" s="397"/>
      <c r="I40" s="398"/>
      <c r="J40" s="399"/>
      <c r="K40" s="398"/>
      <c r="L40" s="399"/>
      <c r="M40" s="398"/>
      <c r="N40" s="399"/>
      <c r="O40" s="398"/>
      <c r="P40" s="399"/>
      <c r="Q40" s="398"/>
      <c r="R40" s="399"/>
      <c r="S40" s="398"/>
      <c r="T40" s="399"/>
      <c r="U40" s="398"/>
      <c r="V40" s="399"/>
      <c r="W40" s="398"/>
      <c r="X40" s="397"/>
      <c r="Y40" s="398"/>
      <c r="Z40" s="397"/>
      <c r="AA40" s="398"/>
      <c r="AB40" s="397"/>
      <c r="AC40" s="398"/>
      <c r="AD40" s="397"/>
      <c r="AE40" s="398"/>
      <c r="AF40" s="397"/>
      <c r="AG40" s="400"/>
      <c r="AH40" s="397"/>
      <c r="AI40" s="398"/>
      <c r="AJ40" s="399"/>
      <c r="AK40" s="398"/>
      <c r="AL40" s="397"/>
      <c r="AM40" s="398"/>
      <c r="AN40" s="397"/>
      <c r="AO40" s="398"/>
      <c r="AP40" s="398"/>
      <c r="AQ40" s="398"/>
      <c r="AR40" s="398"/>
      <c r="AS40" s="398"/>
      <c r="AT40" s="397"/>
      <c r="AU40" s="398"/>
      <c r="AV40" s="397"/>
      <c r="AW40" s="398"/>
      <c r="AX40" s="469"/>
      <c r="AY40" s="425"/>
      <c r="AZ40" s="467"/>
    </row>
    <row r="41" spans="1:112" ht="16.8" customHeight="1" x14ac:dyDescent="0.25">
      <c r="A41" s="178">
        <v>1</v>
      </c>
      <c r="B41" s="179">
        <v>5842</v>
      </c>
      <c r="C41" s="541" t="s">
        <v>601</v>
      </c>
      <c r="D41" s="771" t="s">
        <v>626</v>
      </c>
      <c r="E41" s="772"/>
      <c r="F41" s="772"/>
      <c r="G41" s="772"/>
      <c r="H41" s="772"/>
      <c r="I41" s="772"/>
      <c r="J41" s="772"/>
      <c r="K41" s="772"/>
      <c r="L41" s="772"/>
      <c r="M41" s="772"/>
      <c r="N41" s="772"/>
      <c r="O41" s="772"/>
      <c r="P41" s="772"/>
      <c r="Q41" s="772"/>
      <c r="R41" s="772"/>
      <c r="S41" s="772"/>
      <c r="T41" s="772"/>
      <c r="U41" s="772"/>
      <c r="V41" s="772"/>
      <c r="W41" s="772"/>
      <c r="X41" s="772"/>
      <c r="Y41" s="772"/>
      <c r="Z41" s="772"/>
      <c r="AA41" s="772"/>
      <c r="AB41" s="772"/>
      <c r="AC41" s="772"/>
      <c r="AD41" s="772"/>
      <c r="AE41" s="772"/>
      <c r="AF41" s="772"/>
      <c r="AG41" s="772"/>
      <c r="AH41" s="772"/>
      <c r="AI41" s="772"/>
      <c r="AJ41" s="772"/>
      <c r="AK41" s="772"/>
      <c r="AL41" s="772"/>
      <c r="AM41" s="772"/>
      <c r="AN41" s="772"/>
      <c r="AO41" s="772"/>
      <c r="AP41" s="772"/>
      <c r="AQ41" s="772"/>
      <c r="AR41" s="772"/>
      <c r="AS41" s="772"/>
      <c r="AT41" s="772"/>
      <c r="AU41" s="772"/>
      <c r="AV41" s="772"/>
      <c r="AW41" s="772"/>
      <c r="AX41" s="773"/>
      <c r="AY41" s="470"/>
      <c r="AZ41" s="467"/>
    </row>
    <row r="42" spans="1:112" ht="16.2" customHeight="1" x14ac:dyDescent="0.25">
      <c r="A42" s="178">
        <v>1</v>
      </c>
      <c r="B42" s="179">
        <v>5840</v>
      </c>
      <c r="C42" s="541" t="s">
        <v>602</v>
      </c>
      <c r="D42" s="740" t="s">
        <v>625</v>
      </c>
      <c r="E42" s="741"/>
      <c r="F42" s="741"/>
      <c r="G42" s="741"/>
      <c r="H42" s="741"/>
      <c r="I42" s="741"/>
      <c r="J42" s="741"/>
      <c r="K42" s="741"/>
      <c r="L42" s="741"/>
      <c r="M42" s="741"/>
      <c r="N42" s="741"/>
      <c r="O42" s="741"/>
      <c r="P42" s="741"/>
      <c r="Q42" s="741"/>
      <c r="R42" s="741"/>
      <c r="S42" s="741"/>
      <c r="T42" s="741"/>
      <c r="U42" s="741"/>
      <c r="V42" s="741"/>
      <c r="W42" s="741"/>
      <c r="X42" s="741"/>
      <c r="Y42" s="741"/>
      <c r="Z42" s="741"/>
      <c r="AA42" s="741"/>
      <c r="AB42" s="741"/>
      <c r="AC42" s="741"/>
      <c r="AD42" s="741"/>
      <c r="AE42" s="741"/>
      <c r="AF42" s="741"/>
      <c r="AG42" s="741"/>
      <c r="AH42" s="741"/>
      <c r="AI42" s="741"/>
      <c r="AJ42" s="741"/>
      <c r="AK42" s="741"/>
      <c r="AL42" s="741"/>
      <c r="AM42" s="741"/>
      <c r="AN42" s="741"/>
      <c r="AO42" s="741"/>
      <c r="AP42" s="741"/>
      <c r="AQ42" s="741"/>
      <c r="AR42" s="741"/>
      <c r="AS42" s="741"/>
      <c r="AT42" s="741"/>
      <c r="AU42" s="741"/>
      <c r="AV42" s="741"/>
      <c r="AW42" s="741"/>
      <c r="AX42" s="742"/>
      <c r="AY42" s="470"/>
      <c r="AZ42" s="467"/>
    </row>
    <row r="43" spans="1:112" ht="14.4" customHeight="1" x14ac:dyDescent="0.25">
      <c r="A43" s="178">
        <v>1</v>
      </c>
      <c r="B43" s="179">
        <v>5841</v>
      </c>
      <c r="C43" s="541" t="s">
        <v>603</v>
      </c>
      <c r="D43" s="740" t="s">
        <v>623</v>
      </c>
      <c r="E43" s="741"/>
      <c r="F43" s="741"/>
      <c r="G43" s="741"/>
      <c r="H43" s="741"/>
      <c r="I43" s="741"/>
      <c r="J43" s="741"/>
      <c r="K43" s="741"/>
      <c r="L43" s="741"/>
      <c r="M43" s="741"/>
      <c r="N43" s="741"/>
      <c r="O43" s="741"/>
      <c r="P43" s="741"/>
      <c r="Q43" s="741"/>
      <c r="R43" s="741"/>
      <c r="S43" s="741"/>
      <c r="T43" s="741"/>
      <c r="U43" s="741"/>
      <c r="V43" s="741"/>
      <c r="W43" s="741"/>
      <c r="X43" s="741"/>
      <c r="Y43" s="741"/>
      <c r="Z43" s="741"/>
      <c r="AA43" s="741"/>
      <c r="AB43" s="741"/>
      <c r="AC43" s="741"/>
      <c r="AD43" s="741"/>
      <c r="AE43" s="741"/>
      <c r="AF43" s="741"/>
      <c r="AG43" s="741"/>
      <c r="AH43" s="741"/>
      <c r="AI43" s="741"/>
      <c r="AJ43" s="741"/>
      <c r="AK43" s="741"/>
      <c r="AL43" s="741"/>
      <c r="AM43" s="741"/>
      <c r="AN43" s="741"/>
      <c r="AO43" s="741"/>
      <c r="AP43" s="741"/>
      <c r="AQ43" s="741"/>
      <c r="AR43" s="741"/>
      <c r="AS43" s="741"/>
      <c r="AT43" s="741"/>
      <c r="AU43" s="741"/>
      <c r="AV43" s="741"/>
      <c r="AW43" s="741"/>
      <c r="AX43" s="742"/>
      <c r="AY43" s="470"/>
      <c r="AZ43" s="467"/>
    </row>
    <row r="44" spans="1:112" ht="18" customHeight="1" x14ac:dyDescent="0.25">
      <c r="C44" s="541"/>
      <c r="D44" s="740"/>
      <c r="E44" s="741"/>
      <c r="F44" s="741"/>
      <c r="G44" s="741"/>
      <c r="H44" s="741"/>
      <c r="I44" s="741"/>
      <c r="J44" s="741"/>
      <c r="K44" s="741"/>
      <c r="L44" s="741"/>
      <c r="M44" s="741"/>
      <c r="N44" s="741"/>
      <c r="O44" s="741"/>
      <c r="P44" s="741"/>
      <c r="Q44" s="741"/>
      <c r="R44" s="741"/>
      <c r="S44" s="741"/>
      <c r="T44" s="741"/>
      <c r="U44" s="741"/>
      <c r="V44" s="741"/>
      <c r="W44" s="741"/>
      <c r="X44" s="741"/>
      <c r="Y44" s="741"/>
      <c r="Z44" s="741"/>
      <c r="AA44" s="741"/>
      <c r="AB44" s="741"/>
      <c r="AC44" s="741"/>
      <c r="AD44" s="741"/>
      <c r="AE44" s="741"/>
      <c r="AF44" s="741"/>
      <c r="AG44" s="741"/>
      <c r="AH44" s="741"/>
      <c r="AI44" s="741"/>
      <c r="AJ44" s="741"/>
      <c r="AK44" s="741"/>
      <c r="AL44" s="741"/>
      <c r="AM44" s="741"/>
      <c r="AN44" s="741"/>
      <c r="AO44" s="741"/>
      <c r="AP44" s="741"/>
      <c r="AQ44" s="741"/>
      <c r="AR44" s="741"/>
      <c r="AS44" s="741"/>
      <c r="AT44" s="741"/>
      <c r="AU44" s="741"/>
      <c r="AV44" s="741"/>
      <c r="AW44" s="741"/>
      <c r="AX44" s="742"/>
      <c r="AY44" s="470"/>
      <c r="AZ44" s="467"/>
    </row>
    <row r="45" spans="1:112" ht="26.25" customHeight="1" x14ac:dyDescent="0.3">
      <c r="C45" s="541"/>
      <c r="D45" s="743"/>
      <c r="E45" s="744"/>
      <c r="F45" s="744"/>
      <c r="G45" s="744"/>
      <c r="H45" s="744"/>
      <c r="I45" s="744"/>
      <c r="J45" s="744"/>
      <c r="K45" s="744"/>
      <c r="L45" s="744"/>
      <c r="M45" s="744"/>
      <c r="N45" s="744"/>
      <c r="O45" s="744"/>
      <c r="P45" s="744"/>
      <c r="Q45" s="744"/>
      <c r="R45" s="744"/>
      <c r="S45" s="744"/>
      <c r="T45" s="744"/>
      <c r="U45" s="744"/>
      <c r="V45" s="744"/>
      <c r="W45" s="744"/>
      <c r="X45" s="744"/>
      <c r="Y45" s="744"/>
      <c r="Z45" s="744"/>
      <c r="AA45" s="744"/>
      <c r="AB45" s="744"/>
      <c r="AC45" s="744"/>
      <c r="AD45" s="744"/>
      <c r="AE45" s="744"/>
      <c r="AF45" s="744"/>
      <c r="AG45" s="744"/>
      <c r="AH45" s="744"/>
      <c r="AI45" s="744"/>
      <c r="AJ45" s="744"/>
      <c r="AK45" s="744"/>
      <c r="AL45" s="744"/>
      <c r="AM45" s="744"/>
      <c r="AN45" s="744"/>
      <c r="AO45" s="744"/>
      <c r="AP45" s="744"/>
      <c r="AQ45" s="744"/>
      <c r="AR45" s="744"/>
      <c r="AS45" s="744"/>
      <c r="AT45" s="744"/>
      <c r="AU45" s="744"/>
      <c r="AV45" s="744"/>
      <c r="AW45" s="744"/>
      <c r="AX45" s="745"/>
      <c r="AY45" s="470"/>
      <c r="AZ45" s="467"/>
    </row>
    <row r="46" spans="1:112" ht="18" customHeight="1" x14ac:dyDescent="0.25">
      <c r="C46" s="541"/>
      <c r="D46" s="740"/>
      <c r="E46" s="741"/>
      <c r="F46" s="741"/>
      <c r="G46" s="741"/>
      <c r="H46" s="741"/>
      <c r="I46" s="741"/>
      <c r="J46" s="741"/>
      <c r="K46" s="741"/>
      <c r="L46" s="741"/>
      <c r="M46" s="741"/>
      <c r="N46" s="741"/>
      <c r="O46" s="741"/>
      <c r="P46" s="741"/>
      <c r="Q46" s="741"/>
      <c r="R46" s="741"/>
      <c r="S46" s="741"/>
      <c r="T46" s="741"/>
      <c r="U46" s="741"/>
      <c r="V46" s="741"/>
      <c r="W46" s="741"/>
      <c r="X46" s="741"/>
      <c r="Y46" s="741"/>
      <c r="Z46" s="741"/>
      <c r="AA46" s="741"/>
      <c r="AB46" s="741"/>
      <c r="AC46" s="741"/>
      <c r="AD46" s="741"/>
      <c r="AE46" s="741"/>
      <c r="AF46" s="741"/>
      <c r="AG46" s="741"/>
      <c r="AH46" s="741"/>
      <c r="AI46" s="741"/>
      <c r="AJ46" s="741"/>
      <c r="AK46" s="741"/>
      <c r="AL46" s="741"/>
      <c r="AM46" s="741"/>
      <c r="AN46" s="741"/>
      <c r="AO46" s="741"/>
      <c r="AP46" s="741"/>
      <c r="AQ46" s="741"/>
      <c r="AR46" s="741"/>
      <c r="AS46" s="741"/>
      <c r="AT46" s="741"/>
      <c r="AU46" s="741"/>
      <c r="AV46" s="741"/>
      <c r="AW46" s="741"/>
      <c r="AX46" s="742"/>
      <c r="AY46" s="470"/>
      <c r="AZ46" s="467"/>
    </row>
    <row r="47" spans="1:112" ht="18" customHeight="1" x14ac:dyDescent="0.25">
      <c r="C47" s="541"/>
      <c r="D47" s="740"/>
      <c r="E47" s="741"/>
      <c r="F47" s="741"/>
      <c r="G47" s="741"/>
      <c r="H47" s="741"/>
      <c r="I47" s="741"/>
      <c r="J47" s="741"/>
      <c r="K47" s="741"/>
      <c r="L47" s="741"/>
      <c r="M47" s="741"/>
      <c r="N47" s="741"/>
      <c r="O47" s="741"/>
      <c r="P47" s="741"/>
      <c r="Q47" s="741"/>
      <c r="R47" s="741"/>
      <c r="S47" s="741"/>
      <c r="T47" s="741"/>
      <c r="U47" s="741"/>
      <c r="V47" s="741"/>
      <c r="W47" s="741"/>
      <c r="X47" s="741"/>
      <c r="Y47" s="741"/>
      <c r="Z47" s="741"/>
      <c r="AA47" s="741"/>
      <c r="AB47" s="741"/>
      <c r="AC47" s="741"/>
      <c r="AD47" s="741"/>
      <c r="AE47" s="741"/>
      <c r="AF47" s="741"/>
      <c r="AG47" s="741"/>
      <c r="AH47" s="741"/>
      <c r="AI47" s="741"/>
      <c r="AJ47" s="741"/>
      <c r="AK47" s="741"/>
      <c r="AL47" s="741"/>
      <c r="AM47" s="741"/>
      <c r="AN47" s="741"/>
      <c r="AO47" s="741"/>
      <c r="AP47" s="741"/>
      <c r="AQ47" s="741"/>
      <c r="AR47" s="741"/>
      <c r="AS47" s="741"/>
      <c r="AT47" s="741"/>
      <c r="AU47" s="741"/>
      <c r="AV47" s="741"/>
      <c r="AW47" s="741"/>
      <c r="AX47" s="742"/>
      <c r="AY47" s="470"/>
      <c r="AZ47" s="467"/>
    </row>
    <row r="48" spans="1:112" ht="18" customHeight="1" x14ac:dyDescent="0.25">
      <c r="C48" s="541"/>
      <c r="D48" s="740"/>
      <c r="E48" s="741"/>
      <c r="F48" s="741"/>
      <c r="G48" s="741"/>
      <c r="H48" s="741"/>
      <c r="I48" s="741"/>
      <c r="J48" s="741"/>
      <c r="K48" s="741"/>
      <c r="L48" s="741"/>
      <c r="M48" s="741"/>
      <c r="N48" s="741"/>
      <c r="O48" s="741"/>
      <c r="P48" s="741"/>
      <c r="Q48" s="741"/>
      <c r="R48" s="741"/>
      <c r="S48" s="741"/>
      <c r="T48" s="741"/>
      <c r="U48" s="741"/>
      <c r="V48" s="741"/>
      <c r="W48" s="741"/>
      <c r="X48" s="741"/>
      <c r="Y48" s="741"/>
      <c r="Z48" s="741"/>
      <c r="AA48" s="741"/>
      <c r="AB48" s="741"/>
      <c r="AC48" s="741"/>
      <c r="AD48" s="741"/>
      <c r="AE48" s="741"/>
      <c r="AF48" s="741"/>
      <c r="AG48" s="741"/>
      <c r="AH48" s="741"/>
      <c r="AI48" s="741"/>
      <c r="AJ48" s="741"/>
      <c r="AK48" s="741"/>
      <c r="AL48" s="741"/>
      <c r="AM48" s="741"/>
      <c r="AN48" s="741"/>
      <c r="AO48" s="741"/>
      <c r="AP48" s="741"/>
      <c r="AQ48" s="741"/>
      <c r="AR48" s="741"/>
      <c r="AS48" s="741"/>
      <c r="AT48" s="741"/>
      <c r="AU48" s="741"/>
      <c r="AV48" s="741"/>
      <c r="AW48" s="741"/>
      <c r="AX48" s="742"/>
      <c r="AY48" s="470"/>
      <c r="AZ48" s="467"/>
    </row>
    <row r="49" spans="1:97" ht="18" customHeight="1" x14ac:dyDescent="0.25">
      <c r="C49" s="541"/>
      <c r="D49" s="740"/>
      <c r="E49" s="741"/>
      <c r="F49" s="741"/>
      <c r="G49" s="741"/>
      <c r="H49" s="741"/>
      <c r="I49" s="741"/>
      <c r="J49" s="741"/>
      <c r="K49" s="741"/>
      <c r="L49" s="741"/>
      <c r="M49" s="741"/>
      <c r="N49" s="741"/>
      <c r="O49" s="741"/>
      <c r="P49" s="741"/>
      <c r="Q49" s="741"/>
      <c r="R49" s="741"/>
      <c r="S49" s="741"/>
      <c r="T49" s="741"/>
      <c r="U49" s="741"/>
      <c r="V49" s="741"/>
      <c r="W49" s="741"/>
      <c r="X49" s="741"/>
      <c r="Y49" s="741"/>
      <c r="Z49" s="741"/>
      <c r="AA49" s="741"/>
      <c r="AB49" s="741"/>
      <c r="AC49" s="741"/>
      <c r="AD49" s="741"/>
      <c r="AE49" s="741"/>
      <c r="AF49" s="741"/>
      <c r="AG49" s="741"/>
      <c r="AH49" s="741"/>
      <c r="AI49" s="741"/>
      <c r="AJ49" s="741"/>
      <c r="AK49" s="741"/>
      <c r="AL49" s="741"/>
      <c r="AM49" s="741"/>
      <c r="AN49" s="741"/>
      <c r="AO49" s="741"/>
      <c r="AP49" s="741"/>
      <c r="AQ49" s="741"/>
      <c r="AR49" s="741"/>
      <c r="AS49" s="741"/>
      <c r="AT49" s="741"/>
      <c r="AU49" s="741"/>
      <c r="AV49" s="741"/>
      <c r="AW49" s="741"/>
      <c r="AX49" s="742"/>
      <c r="AY49" s="470"/>
      <c r="AZ49" s="425"/>
      <c r="BA49" s="425"/>
      <c r="BB49" s="425"/>
      <c r="BC49" s="425"/>
      <c r="BD49" s="425"/>
      <c r="BE49" s="425"/>
      <c r="BF49" s="425"/>
      <c r="BG49" s="425"/>
      <c r="BH49" s="425"/>
      <c r="BI49" s="425"/>
      <c r="BJ49" s="425"/>
      <c r="BK49" s="425"/>
      <c r="BL49" s="425"/>
      <c r="BM49" s="425"/>
      <c r="BN49" s="425"/>
      <c r="BO49" s="425"/>
      <c r="BP49" s="425"/>
      <c r="BQ49" s="425"/>
      <c r="BR49" s="425"/>
      <c r="BS49" s="425"/>
      <c r="BT49" s="425"/>
      <c r="BU49" s="425"/>
      <c r="BV49" s="425"/>
      <c r="BW49" s="425"/>
      <c r="BX49" s="425"/>
      <c r="BY49" s="425"/>
      <c r="BZ49" s="425"/>
      <c r="CA49" s="425"/>
      <c r="CB49" s="425"/>
      <c r="CC49" s="425"/>
      <c r="CD49" s="425"/>
      <c r="CE49" s="425"/>
      <c r="CF49" s="425"/>
      <c r="CG49" s="425"/>
      <c r="CH49" s="425"/>
      <c r="CI49" s="425"/>
      <c r="CJ49" s="425"/>
      <c r="CK49" s="425"/>
      <c r="CL49" s="425"/>
      <c r="CM49" s="425"/>
      <c r="CN49" s="425"/>
      <c r="CO49" s="425"/>
      <c r="CP49" s="425"/>
      <c r="CQ49" s="425"/>
      <c r="CR49" s="425"/>
      <c r="CS49" s="425"/>
    </row>
    <row r="50" spans="1:97" ht="18" customHeight="1" x14ac:dyDescent="0.25">
      <c r="C50" s="541"/>
      <c r="D50" s="740"/>
      <c r="E50" s="741"/>
      <c r="F50" s="741"/>
      <c r="G50" s="741"/>
      <c r="H50" s="741"/>
      <c r="I50" s="741"/>
      <c r="J50" s="741"/>
      <c r="K50" s="741"/>
      <c r="L50" s="741"/>
      <c r="M50" s="741"/>
      <c r="N50" s="741"/>
      <c r="O50" s="741"/>
      <c r="P50" s="741"/>
      <c r="Q50" s="741"/>
      <c r="R50" s="741"/>
      <c r="S50" s="741"/>
      <c r="T50" s="741"/>
      <c r="U50" s="741"/>
      <c r="V50" s="741"/>
      <c r="W50" s="741"/>
      <c r="X50" s="741"/>
      <c r="Y50" s="741"/>
      <c r="Z50" s="741"/>
      <c r="AA50" s="741"/>
      <c r="AB50" s="741"/>
      <c r="AC50" s="741"/>
      <c r="AD50" s="741"/>
      <c r="AE50" s="741"/>
      <c r="AF50" s="741"/>
      <c r="AG50" s="741"/>
      <c r="AH50" s="741"/>
      <c r="AI50" s="741"/>
      <c r="AJ50" s="741"/>
      <c r="AK50" s="741"/>
      <c r="AL50" s="741"/>
      <c r="AM50" s="741"/>
      <c r="AN50" s="741"/>
      <c r="AO50" s="741"/>
      <c r="AP50" s="741"/>
      <c r="AQ50" s="741"/>
      <c r="AR50" s="741"/>
      <c r="AS50" s="741"/>
      <c r="AT50" s="741"/>
      <c r="AU50" s="741"/>
      <c r="AV50" s="741"/>
      <c r="AW50" s="741"/>
      <c r="AX50" s="742"/>
      <c r="AY50" s="470"/>
      <c r="AZ50" s="425"/>
      <c r="BA50" s="425"/>
      <c r="BB50" s="425"/>
      <c r="BC50" s="425"/>
      <c r="BD50" s="425"/>
      <c r="BE50" s="425"/>
      <c r="BF50" s="425"/>
      <c r="BG50" s="425"/>
      <c r="BH50" s="425"/>
      <c r="BI50" s="425"/>
      <c r="BJ50" s="425"/>
      <c r="BK50" s="425"/>
      <c r="BL50" s="425"/>
      <c r="BM50" s="425"/>
      <c r="BN50" s="425"/>
      <c r="BO50" s="425"/>
      <c r="BP50" s="425"/>
      <c r="BQ50" s="425"/>
      <c r="BR50" s="425"/>
      <c r="BS50" s="425"/>
      <c r="BT50" s="425"/>
      <c r="BU50" s="425"/>
      <c r="BV50" s="425"/>
      <c r="BW50" s="425"/>
      <c r="BX50" s="425"/>
      <c r="BY50" s="425"/>
      <c r="BZ50" s="425"/>
      <c r="CA50" s="425"/>
      <c r="CB50" s="425"/>
      <c r="CC50" s="425"/>
      <c r="CD50" s="425"/>
      <c r="CE50" s="425"/>
      <c r="CF50" s="425"/>
      <c r="CG50" s="425"/>
      <c r="CH50" s="425"/>
      <c r="CI50" s="425"/>
      <c r="CJ50" s="425"/>
      <c r="CK50" s="425"/>
      <c r="CL50" s="425"/>
      <c r="CM50" s="425"/>
      <c r="CN50" s="425"/>
      <c r="CO50" s="425"/>
      <c r="CP50" s="425"/>
      <c r="CQ50" s="425"/>
      <c r="CR50" s="425"/>
      <c r="CS50" s="425"/>
    </row>
    <row r="51" spans="1:97" ht="18" customHeight="1" x14ac:dyDescent="0.25">
      <c r="C51" s="541"/>
      <c r="D51" s="740"/>
      <c r="E51" s="741"/>
      <c r="F51" s="741"/>
      <c r="G51" s="741"/>
      <c r="H51" s="741"/>
      <c r="I51" s="741"/>
      <c r="J51" s="741"/>
      <c r="K51" s="741"/>
      <c r="L51" s="741"/>
      <c r="M51" s="741"/>
      <c r="N51" s="741"/>
      <c r="O51" s="741"/>
      <c r="P51" s="741"/>
      <c r="Q51" s="741"/>
      <c r="R51" s="741"/>
      <c r="S51" s="741"/>
      <c r="T51" s="741"/>
      <c r="U51" s="741"/>
      <c r="V51" s="741"/>
      <c r="W51" s="741"/>
      <c r="X51" s="741"/>
      <c r="Y51" s="741"/>
      <c r="Z51" s="741"/>
      <c r="AA51" s="741"/>
      <c r="AB51" s="741"/>
      <c r="AC51" s="741"/>
      <c r="AD51" s="741"/>
      <c r="AE51" s="741"/>
      <c r="AF51" s="741"/>
      <c r="AG51" s="741"/>
      <c r="AH51" s="741"/>
      <c r="AI51" s="741"/>
      <c r="AJ51" s="741"/>
      <c r="AK51" s="741"/>
      <c r="AL51" s="741"/>
      <c r="AM51" s="741"/>
      <c r="AN51" s="741"/>
      <c r="AO51" s="741"/>
      <c r="AP51" s="741"/>
      <c r="AQ51" s="741"/>
      <c r="AR51" s="741"/>
      <c r="AS51" s="741"/>
      <c r="AT51" s="741"/>
      <c r="AU51" s="741"/>
      <c r="AV51" s="741"/>
      <c r="AW51" s="741"/>
      <c r="AX51" s="742"/>
      <c r="AY51" s="470"/>
      <c r="AZ51" s="425"/>
      <c r="BA51" s="425"/>
      <c r="BB51" s="425"/>
      <c r="BC51" s="425"/>
      <c r="BD51" s="425"/>
      <c r="BE51" s="425"/>
      <c r="BF51" s="425"/>
      <c r="BG51" s="425"/>
      <c r="BH51" s="425"/>
      <c r="BI51" s="425"/>
      <c r="BJ51" s="425"/>
      <c r="BK51" s="425"/>
      <c r="BL51" s="425"/>
      <c r="BM51" s="425"/>
      <c r="BN51" s="425"/>
      <c r="BO51" s="425"/>
      <c r="BP51" s="425"/>
      <c r="BQ51" s="425"/>
      <c r="BR51" s="425"/>
      <c r="BS51" s="425"/>
      <c r="BT51" s="425"/>
      <c r="BU51" s="425"/>
      <c r="BV51" s="425"/>
      <c r="BW51" s="425"/>
      <c r="BX51" s="425"/>
      <c r="BY51" s="425"/>
      <c r="BZ51" s="425"/>
      <c r="CA51" s="425"/>
      <c r="CB51" s="425"/>
      <c r="CC51" s="425"/>
      <c r="CD51" s="425"/>
      <c r="CE51" s="425"/>
      <c r="CF51" s="425"/>
      <c r="CG51" s="425"/>
      <c r="CH51" s="425"/>
      <c r="CI51" s="425"/>
      <c r="CJ51" s="425"/>
      <c r="CK51" s="425"/>
      <c r="CL51" s="425"/>
      <c r="CM51" s="425"/>
      <c r="CN51" s="425"/>
      <c r="CO51" s="425"/>
      <c r="CP51" s="425"/>
      <c r="CQ51" s="425"/>
      <c r="CR51" s="425"/>
      <c r="CS51" s="425"/>
    </row>
    <row r="52" spans="1:97" ht="18" customHeight="1" x14ac:dyDescent="0.25">
      <c r="C52" s="541"/>
      <c r="D52" s="740"/>
      <c r="E52" s="741"/>
      <c r="F52" s="741"/>
      <c r="G52" s="741"/>
      <c r="H52" s="741"/>
      <c r="I52" s="741"/>
      <c r="J52" s="741"/>
      <c r="K52" s="741"/>
      <c r="L52" s="741"/>
      <c r="M52" s="741"/>
      <c r="N52" s="741"/>
      <c r="O52" s="741"/>
      <c r="P52" s="741"/>
      <c r="Q52" s="741"/>
      <c r="R52" s="741"/>
      <c r="S52" s="741"/>
      <c r="T52" s="741"/>
      <c r="U52" s="741"/>
      <c r="V52" s="741"/>
      <c r="W52" s="741"/>
      <c r="X52" s="741"/>
      <c r="Y52" s="741"/>
      <c r="Z52" s="741"/>
      <c r="AA52" s="741"/>
      <c r="AB52" s="741"/>
      <c r="AC52" s="741"/>
      <c r="AD52" s="741"/>
      <c r="AE52" s="741"/>
      <c r="AF52" s="741"/>
      <c r="AG52" s="741"/>
      <c r="AH52" s="741"/>
      <c r="AI52" s="741"/>
      <c r="AJ52" s="741"/>
      <c r="AK52" s="741"/>
      <c r="AL52" s="741"/>
      <c r="AM52" s="741"/>
      <c r="AN52" s="741"/>
      <c r="AO52" s="741"/>
      <c r="AP52" s="741"/>
      <c r="AQ52" s="741"/>
      <c r="AR52" s="741"/>
      <c r="AS52" s="741"/>
      <c r="AT52" s="741"/>
      <c r="AU52" s="741"/>
      <c r="AV52" s="741"/>
      <c r="AW52" s="741"/>
      <c r="AX52" s="742"/>
      <c r="AY52" s="470"/>
    </row>
    <row r="53" spans="1:97" ht="18" customHeight="1" x14ac:dyDescent="0.25">
      <c r="C53" s="541"/>
      <c r="D53" s="740"/>
      <c r="E53" s="741"/>
      <c r="F53" s="741"/>
      <c r="G53" s="741"/>
      <c r="H53" s="741"/>
      <c r="I53" s="741"/>
      <c r="J53" s="741"/>
      <c r="K53" s="741"/>
      <c r="L53" s="741"/>
      <c r="M53" s="741"/>
      <c r="N53" s="741"/>
      <c r="O53" s="741"/>
      <c r="P53" s="741"/>
      <c r="Q53" s="741"/>
      <c r="R53" s="741"/>
      <c r="S53" s="741"/>
      <c r="T53" s="741"/>
      <c r="U53" s="741"/>
      <c r="V53" s="741"/>
      <c r="W53" s="741"/>
      <c r="X53" s="741"/>
      <c r="Y53" s="741"/>
      <c r="Z53" s="741"/>
      <c r="AA53" s="741"/>
      <c r="AB53" s="741"/>
      <c r="AC53" s="741"/>
      <c r="AD53" s="741"/>
      <c r="AE53" s="741"/>
      <c r="AF53" s="741"/>
      <c r="AG53" s="741"/>
      <c r="AH53" s="741"/>
      <c r="AI53" s="741"/>
      <c r="AJ53" s="741"/>
      <c r="AK53" s="741"/>
      <c r="AL53" s="741"/>
      <c r="AM53" s="741"/>
      <c r="AN53" s="741"/>
      <c r="AO53" s="741"/>
      <c r="AP53" s="741"/>
      <c r="AQ53" s="741"/>
      <c r="AR53" s="741"/>
      <c r="AS53" s="741"/>
      <c r="AT53" s="741"/>
      <c r="AU53" s="741"/>
      <c r="AV53" s="741"/>
      <c r="AW53" s="741"/>
      <c r="AX53" s="742"/>
      <c r="AY53" s="470"/>
    </row>
    <row r="54" spans="1:97" ht="18" customHeight="1" x14ac:dyDescent="0.25">
      <c r="C54" s="541"/>
      <c r="D54" s="740"/>
      <c r="E54" s="741"/>
      <c r="F54" s="741"/>
      <c r="G54" s="741"/>
      <c r="H54" s="741"/>
      <c r="I54" s="741"/>
      <c r="J54" s="741"/>
      <c r="K54" s="741"/>
      <c r="L54" s="741"/>
      <c r="M54" s="741"/>
      <c r="N54" s="741"/>
      <c r="O54" s="741"/>
      <c r="P54" s="741"/>
      <c r="Q54" s="741"/>
      <c r="R54" s="741"/>
      <c r="S54" s="741"/>
      <c r="T54" s="741"/>
      <c r="U54" s="741"/>
      <c r="V54" s="741"/>
      <c r="W54" s="741"/>
      <c r="X54" s="741"/>
      <c r="Y54" s="741"/>
      <c r="Z54" s="741"/>
      <c r="AA54" s="741"/>
      <c r="AB54" s="741"/>
      <c r="AC54" s="741"/>
      <c r="AD54" s="741"/>
      <c r="AE54" s="741"/>
      <c r="AF54" s="741"/>
      <c r="AG54" s="741"/>
      <c r="AH54" s="741"/>
      <c r="AI54" s="741"/>
      <c r="AJ54" s="741"/>
      <c r="AK54" s="741"/>
      <c r="AL54" s="741"/>
      <c r="AM54" s="741"/>
      <c r="AN54" s="741"/>
      <c r="AO54" s="741"/>
      <c r="AP54" s="741"/>
      <c r="AQ54" s="741"/>
      <c r="AR54" s="741"/>
      <c r="AS54" s="741"/>
      <c r="AT54" s="741"/>
      <c r="AU54" s="741"/>
      <c r="AV54" s="741"/>
      <c r="AW54" s="741"/>
      <c r="AX54" s="742"/>
      <c r="AY54" s="470"/>
    </row>
    <row r="55" spans="1:97" ht="18" customHeight="1" x14ac:dyDescent="0.25">
      <c r="C55" s="541"/>
      <c r="D55" s="740"/>
      <c r="E55" s="741"/>
      <c r="F55" s="741"/>
      <c r="G55" s="741"/>
      <c r="H55" s="741"/>
      <c r="I55" s="741"/>
      <c r="J55" s="741"/>
      <c r="K55" s="741"/>
      <c r="L55" s="741"/>
      <c r="M55" s="741"/>
      <c r="N55" s="741"/>
      <c r="O55" s="741"/>
      <c r="P55" s="741"/>
      <c r="Q55" s="741"/>
      <c r="R55" s="741"/>
      <c r="S55" s="741"/>
      <c r="T55" s="741"/>
      <c r="U55" s="741"/>
      <c r="V55" s="741"/>
      <c r="W55" s="741"/>
      <c r="X55" s="741"/>
      <c r="Y55" s="741"/>
      <c r="Z55" s="741"/>
      <c r="AA55" s="741"/>
      <c r="AB55" s="741"/>
      <c r="AC55" s="741"/>
      <c r="AD55" s="741"/>
      <c r="AE55" s="741"/>
      <c r="AF55" s="741"/>
      <c r="AG55" s="741"/>
      <c r="AH55" s="741"/>
      <c r="AI55" s="741"/>
      <c r="AJ55" s="741"/>
      <c r="AK55" s="741"/>
      <c r="AL55" s="741"/>
      <c r="AM55" s="741"/>
      <c r="AN55" s="741"/>
      <c r="AO55" s="741"/>
      <c r="AP55" s="741"/>
      <c r="AQ55" s="741"/>
      <c r="AR55" s="741"/>
      <c r="AS55" s="741"/>
      <c r="AT55" s="741"/>
      <c r="AU55" s="741"/>
      <c r="AV55" s="741"/>
      <c r="AW55" s="741"/>
      <c r="AX55" s="742"/>
      <c r="AY55" s="470"/>
    </row>
    <row r="56" spans="1:97" ht="18" customHeight="1" x14ac:dyDescent="0.25">
      <c r="C56" s="541"/>
      <c r="D56" s="740"/>
      <c r="E56" s="741"/>
      <c r="F56" s="741"/>
      <c r="G56" s="741"/>
      <c r="H56" s="741"/>
      <c r="I56" s="741"/>
      <c r="J56" s="741"/>
      <c r="K56" s="741"/>
      <c r="L56" s="741"/>
      <c r="M56" s="741"/>
      <c r="N56" s="741"/>
      <c r="O56" s="741"/>
      <c r="P56" s="741"/>
      <c r="Q56" s="741"/>
      <c r="R56" s="741"/>
      <c r="S56" s="741"/>
      <c r="T56" s="741"/>
      <c r="U56" s="741"/>
      <c r="V56" s="741"/>
      <c r="W56" s="741"/>
      <c r="X56" s="741"/>
      <c r="Y56" s="741"/>
      <c r="Z56" s="741"/>
      <c r="AA56" s="741"/>
      <c r="AB56" s="741"/>
      <c r="AC56" s="741"/>
      <c r="AD56" s="741"/>
      <c r="AE56" s="741"/>
      <c r="AF56" s="741"/>
      <c r="AG56" s="741"/>
      <c r="AH56" s="741"/>
      <c r="AI56" s="741"/>
      <c r="AJ56" s="741"/>
      <c r="AK56" s="741"/>
      <c r="AL56" s="741"/>
      <c r="AM56" s="741"/>
      <c r="AN56" s="741"/>
      <c r="AO56" s="741"/>
      <c r="AP56" s="741"/>
      <c r="AQ56" s="741"/>
      <c r="AR56" s="741"/>
      <c r="AS56" s="741"/>
      <c r="AT56" s="741"/>
      <c r="AU56" s="741"/>
      <c r="AV56" s="741"/>
      <c r="AW56" s="741"/>
      <c r="AX56" s="742"/>
      <c r="AY56" s="470"/>
    </row>
    <row r="57" spans="1:97" ht="18" customHeight="1" x14ac:dyDescent="0.25">
      <c r="C57" s="541"/>
      <c r="D57" s="740"/>
      <c r="E57" s="741"/>
      <c r="F57" s="741"/>
      <c r="G57" s="741"/>
      <c r="H57" s="741"/>
      <c r="I57" s="741"/>
      <c r="J57" s="741"/>
      <c r="K57" s="741"/>
      <c r="L57" s="741"/>
      <c r="M57" s="741"/>
      <c r="N57" s="741"/>
      <c r="O57" s="741"/>
      <c r="P57" s="741"/>
      <c r="Q57" s="741"/>
      <c r="R57" s="741"/>
      <c r="S57" s="741"/>
      <c r="T57" s="741"/>
      <c r="U57" s="741"/>
      <c r="V57" s="741"/>
      <c r="W57" s="741"/>
      <c r="X57" s="741"/>
      <c r="Y57" s="741"/>
      <c r="Z57" s="741"/>
      <c r="AA57" s="741"/>
      <c r="AB57" s="741"/>
      <c r="AC57" s="741"/>
      <c r="AD57" s="741"/>
      <c r="AE57" s="741"/>
      <c r="AF57" s="741"/>
      <c r="AG57" s="741"/>
      <c r="AH57" s="741"/>
      <c r="AI57" s="741"/>
      <c r="AJ57" s="741"/>
      <c r="AK57" s="741"/>
      <c r="AL57" s="741"/>
      <c r="AM57" s="741"/>
      <c r="AN57" s="741"/>
      <c r="AO57" s="741"/>
      <c r="AP57" s="741"/>
      <c r="AQ57" s="741"/>
      <c r="AR57" s="741"/>
      <c r="AS57" s="741"/>
      <c r="AT57" s="741"/>
      <c r="AU57" s="741"/>
      <c r="AV57" s="741"/>
      <c r="AW57" s="741"/>
      <c r="AX57" s="742"/>
      <c r="AY57" s="470"/>
    </row>
    <row r="58" spans="1:97" ht="18" customHeight="1" x14ac:dyDescent="0.25">
      <c r="C58" s="541"/>
      <c r="D58" s="740"/>
      <c r="E58" s="741"/>
      <c r="F58" s="741"/>
      <c r="G58" s="741"/>
      <c r="H58" s="741"/>
      <c r="I58" s="741"/>
      <c r="J58" s="741"/>
      <c r="K58" s="741"/>
      <c r="L58" s="741"/>
      <c r="M58" s="741"/>
      <c r="N58" s="741"/>
      <c r="O58" s="741"/>
      <c r="P58" s="741"/>
      <c r="Q58" s="741"/>
      <c r="R58" s="741"/>
      <c r="S58" s="741"/>
      <c r="T58" s="741"/>
      <c r="U58" s="741"/>
      <c r="V58" s="741"/>
      <c r="W58" s="741"/>
      <c r="X58" s="741"/>
      <c r="Y58" s="741"/>
      <c r="Z58" s="741"/>
      <c r="AA58" s="741"/>
      <c r="AB58" s="741"/>
      <c r="AC58" s="741"/>
      <c r="AD58" s="741"/>
      <c r="AE58" s="741"/>
      <c r="AF58" s="741"/>
      <c r="AG58" s="741"/>
      <c r="AH58" s="741"/>
      <c r="AI58" s="741"/>
      <c r="AJ58" s="741"/>
      <c r="AK58" s="741"/>
      <c r="AL58" s="741"/>
      <c r="AM58" s="741"/>
      <c r="AN58" s="741"/>
      <c r="AO58" s="741"/>
      <c r="AP58" s="741"/>
      <c r="AQ58" s="741"/>
      <c r="AR58" s="741"/>
      <c r="AS58" s="741"/>
      <c r="AT58" s="741"/>
      <c r="AU58" s="741"/>
      <c r="AV58" s="741"/>
      <c r="AW58" s="741"/>
      <c r="AX58" s="742"/>
      <c r="AY58" s="470"/>
    </row>
    <row r="59" spans="1:97" ht="18" customHeight="1" x14ac:dyDescent="0.25">
      <c r="C59" s="541"/>
      <c r="D59" s="740"/>
      <c r="E59" s="741"/>
      <c r="F59" s="741"/>
      <c r="G59" s="741"/>
      <c r="H59" s="741"/>
      <c r="I59" s="741"/>
      <c r="J59" s="741"/>
      <c r="K59" s="741"/>
      <c r="L59" s="741"/>
      <c r="M59" s="741"/>
      <c r="N59" s="741"/>
      <c r="O59" s="741"/>
      <c r="P59" s="741"/>
      <c r="Q59" s="741"/>
      <c r="R59" s="741"/>
      <c r="S59" s="741"/>
      <c r="T59" s="741"/>
      <c r="U59" s="741"/>
      <c r="V59" s="741"/>
      <c r="W59" s="741"/>
      <c r="X59" s="741"/>
      <c r="Y59" s="741"/>
      <c r="Z59" s="741"/>
      <c r="AA59" s="741"/>
      <c r="AB59" s="741"/>
      <c r="AC59" s="741"/>
      <c r="AD59" s="741"/>
      <c r="AE59" s="741"/>
      <c r="AF59" s="741"/>
      <c r="AG59" s="741"/>
      <c r="AH59" s="741"/>
      <c r="AI59" s="741"/>
      <c r="AJ59" s="741"/>
      <c r="AK59" s="741"/>
      <c r="AL59" s="741"/>
      <c r="AM59" s="741"/>
      <c r="AN59" s="741"/>
      <c r="AO59" s="741"/>
      <c r="AP59" s="741"/>
      <c r="AQ59" s="741"/>
      <c r="AR59" s="741"/>
      <c r="AS59" s="741"/>
      <c r="AT59" s="741"/>
      <c r="AU59" s="741"/>
      <c r="AV59" s="741"/>
      <c r="AW59" s="741"/>
      <c r="AX59" s="742"/>
      <c r="AY59" s="470"/>
    </row>
    <row r="60" spans="1:97" ht="18" customHeight="1" x14ac:dyDescent="0.25">
      <c r="C60" s="541"/>
      <c r="D60" s="740"/>
      <c r="E60" s="741"/>
      <c r="F60" s="741"/>
      <c r="G60" s="741"/>
      <c r="H60" s="741"/>
      <c r="I60" s="741"/>
      <c r="J60" s="741"/>
      <c r="K60" s="741"/>
      <c r="L60" s="741"/>
      <c r="M60" s="741"/>
      <c r="N60" s="741"/>
      <c r="O60" s="741"/>
      <c r="P60" s="741"/>
      <c r="Q60" s="741"/>
      <c r="R60" s="741"/>
      <c r="S60" s="741"/>
      <c r="T60" s="741"/>
      <c r="U60" s="741"/>
      <c r="V60" s="741"/>
      <c r="W60" s="741"/>
      <c r="X60" s="741"/>
      <c r="Y60" s="741"/>
      <c r="Z60" s="741"/>
      <c r="AA60" s="741"/>
      <c r="AB60" s="741"/>
      <c r="AC60" s="741"/>
      <c r="AD60" s="741"/>
      <c r="AE60" s="741"/>
      <c r="AF60" s="741"/>
      <c r="AG60" s="741"/>
      <c r="AH60" s="741"/>
      <c r="AI60" s="741"/>
      <c r="AJ60" s="741"/>
      <c r="AK60" s="741"/>
      <c r="AL60" s="741"/>
      <c r="AM60" s="741"/>
      <c r="AN60" s="741"/>
      <c r="AO60" s="741"/>
      <c r="AP60" s="741"/>
      <c r="AQ60" s="741"/>
      <c r="AR60" s="741"/>
      <c r="AS60" s="741"/>
      <c r="AT60" s="741"/>
      <c r="AU60" s="741"/>
      <c r="AV60" s="741"/>
      <c r="AW60" s="741"/>
      <c r="AX60" s="742"/>
      <c r="AY60" s="470"/>
    </row>
    <row r="61" spans="1:97" ht="18" customHeight="1" x14ac:dyDescent="0.25">
      <c r="C61" s="588"/>
      <c r="D61" s="740"/>
      <c r="E61" s="741"/>
      <c r="F61" s="741"/>
      <c r="G61" s="741"/>
      <c r="H61" s="741"/>
      <c r="I61" s="741"/>
      <c r="J61" s="741"/>
      <c r="K61" s="741"/>
      <c r="L61" s="741"/>
      <c r="M61" s="741"/>
      <c r="N61" s="741"/>
      <c r="O61" s="741"/>
      <c r="P61" s="741"/>
      <c r="Q61" s="741"/>
      <c r="R61" s="741"/>
      <c r="S61" s="741"/>
      <c r="T61" s="741"/>
      <c r="U61" s="741"/>
      <c r="V61" s="741"/>
      <c r="W61" s="741"/>
      <c r="X61" s="741"/>
      <c r="Y61" s="741"/>
      <c r="Z61" s="741"/>
      <c r="AA61" s="741"/>
      <c r="AB61" s="741"/>
      <c r="AC61" s="741"/>
      <c r="AD61" s="741"/>
      <c r="AE61" s="741"/>
      <c r="AF61" s="741"/>
      <c r="AG61" s="741"/>
      <c r="AH61" s="741"/>
      <c r="AI61" s="741"/>
      <c r="AJ61" s="741"/>
      <c r="AK61" s="741"/>
      <c r="AL61" s="741"/>
      <c r="AM61" s="741"/>
      <c r="AN61" s="741"/>
      <c r="AO61" s="741"/>
      <c r="AP61" s="741"/>
      <c r="AQ61" s="741"/>
      <c r="AR61" s="741"/>
      <c r="AS61" s="741"/>
      <c r="AT61" s="741"/>
      <c r="AU61" s="741"/>
      <c r="AV61" s="741"/>
      <c r="AW61" s="741"/>
      <c r="AX61" s="742"/>
      <c r="AY61" s="470"/>
    </row>
    <row r="62" spans="1:97" ht="18" customHeight="1" x14ac:dyDescent="0.25">
      <c r="C62" s="586"/>
      <c r="D62" s="748"/>
      <c r="E62" s="749"/>
      <c r="F62" s="749"/>
      <c r="G62" s="749"/>
      <c r="H62" s="749"/>
      <c r="I62" s="749"/>
      <c r="J62" s="749"/>
      <c r="K62" s="749"/>
      <c r="L62" s="749"/>
      <c r="M62" s="749"/>
      <c r="N62" s="749"/>
      <c r="O62" s="749"/>
      <c r="P62" s="749"/>
      <c r="Q62" s="749"/>
      <c r="R62" s="749"/>
      <c r="S62" s="749"/>
      <c r="T62" s="749"/>
      <c r="U62" s="749"/>
      <c r="V62" s="749"/>
      <c r="W62" s="749"/>
      <c r="X62" s="749"/>
      <c r="Y62" s="749"/>
      <c r="Z62" s="749"/>
      <c r="AA62" s="749"/>
      <c r="AB62" s="749"/>
      <c r="AC62" s="749"/>
      <c r="AD62" s="749"/>
      <c r="AE62" s="749"/>
      <c r="AF62" s="749"/>
      <c r="AG62" s="749"/>
      <c r="AH62" s="749"/>
      <c r="AI62" s="749"/>
      <c r="AJ62" s="749"/>
      <c r="AK62" s="749"/>
      <c r="AL62" s="749"/>
      <c r="AM62" s="749"/>
      <c r="AN62" s="749"/>
      <c r="AO62" s="749"/>
      <c r="AP62" s="749"/>
      <c r="AQ62" s="749"/>
      <c r="AR62" s="749"/>
      <c r="AS62" s="749"/>
      <c r="AT62" s="749"/>
      <c r="AU62" s="749"/>
      <c r="AV62" s="749"/>
      <c r="AW62" s="749"/>
      <c r="AX62" s="750"/>
      <c r="AY62" s="470"/>
    </row>
    <row r="63" spans="1:97" s="281" customFormat="1" ht="10.5" customHeight="1" x14ac:dyDescent="0.25">
      <c r="A63" s="471"/>
      <c r="B63" s="414"/>
      <c r="C63" s="424"/>
      <c r="D63" s="424"/>
      <c r="E63" s="191"/>
      <c r="F63" s="643"/>
      <c r="G63" s="643"/>
      <c r="H63" s="219"/>
      <c r="I63" s="220"/>
      <c r="J63" s="221"/>
      <c r="K63" s="220"/>
      <c r="L63" s="221"/>
      <c r="M63" s="220"/>
      <c r="N63" s="221"/>
      <c r="O63" s="220"/>
      <c r="P63" s="221"/>
      <c r="Q63" s="220"/>
      <c r="R63" s="221"/>
      <c r="S63" s="220"/>
      <c r="T63" s="221"/>
      <c r="U63" s="220"/>
      <c r="V63" s="221"/>
      <c r="W63" s="220"/>
      <c r="X63" s="219"/>
      <c r="Y63" s="220"/>
      <c r="Z63" s="219"/>
      <c r="AA63" s="220"/>
      <c r="AB63" s="219"/>
      <c r="AC63" s="220"/>
      <c r="AD63" s="219"/>
      <c r="AE63" s="220"/>
      <c r="AF63" s="219"/>
      <c r="AG63" s="472"/>
      <c r="AH63" s="219"/>
      <c r="AI63" s="220"/>
      <c r="AJ63" s="221"/>
      <c r="AK63" s="220"/>
      <c r="AL63" s="219"/>
      <c r="AM63" s="220"/>
      <c r="AN63" s="219"/>
      <c r="AO63" s="335"/>
      <c r="AP63" s="335"/>
      <c r="AQ63" s="335"/>
      <c r="AR63" s="335"/>
      <c r="AS63" s="335"/>
      <c r="AT63" s="330"/>
      <c r="AU63" s="335"/>
      <c r="AV63" s="330"/>
      <c r="AW63" s="335"/>
      <c r="AY63" s="425"/>
      <c r="AZ63" s="189"/>
      <c r="BA63" s="189"/>
      <c r="BB63" s="189"/>
      <c r="BC63" s="189"/>
      <c r="BD63" s="189"/>
      <c r="BE63" s="189"/>
      <c r="BF63" s="189"/>
      <c r="BG63" s="189"/>
      <c r="BH63" s="189"/>
      <c r="BI63" s="189"/>
      <c r="BJ63" s="189"/>
      <c r="BK63" s="189"/>
      <c r="BL63" s="189"/>
      <c r="BM63" s="189"/>
      <c r="BN63" s="189"/>
      <c r="BO63" s="189"/>
      <c r="BP63" s="189"/>
      <c r="BQ63" s="189"/>
      <c r="BR63" s="189"/>
      <c r="BS63" s="189"/>
      <c r="BT63" s="189"/>
      <c r="BU63" s="189"/>
      <c r="BV63" s="189"/>
      <c r="BW63" s="189"/>
      <c r="BX63" s="189"/>
      <c r="BY63" s="189"/>
      <c r="BZ63" s="189"/>
      <c r="CA63" s="189"/>
      <c r="CB63" s="189"/>
      <c r="CC63" s="189"/>
      <c r="CD63" s="189"/>
      <c r="CE63" s="189"/>
      <c r="CF63" s="189"/>
      <c r="CG63" s="189"/>
      <c r="CH63" s="189"/>
      <c r="CI63" s="189"/>
      <c r="CJ63" s="189"/>
      <c r="CK63" s="189"/>
      <c r="CL63" s="189"/>
      <c r="CM63" s="189"/>
      <c r="CN63" s="189"/>
      <c r="CO63" s="189"/>
      <c r="CP63" s="189"/>
      <c r="CQ63" s="189"/>
      <c r="CR63" s="189"/>
      <c r="CS63" s="189"/>
    </row>
    <row r="64" spans="1:97" s="281" customFormat="1" x14ac:dyDescent="0.25">
      <c r="A64" s="471"/>
      <c r="B64" s="414"/>
      <c r="C64" s="424"/>
      <c r="D64" s="424"/>
      <c r="E64" s="191"/>
      <c r="F64" s="643"/>
      <c r="G64" s="643"/>
      <c r="H64" s="219"/>
      <c r="I64" s="220"/>
      <c r="J64" s="221"/>
      <c r="K64" s="220"/>
      <c r="L64" s="221"/>
      <c r="M64" s="220"/>
      <c r="N64" s="221"/>
      <c r="O64" s="220"/>
      <c r="P64" s="221"/>
      <c r="Q64" s="220"/>
      <c r="R64" s="221"/>
      <c r="S64" s="220"/>
      <c r="T64" s="221"/>
      <c r="U64" s="220"/>
      <c r="V64" s="221"/>
      <c r="W64" s="220"/>
      <c r="X64" s="219"/>
      <c r="Y64" s="220"/>
      <c r="Z64" s="219"/>
      <c r="AA64" s="220"/>
      <c r="AB64" s="219"/>
      <c r="AC64" s="220"/>
      <c r="AD64" s="219"/>
      <c r="AE64" s="220"/>
      <c r="AF64" s="219"/>
      <c r="AG64" s="220"/>
      <c r="AH64" s="219"/>
      <c r="AI64" s="220"/>
      <c r="AJ64" s="221"/>
      <c r="AK64" s="220"/>
      <c r="AL64" s="219"/>
      <c r="AM64" s="220"/>
      <c r="AN64" s="219"/>
      <c r="AO64" s="335"/>
      <c r="AP64" s="335"/>
      <c r="AQ64" s="335"/>
      <c r="AR64" s="335"/>
      <c r="AS64" s="335"/>
      <c r="AT64" s="330"/>
      <c r="AU64" s="335"/>
      <c r="AV64" s="330"/>
      <c r="AW64" s="335"/>
      <c r="AY64" s="425"/>
      <c r="AZ64" s="189"/>
      <c r="BA64" s="189"/>
      <c r="BB64" s="189"/>
      <c r="BC64" s="189"/>
      <c r="BD64" s="189"/>
      <c r="BE64" s="189"/>
      <c r="BF64" s="189"/>
      <c r="BG64" s="189"/>
      <c r="BH64" s="189"/>
      <c r="BI64" s="189"/>
      <c r="BJ64" s="189"/>
      <c r="BK64" s="189"/>
      <c r="BL64" s="189"/>
      <c r="BM64" s="189"/>
      <c r="BN64" s="189"/>
      <c r="BO64" s="189"/>
      <c r="BP64" s="189"/>
      <c r="BQ64" s="189"/>
      <c r="BR64" s="189"/>
      <c r="BS64" s="189"/>
      <c r="BT64" s="189"/>
      <c r="BU64" s="189"/>
      <c r="BV64" s="189"/>
      <c r="BW64" s="189"/>
      <c r="BX64" s="189"/>
      <c r="BY64" s="189"/>
      <c r="BZ64" s="189"/>
      <c r="CA64" s="189"/>
      <c r="CB64" s="189"/>
      <c r="CC64" s="189"/>
      <c r="CD64" s="189"/>
      <c r="CE64" s="189"/>
      <c r="CF64" s="189"/>
      <c r="CG64" s="189"/>
      <c r="CH64" s="189"/>
      <c r="CI64" s="189"/>
      <c r="CJ64" s="189"/>
      <c r="CK64" s="189"/>
      <c r="CL64" s="189"/>
      <c r="CM64" s="189"/>
      <c r="CN64" s="189"/>
      <c r="CO64" s="189"/>
      <c r="CP64" s="189"/>
      <c r="CQ64" s="189"/>
      <c r="CR64" s="189"/>
      <c r="CS64" s="189"/>
    </row>
    <row r="65" spans="1:97" s="281" customFormat="1" x14ac:dyDescent="0.25">
      <c r="A65" s="471"/>
      <c r="B65" s="414"/>
      <c r="C65" s="424"/>
      <c r="D65" s="424"/>
      <c r="E65" s="191"/>
      <c r="F65" s="191"/>
      <c r="G65" s="191"/>
      <c r="H65" s="219"/>
      <c r="I65" s="220"/>
      <c r="J65" s="221"/>
      <c r="K65" s="220"/>
      <c r="L65" s="221"/>
      <c r="M65" s="220"/>
      <c r="N65" s="221"/>
      <c r="O65" s="220"/>
      <c r="P65" s="221"/>
      <c r="Q65" s="220"/>
      <c r="R65" s="221"/>
      <c r="S65" s="220"/>
      <c r="T65" s="221"/>
      <c r="U65" s="220"/>
      <c r="V65" s="221"/>
      <c r="W65" s="220"/>
      <c r="X65" s="219"/>
      <c r="Y65" s="220"/>
      <c r="Z65" s="219"/>
      <c r="AA65" s="220"/>
      <c r="AB65" s="219"/>
      <c r="AC65" s="220"/>
      <c r="AD65" s="219"/>
      <c r="AE65" s="220"/>
      <c r="AF65" s="219"/>
      <c r="AG65" s="220"/>
      <c r="AH65" s="219"/>
      <c r="AI65" s="220"/>
      <c r="AJ65" s="221"/>
      <c r="AK65" s="220"/>
      <c r="AL65" s="219"/>
      <c r="AM65" s="220"/>
      <c r="AN65" s="219"/>
      <c r="AO65" s="335"/>
      <c r="AP65" s="335"/>
      <c r="AQ65" s="335"/>
      <c r="AR65" s="335"/>
      <c r="AS65" s="335"/>
      <c r="AT65" s="330"/>
      <c r="AU65" s="335"/>
      <c r="AV65" s="330"/>
      <c r="AW65" s="335"/>
      <c r="AY65" s="425"/>
      <c r="AZ65" s="189"/>
      <c r="BA65" s="189"/>
      <c r="BB65" s="189"/>
      <c r="BC65" s="189"/>
      <c r="BD65" s="189"/>
      <c r="BE65" s="189"/>
      <c r="BF65" s="189"/>
      <c r="BG65" s="189"/>
      <c r="BH65" s="189"/>
      <c r="BI65" s="189"/>
      <c r="BJ65" s="189"/>
      <c r="BK65" s="189"/>
      <c r="BL65" s="189"/>
      <c r="BM65" s="189"/>
      <c r="BN65" s="189"/>
      <c r="BO65" s="189"/>
      <c r="BP65" s="189"/>
      <c r="BQ65" s="189"/>
      <c r="BR65" s="189"/>
      <c r="BS65" s="189"/>
      <c r="BT65" s="189"/>
      <c r="BU65" s="189"/>
      <c r="BV65" s="189"/>
      <c r="BW65" s="189"/>
      <c r="BX65" s="189"/>
      <c r="BY65" s="189"/>
      <c r="BZ65" s="189"/>
      <c r="CA65" s="189"/>
      <c r="CB65" s="189"/>
      <c r="CC65" s="189"/>
      <c r="CD65" s="189"/>
      <c r="CE65" s="189"/>
      <c r="CF65" s="189"/>
      <c r="CG65" s="189"/>
      <c r="CH65" s="189"/>
      <c r="CI65" s="189"/>
      <c r="CJ65" s="189"/>
      <c r="CK65" s="189"/>
      <c r="CL65" s="189"/>
      <c r="CM65" s="189"/>
      <c r="CN65" s="189"/>
      <c r="CO65" s="189"/>
      <c r="CP65" s="189"/>
      <c r="CQ65" s="189"/>
      <c r="CR65" s="189"/>
      <c r="CS65" s="189"/>
    </row>
    <row r="66" spans="1:97" x14ac:dyDescent="0.25">
      <c r="C66" s="424"/>
      <c r="D66" s="424"/>
    </row>
    <row r="67" spans="1:97" x14ac:dyDescent="0.25">
      <c r="C67" s="407"/>
      <c r="D67" s="407"/>
      <c r="E67" s="407"/>
      <c r="F67" s="407"/>
      <c r="G67" s="407"/>
      <c r="H67" s="330"/>
      <c r="I67" s="335"/>
      <c r="J67" s="412"/>
      <c r="K67" s="335"/>
      <c r="L67" s="412"/>
      <c r="M67" s="335"/>
      <c r="N67" s="412"/>
      <c r="O67" s="335"/>
      <c r="P67" s="412"/>
      <c r="Q67" s="335"/>
      <c r="R67" s="412"/>
      <c r="S67" s="335"/>
      <c r="T67" s="412"/>
      <c r="U67" s="335"/>
      <c r="V67" s="412"/>
      <c r="W67" s="335"/>
      <c r="X67" s="330"/>
      <c r="Y67" s="335"/>
      <c r="Z67" s="330"/>
      <c r="AA67" s="335"/>
      <c r="AB67" s="330"/>
      <c r="AC67" s="335"/>
      <c r="AD67" s="330"/>
      <c r="AE67" s="335"/>
      <c r="AF67" s="330"/>
      <c r="AG67" s="335"/>
      <c r="AH67" s="330"/>
      <c r="AI67" s="335"/>
      <c r="AJ67" s="412"/>
      <c r="AK67" s="335"/>
      <c r="AL67" s="330"/>
      <c r="AM67" s="335"/>
      <c r="AN67" s="330"/>
    </row>
  </sheetData>
  <sheetProtection formatCells="0" formatColumns="0" formatRows="0" insertColumns="0" insertRows="0" insertHyperlinks="0"/>
  <mergeCells count="39">
    <mergeCell ref="BM3:BO3"/>
    <mergeCell ref="D24:AX24"/>
    <mergeCell ref="D26:AX26"/>
    <mergeCell ref="C5:AN5"/>
    <mergeCell ref="D25:AU25"/>
    <mergeCell ref="D23:AX23"/>
    <mergeCell ref="BG3:BI3"/>
    <mergeCell ref="D27:AX27"/>
    <mergeCell ref="D48:AX48"/>
    <mergeCell ref="D49:AX49"/>
    <mergeCell ref="D56:AX56"/>
    <mergeCell ref="D57:AX57"/>
    <mergeCell ref="D51:AX51"/>
    <mergeCell ref="D52:AX52"/>
    <mergeCell ref="D53:AX53"/>
    <mergeCell ref="D54:AX54"/>
    <mergeCell ref="D55:AX55"/>
    <mergeCell ref="D46:AX46"/>
    <mergeCell ref="D47:AX47"/>
    <mergeCell ref="AH30:AI30"/>
    <mergeCell ref="Z35:AE36"/>
    <mergeCell ref="D50:AX50"/>
    <mergeCell ref="AL28:AU28"/>
    <mergeCell ref="D62:AX62"/>
    <mergeCell ref="D58:AX58"/>
    <mergeCell ref="D59:AX59"/>
    <mergeCell ref="D60:AX60"/>
    <mergeCell ref="D61:AX61"/>
    <mergeCell ref="AL30:AU30"/>
    <mergeCell ref="AL32:AU32"/>
    <mergeCell ref="D45:AX45"/>
    <mergeCell ref="D42:AX42"/>
    <mergeCell ref="AL34:AU34"/>
    <mergeCell ref="AL36:AU36"/>
    <mergeCell ref="AD30:AF32"/>
    <mergeCell ref="E30:Z32"/>
    <mergeCell ref="D43:AX43"/>
    <mergeCell ref="D44:AX44"/>
    <mergeCell ref="D41:AX41"/>
  </mergeCells>
  <phoneticPr fontId="11" type="noConversion"/>
  <conditionalFormatting sqref="BU31:BX31">
    <cfRule type="cellIs" dxfId="151" priority="178" stopIfTrue="1" operator="greaterThan">
      <formula>BU29</formula>
    </cfRule>
  </conditionalFormatting>
  <conditionalFormatting sqref="BU29:CS29">
    <cfRule type="cellIs" dxfId="150" priority="185" stopIfTrue="1" operator="greaterThan">
      <formula>BU24</formula>
    </cfRule>
  </conditionalFormatting>
  <conditionalFormatting sqref="F10">
    <cfRule type="cellIs" dxfId="149" priority="46" stopIfTrue="1" operator="lessThan">
      <formula>F8-F9-(0.01*(F8-F9))</formula>
    </cfRule>
    <cfRule type="cellIs" dxfId="148" priority="47" stopIfTrue="1" operator="lessThan">
      <formula>F12+F13+F14+F15+F16-(0.01*(F12+F13+F14+F15+F16))</formula>
    </cfRule>
  </conditionalFormatting>
  <conditionalFormatting sqref="H10">
    <cfRule type="cellIs" dxfId="147" priority="44" stopIfTrue="1" operator="lessThan">
      <formula>H8-H9-(0.01*(H8-H9))</formula>
    </cfRule>
    <cfRule type="cellIs" dxfId="146" priority="45" stopIfTrue="1" operator="lessThan">
      <formula>H12+H13+H14+H15+H16-(0.01*(H12+H13+H14+H15+H16))</formula>
    </cfRule>
  </conditionalFormatting>
  <conditionalFormatting sqref="J10">
    <cfRule type="cellIs" dxfId="145" priority="42" stopIfTrue="1" operator="lessThan">
      <formula>J8-J9-(0.01*(J8-J9))</formula>
    </cfRule>
    <cfRule type="cellIs" dxfId="144" priority="43" stopIfTrue="1" operator="lessThan">
      <formula>J12+J13+J14+J15+J16-(0.01*(J12+J13+J14+J15+J16))</formula>
    </cfRule>
  </conditionalFormatting>
  <conditionalFormatting sqref="L10">
    <cfRule type="cellIs" dxfId="143" priority="40" stopIfTrue="1" operator="lessThan">
      <formula>L8-L9-(0.01*(L8-L9))</formula>
    </cfRule>
    <cfRule type="cellIs" dxfId="142" priority="41" stopIfTrue="1" operator="lessThan">
      <formula>L12+L13+L14+L15+L16-(0.01*(L12+L13+L14+L15+L16))</formula>
    </cfRule>
  </conditionalFormatting>
  <conditionalFormatting sqref="N10">
    <cfRule type="cellIs" dxfId="141" priority="38" stopIfTrue="1" operator="lessThan">
      <formula>N8-N9-(0.01*(N8-N9))</formula>
    </cfRule>
    <cfRule type="cellIs" dxfId="140" priority="39" stopIfTrue="1" operator="lessThan">
      <formula>N12+N13+N14+N15+N16-(0.01*(N12+N13+N14+N15+N16))</formula>
    </cfRule>
  </conditionalFormatting>
  <conditionalFormatting sqref="P10">
    <cfRule type="cellIs" dxfId="139" priority="36" stopIfTrue="1" operator="lessThan">
      <formula>P8-P9-(0.01*(P8-P9))</formula>
    </cfRule>
    <cfRule type="cellIs" dxfId="138" priority="37" stopIfTrue="1" operator="lessThan">
      <formula>P12+P13+P14+P15+P16-(0.01*(P12+P13+P14+P15+P16))</formula>
    </cfRule>
  </conditionalFormatting>
  <conditionalFormatting sqref="R10">
    <cfRule type="cellIs" dxfId="137" priority="34" stopIfTrue="1" operator="lessThan">
      <formula>R8-R9-(0.01*(R8-R9))</formula>
    </cfRule>
    <cfRule type="cellIs" dxfId="136" priority="35" stopIfTrue="1" operator="lessThan">
      <formula>R12+R13+R14+R15+R16-(0.01*(R12+R13+R14+R15+R16))</formula>
    </cfRule>
  </conditionalFormatting>
  <conditionalFormatting sqref="T10">
    <cfRule type="cellIs" dxfId="135" priority="32" stopIfTrue="1" operator="lessThan">
      <formula>T8-T9-(0.01*(T8-T9))</formula>
    </cfRule>
    <cfRule type="cellIs" dxfId="134" priority="33" stopIfTrue="1" operator="lessThan">
      <formula>T12+T13+T14+T15+T16-(0.01*(T12+T13+T14+T15+T16))</formula>
    </cfRule>
  </conditionalFormatting>
  <conditionalFormatting sqref="V10">
    <cfRule type="cellIs" dxfId="133" priority="30" stopIfTrue="1" operator="lessThan">
      <formula>V8-V9-(0.01*(V8-V9))</formula>
    </cfRule>
    <cfRule type="cellIs" dxfId="132" priority="31" stopIfTrue="1" operator="lessThan">
      <formula>V12+V13+V14+V15+V16-(0.01*(V12+V13+V14+V15+V16))</formula>
    </cfRule>
  </conditionalFormatting>
  <conditionalFormatting sqref="X10">
    <cfRule type="cellIs" dxfId="131" priority="28" stopIfTrue="1" operator="lessThan">
      <formula>X8-X9-(0.01*(X8-X9))</formula>
    </cfRule>
    <cfRule type="cellIs" dxfId="130" priority="29" stopIfTrue="1" operator="lessThan">
      <formula>X12+X13+X14+X15+X16-(0.01*(X12+X13+X14+X15+X16))</formula>
    </cfRule>
  </conditionalFormatting>
  <conditionalFormatting sqref="Z10">
    <cfRule type="cellIs" dxfId="129" priority="26" stopIfTrue="1" operator="lessThan">
      <formula>Z8-Z9-(0.01*(Z8-Z9))</formula>
    </cfRule>
    <cfRule type="cellIs" dxfId="128" priority="27" stopIfTrue="1" operator="lessThan">
      <formula>Z12+Z13+Z14+Z15+Z16-(0.01*(Z12+Z13+Z14+Z15+Z16))</formula>
    </cfRule>
  </conditionalFormatting>
  <conditionalFormatting sqref="AB10">
    <cfRule type="cellIs" dxfId="127" priority="24" stopIfTrue="1" operator="lessThan">
      <formula>AB8-AB9-(0.01*(AB8-AB9))</formula>
    </cfRule>
    <cfRule type="cellIs" dxfId="126" priority="25" stopIfTrue="1" operator="lessThan">
      <formula>AB12+AB13+AB14+AB15+AB16-(0.01*(AB12+AB13+AB14+AB15+AB16))</formula>
    </cfRule>
  </conditionalFormatting>
  <conditionalFormatting sqref="AD10">
    <cfRule type="cellIs" dxfId="125" priority="22" stopIfTrue="1" operator="lessThan">
      <formula>AD8-AD9-(0.01*(AD8-AD9))</formula>
    </cfRule>
    <cfRule type="cellIs" dxfId="124" priority="23" stopIfTrue="1" operator="lessThan">
      <formula>AD12+AD13+AD14+AD15+AD16-(0.01*(AD12+AD13+AD14+AD15+AD16))</formula>
    </cfRule>
  </conditionalFormatting>
  <conditionalFormatting sqref="AF10">
    <cfRule type="cellIs" dxfId="123" priority="20" stopIfTrue="1" operator="lessThan">
      <formula>AF8-AF9-(0.01*(AF8-AF9))</formula>
    </cfRule>
    <cfRule type="cellIs" dxfId="122" priority="21" stopIfTrue="1" operator="lessThan">
      <formula>AF12+AF13+AF14+AF15+AF16-(0.01*(AF12+AF13+AF14+AF15+AF16))</formula>
    </cfRule>
  </conditionalFormatting>
  <conditionalFormatting sqref="AH10">
    <cfRule type="cellIs" dxfId="121" priority="18" stopIfTrue="1" operator="lessThan">
      <formula>AH8-AH9-(0.01*(AH8-AH9))</formula>
    </cfRule>
    <cfRule type="cellIs" dxfId="120" priority="19" stopIfTrue="1" operator="lessThan">
      <formula>AH12+AH13+AH14+AH15+AH16-(0.01*(AH12+AH13+AH14+AH15+AH16))</formula>
    </cfRule>
  </conditionalFormatting>
  <conditionalFormatting sqref="AJ10">
    <cfRule type="cellIs" dxfId="119" priority="16" stopIfTrue="1" operator="lessThan">
      <formula>AJ8-AJ9-(0.01*(AJ8-AJ9))</formula>
    </cfRule>
    <cfRule type="cellIs" dxfId="118" priority="17" stopIfTrue="1" operator="lessThan">
      <formula>AJ12+AJ13+AJ14+AJ15+AJ16-(0.01*(AJ12+AJ13+AJ14+AJ15+AJ16))</formula>
    </cfRule>
  </conditionalFormatting>
  <conditionalFormatting sqref="AL10">
    <cfRule type="cellIs" dxfId="117" priority="14" stopIfTrue="1" operator="lessThan">
      <formula>AL8-AL9-(0.01*(AL8-AL9))</formula>
    </cfRule>
    <cfRule type="cellIs" dxfId="116" priority="15" stopIfTrue="1" operator="lessThan">
      <formula>AL12+AL13+AL14+AL15+AL16-(0.01*(AL12+AL13+AL14+AL15+AL16))</formula>
    </cfRule>
  </conditionalFormatting>
  <conditionalFormatting sqref="AN10">
    <cfRule type="cellIs" dxfId="115" priority="12" stopIfTrue="1" operator="lessThan">
      <formula>AN8-AN9-(0.01*(AN8-AN9))</formula>
    </cfRule>
    <cfRule type="cellIs" dxfId="114" priority="13" stopIfTrue="1" operator="lessThan">
      <formula>AN12+AN13+AN14+AN15+AN16-(0.01*(AN12+AN13+AN14+AN15+AN16))</formula>
    </cfRule>
  </conditionalFormatting>
  <conditionalFormatting sqref="AP10">
    <cfRule type="cellIs" dxfId="113" priority="10" stopIfTrue="1" operator="lessThan">
      <formula>AP8-AP9-(0.01*(AP8-AP9))</formula>
    </cfRule>
    <cfRule type="cellIs" dxfId="112" priority="11" stopIfTrue="1" operator="lessThan">
      <formula>AP12+AP13+AP14+AP15+AP16-(0.01*(AP12+AP13+AP14+AP15+AP16))</formula>
    </cfRule>
  </conditionalFormatting>
  <conditionalFormatting sqref="AR10">
    <cfRule type="cellIs" dxfId="111" priority="8" stopIfTrue="1" operator="lessThan">
      <formula>AR8-AR9-(0.01*(AR8-AR9))</formula>
    </cfRule>
    <cfRule type="cellIs" dxfId="110" priority="9" stopIfTrue="1" operator="lessThan">
      <formula>AR12+AR13+AR14+AR15+AR16-(0.01*(AR12+AR13+AR14+AR15+AR16))</formula>
    </cfRule>
  </conditionalFormatting>
  <conditionalFormatting sqref="AT10">
    <cfRule type="cellIs" dxfId="109" priority="6" stopIfTrue="1" operator="lessThan">
      <formula>AT8-AT9-(0.01*(AT8-AT9))</formula>
    </cfRule>
    <cfRule type="cellIs" dxfId="108" priority="7" stopIfTrue="1" operator="lessThan">
      <formula>AT12+AT13+AT14+AT15+AT16-(0.01*(AT12+AT13+AT14+AT15+AT16))</formula>
    </cfRule>
  </conditionalFormatting>
  <conditionalFormatting sqref="AV10">
    <cfRule type="cellIs" dxfId="107" priority="4" stopIfTrue="1" operator="lessThan">
      <formula>AV8-AV9-(0.01*(AV8-AV9))</formula>
    </cfRule>
    <cfRule type="cellIs" dxfId="106" priority="5" stopIfTrue="1" operator="lessThan">
      <formula>AV12+AV13+AV14+AV15+AV16-(0.01*(AV12+AV13+AV14+AV15+AV16))</formula>
    </cfRule>
  </conditionalFormatting>
  <conditionalFormatting sqref="CS25 CK25 CS27:CS28 CM25 CM27:CM28 CO27:CO28 CO25 CQ25 CQ27:CQ28 BM27:BM28 BE27:BE28 BE25 BM25 BC25 BC27:BC28 CA25 BQ25 BY27:BY28 CA27:CA28 BW25 BY25 BU27:BU28 BW27:BW28 BS25 BU25 BQ27:BQ28 BS27:BS28 BO27:BO28 BO25 CI27:CI28 CK27:CK28 CG25 CI25 CE27:CE28 CG27:CG28 CC27:CC28 CC25 CE25 BG27:BG28 BK27:BK28 BG25 BK25 BI27:BI28 BI25">
    <cfRule type="cellIs" dxfId="105" priority="2" stopIfTrue="1" operator="equal">
      <formula>"&lt;&gt;"</formula>
    </cfRule>
  </conditionalFormatting>
  <conditionalFormatting sqref="BE18:BE20 CQ12:CQ16 CS18:CS20 CK12:CK16 CO18:CO20 CO12:CO16 CQ18:CQ20 CS12:CS16 CM12:CM16 CM18:CM20 CM8:CM10 CS8:CS10 CO8:CO10 CQ8:CQ10 CK18:CK20 CA8:CA10 CA18:CA20 BQ18:BQ20 BY8:BY10 BY12:BY16 CA12:CA16 BW8:BW10 BW18:BW20 BY18:BY20 BU8:BU10 BU12:BU16 BW12:BW16 BS8:BS10 BS18:BS20 BU18:BU20 BQ8:BQ10 BQ12:BQ16 BS12:BS16 BO12:BO16 BO8:BO10 BO18:BO20 CI12:CI16 CI8:CI10 CK8:CK10 CG12:CG16 CG18:CG20 CI18:CI20 CE12:CE16 CE8:CE10 CG8:CG10 CC8:CC10 CC12:CC16 CC18:CC20 CE18:CE20 BG12:BG16 BI12:BI16 BK12:BK16 BM12:BM16 BG8:BG10 BI8:BI10 BK8:BK10 BM8:BM10 BG18:BG20 BI18:BI20 BK18:BK20 BM18:BM20">
    <cfRule type="cellIs" dxfId="104" priority="1" stopIfTrue="1" operator="equal">
      <formula>"&gt; 25%"</formula>
    </cfRule>
  </conditionalFormatting>
  <conditionalFormatting sqref="BE8:BE10 BE12:BE16">
    <cfRule type="cellIs" dxfId="103" priority="3" stopIfTrue="1" operator="equal">
      <formula>"&gt; 100%"</formula>
    </cfRule>
  </conditionalFormatting>
  <printOptions horizontalCentered="1"/>
  <pageMargins left="0.56000000000000005" right="0.4" top="0.36" bottom="0.47" header="0.24" footer="0.25"/>
  <pageSetup paperSize="9" scale="85" fitToHeight="2" orientation="landscape" r:id="rId1"/>
  <headerFooter alignWithMargins="0">
    <oddFooter>&amp;C&amp;"Arial,Regular"&amp;8UNSD/UNEP Questionnaire 2013 on Environment Statistics - Water Section - p.&amp;P</oddFooter>
  </headerFooter>
  <rowBreaks count="1" manualBreakCount="1">
    <brk id="27" max="49" man="1"/>
  </rowBreaks>
  <colBreaks count="1" manualBreakCount="1">
    <brk id="5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DA110"/>
  <sheetViews>
    <sheetView showGridLines="0" view="pageBreakPreview" topLeftCell="C1" zoomScale="85" zoomScaleNormal="85" zoomScaleSheetLayoutView="85" workbookViewId="0">
      <selection activeCell="F8" sqref="F8"/>
    </sheetView>
  </sheetViews>
  <sheetFormatPr defaultColWidth="9.33203125" defaultRowHeight="13.2" x14ac:dyDescent="0.25"/>
  <cols>
    <col min="1" max="1" width="4.5546875" style="178" hidden="1" customWidth="1"/>
    <col min="2" max="2" width="8.33203125" style="179" hidden="1" customWidth="1"/>
    <col min="3" max="3" width="11.33203125" style="191" customWidth="1"/>
    <col min="4" max="4" width="37.6640625" style="191" customWidth="1"/>
    <col min="5" max="5" width="13.6640625" style="191" customWidth="1"/>
    <col min="6" max="6" width="8" style="191" customWidth="1"/>
    <col min="7" max="7" width="1.77734375" style="191" customWidth="1"/>
    <col min="8" max="8" width="7" style="219" hidden="1" customWidth="1"/>
    <col min="9" max="9" width="1.77734375" style="220" hidden="1" customWidth="1"/>
    <col min="10" max="10" width="7" style="221" hidden="1" customWidth="1"/>
    <col min="11" max="11" width="1.77734375" style="220" hidden="1" customWidth="1"/>
    <col min="12" max="12" width="7" style="221" hidden="1" customWidth="1"/>
    <col min="13" max="13" width="1.77734375" style="220" hidden="1" customWidth="1"/>
    <col min="14" max="14" width="7" style="221" hidden="1" customWidth="1"/>
    <col min="15" max="15" width="1.77734375" style="220" hidden="1" customWidth="1"/>
    <col min="16" max="16" width="7" style="221" hidden="1" customWidth="1"/>
    <col min="17" max="17" width="1.77734375" style="220" hidden="1" customWidth="1"/>
    <col min="18" max="18" width="7" style="221" hidden="1" customWidth="1"/>
    <col min="19" max="19" width="1.77734375" style="220" hidden="1" customWidth="1"/>
    <col min="20" max="20" width="7" style="221" hidden="1" customWidth="1"/>
    <col min="21" max="21" width="1.77734375" style="220" hidden="1" customWidth="1"/>
    <col min="22" max="22" width="7" style="221" hidden="1" customWidth="1"/>
    <col min="23" max="23" width="1.77734375" style="220" hidden="1" customWidth="1"/>
    <col min="24" max="24" width="7" style="219" hidden="1" customWidth="1"/>
    <col min="25" max="25" width="1.77734375" style="220" hidden="1" customWidth="1"/>
    <col min="26" max="26" width="7" style="219" customWidth="1"/>
    <col min="27" max="27" width="1.77734375" style="220" customWidth="1"/>
    <col min="28" max="28" width="7" style="219" customWidth="1"/>
    <col min="29" max="29" width="1.77734375" style="220" customWidth="1"/>
    <col min="30" max="30" width="7" style="219" customWidth="1"/>
    <col min="31" max="31" width="1.77734375" style="220" customWidth="1"/>
    <col min="32" max="32" width="7" style="219" customWidth="1"/>
    <col min="33" max="33" width="1.77734375" style="220" customWidth="1"/>
    <col min="34" max="34" width="7" style="219" customWidth="1"/>
    <col min="35" max="35" width="1.77734375" style="220" customWidth="1"/>
    <col min="36" max="36" width="7" style="221" customWidth="1"/>
    <col min="37" max="37" width="1.77734375" style="220" customWidth="1"/>
    <col min="38" max="38" width="7" style="219" customWidth="1"/>
    <col min="39" max="39" width="1.77734375" style="220" customWidth="1"/>
    <col min="40" max="40" width="7" style="219" customWidth="1"/>
    <col min="41" max="41" width="1.77734375" style="220" customWidth="1"/>
    <col min="42" max="42" width="7" style="220" customWidth="1"/>
    <col min="43" max="43" width="1.77734375" style="220" customWidth="1"/>
    <col min="44" max="44" width="7" style="220" customWidth="1"/>
    <col min="45" max="45" width="1.77734375" style="220" customWidth="1"/>
    <col min="46" max="46" width="7" style="219" customWidth="1"/>
    <col min="47" max="47" width="1.77734375" style="220" customWidth="1"/>
    <col min="48" max="48" width="7" style="219" customWidth="1"/>
    <col min="49" max="49" width="1.77734375" style="220" customWidth="1"/>
    <col min="50" max="50" width="1.77734375" style="191" customWidth="1"/>
    <col min="51" max="51" width="4.44140625" style="189" customWidth="1"/>
    <col min="52" max="52" width="7.6640625" style="189" customWidth="1"/>
    <col min="53" max="53" width="34.33203125" style="189" customWidth="1"/>
    <col min="54" max="54" width="10.44140625" style="189" customWidth="1"/>
    <col min="55" max="55" width="6.109375" style="189" customWidth="1"/>
    <col min="56" max="56" width="1.44140625" style="189" customWidth="1"/>
    <col min="57" max="57" width="6.109375" style="189" customWidth="1"/>
    <col min="58" max="58" width="1.6640625" style="189" customWidth="1"/>
    <col min="59" max="59" width="6.109375" style="189" customWidth="1"/>
    <col min="60" max="60" width="1.6640625" style="189" customWidth="1"/>
    <col min="61" max="61" width="6.109375" style="189" customWidth="1"/>
    <col min="62" max="62" width="1.6640625" style="189" customWidth="1"/>
    <col min="63" max="63" width="6.109375" style="189" customWidth="1"/>
    <col min="64" max="64" width="1.6640625" style="189" customWidth="1"/>
    <col min="65" max="65" width="6.109375" style="189" customWidth="1"/>
    <col min="66" max="66" width="1.6640625" style="189" customWidth="1"/>
    <col min="67" max="67" width="6.109375" style="189" customWidth="1"/>
    <col min="68" max="68" width="1.6640625" style="189" customWidth="1"/>
    <col min="69" max="69" width="6.109375" style="189" customWidth="1"/>
    <col min="70" max="70" width="1.6640625" style="189" customWidth="1"/>
    <col min="71" max="71" width="6.109375" style="189" customWidth="1"/>
    <col min="72" max="72" width="1.6640625" style="189" customWidth="1"/>
    <col min="73" max="73" width="6.109375" style="189" customWidth="1"/>
    <col min="74" max="74" width="1.6640625" style="189" customWidth="1"/>
    <col min="75" max="75" width="6.109375" style="189" customWidth="1"/>
    <col min="76" max="76" width="1.6640625" style="189" customWidth="1"/>
    <col min="77" max="77" width="6.109375" style="189" customWidth="1"/>
    <col min="78" max="78" width="1.6640625" style="189" customWidth="1"/>
    <col min="79" max="79" width="6.109375" style="189" customWidth="1"/>
    <col min="80" max="80" width="1.6640625" style="189" customWidth="1"/>
    <col min="81" max="81" width="6.109375" style="189" customWidth="1"/>
    <col min="82" max="82" width="1.6640625" style="189" customWidth="1"/>
    <col min="83" max="83" width="6.109375" style="189" customWidth="1"/>
    <col min="84" max="84" width="1.6640625" style="189" customWidth="1"/>
    <col min="85" max="85" width="6.109375" style="189" customWidth="1"/>
    <col min="86" max="86" width="1.6640625" style="189" customWidth="1"/>
    <col min="87" max="87" width="6.109375" style="189" customWidth="1"/>
    <col min="88" max="88" width="1.6640625" style="189" customWidth="1"/>
    <col min="89" max="89" width="6.109375" style="189" customWidth="1"/>
    <col min="90" max="90" width="1.6640625" style="189" customWidth="1"/>
    <col min="91" max="91" width="6.109375" style="189" customWidth="1"/>
    <col min="92" max="92" width="1.6640625" style="189" customWidth="1"/>
    <col min="93" max="93" width="6.109375" style="189" customWidth="1"/>
    <col min="94" max="94" width="1.6640625" style="189" customWidth="1"/>
    <col min="95" max="95" width="6.109375" style="189" customWidth="1"/>
    <col min="96" max="96" width="1.6640625" style="189" customWidth="1"/>
    <col min="97" max="97" width="6.109375" style="189" customWidth="1"/>
    <col min="98" max="16384" width="9.33203125" style="191"/>
  </cols>
  <sheetData>
    <row r="1" spans="1:99" s="424" customFormat="1" ht="15.75" customHeight="1" x14ac:dyDescent="0.3">
      <c r="A1" s="423"/>
      <c r="B1" s="179">
        <v>0</v>
      </c>
      <c r="C1" s="180" t="s">
        <v>3</v>
      </c>
      <c r="D1" s="180"/>
      <c r="E1" s="321"/>
      <c r="F1" s="321"/>
      <c r="G1" s="321"/>
      <c r="H1" s="322"/>
      <c r="I1" s="323"/>
      <c r="J1" s="324"/>
      <c r="K1" s="323"/>
      <c r="L1" s="324"/>
      <c r="M1" s="323"/>
      <c r="N1" s="324"/>
      <c r="O1" s="323"/>
      <c r="P1" s="324"/>
      <c r="Q1" s="323"/>
      <c r="R1" s="324"/>
      <c r="S1" s="323"/>
      <c r="T1" s="324"/>
      <c r="U1" s="323"/>
      <c r="V1" s="324"/>
      <c r="W1" s="323"/>
      <c r="X1" s="322"/>
      <c r="Y1" s="323"/>
      <c r="Z1" s="322"/>
      <c r="AA1" s="323"/>
      <c r="AB1" s="322"/>
      <c r="AC1" s="323"/>
      <c r="AD1" s="322"/>
      <c r="AE1" s="323"/>
      <c r="AF1" s="322"/>
      <c r="AG1" s="323"/>
      <c r="AH1" s="322"/>
      <c r="AI1" s="323"/>
      <c r="AJ1" s="324"/>
      <c r="AK1" s="323"/>
      <c r="AL1" s="322"/>
      <c r="AM1" s="323"/>
      <c r="AN1" s="322"/>
      <c r="AO1" s="323"/>
      <c r="AP1" s="323"/>
      <c r="AQ1" s="323"/>
      <c r="AR1" s="323"/>
      <c r="AS1" s="323"/>
      <c r="AT1" s="322"/>
      <c r="AU1" s="323"/>
      <c r="AV1" s="322"/>
      <c r="AW1" s="323"/>
      <c r="AX1" s="473"/>
      <c r="AY1" s="466"/>
      <c r="AZ1" s="190" t="s">
        <v>265</v>
      </c>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row>
    <row r="2" spans="1:99" ht="6" customHeight="1" x14ac:dyDescent="0.25">
      <c r="E2" s="326"/>
      <c r="F2" s="326"/>
      <c r="G2" s="326"/>
      <c r="H2" s="330"/>
      <c r="AE2" s="335"/>
      <c r="AF2" s="330"/>
      <c r="AG2" s="335"/>
      <c r="AH2" s="330"/>
      <c r="AI2" s="335"/>
      <c r="AJ2" s="412"/>
      <c r="AK2" s="335"/>
      <c r="AL2" s="330"/>
      <c r="AM2" s="335"/>
      <c r="AN2" s="330"/>
      <c r="AO2" s="335"/>
      <c r="AP2" s="335"/>
      <c r="AQ2" s="335"/>
      <c r="AR2" s="335"/>
      <c r="AS2" s="335"/>
      <c r="AT2" s="330"/>
      <c r="AV2" s="330"/>
    </row>
    <row r="3" spans="1:99" s="347" customFormat="1" ht="17.25" customHeight="1" x14ac:dyDescent="0.25">
      <c r="A3" s="277"/>
      <c r="B3" s="277">
        <v>50</v>
      </c>
      <c r="C3" s="331" t="s">
        <v>266</v>
      </c>
      <c r="D3" s="32" t="s">
        <v>267</v>
      </c>
      <c r="E3" s="415"/>
      <c r="F3" s="416"/>
      <c r="G3" s="417"/>
      <c r="H3" s="418"/>
      <c r="I3" s="419"/>
      <c r="J3" s="418"/>
      <c r="K3" s="419"/>
      <c r="L3" s="418"/>
      <c r="M3" s="419"/>
      <c r="N3" s="418"/>
      <c r="O3" s="419"/>
      <c r="P3" s="418"/>
      <c r="Q3" s="419"/>
      <c r="R3" s="418"/>
      <c r="S3" s="419"/>
      <c r="T3" s="418"/>
      <c r="U3" s="419"/>
      <c r="V3" s="418"/>
      <c r="W3" s="417"/>
      <c r="X3" s="418"/>
      <c r="Y3" s="420"/>
      <c r="Z3" s="111"/>
      <c r="AA3" s="420"/>
      <c r="AB3" s="56"/>
      <c r="AC3" s="331" t="s">
        <v>268</v>
      </c>
      <c r="AD3" s="333"/>
      <c r="AE3" s="332"/>
      <c r="AF3" s="333"/>
      <c r="AG3" s="334"/>
      <c r="AH3" s="664" t="s">
        <v>614</v>
      </c>
      <c r="AI3" s="417"/>
      <c r="AJ3" s="418"/>
      <c r="AK3" s="417"/>
      <c r="AL3" s="418"/>
      <c r="AM3" s="417"/>
      <c r="AN3" s="418"/>
      <c r="AO3" s="421"/>
      <c r="AP3" s="421"/>
      <c r="AQ3" s="421"/>
      <c r="AR3" s="421"/>
      <c r="AS3" s="421"/>
      <c r="AT3" s="422"/>
      <c r="AU3" s="422"/>
      <c r="AV3" s="422"/>
      <c r="AW3" s="422"/>
      <c r="AX3" s="422"/>
      <c r="AY3" s="337"/>
      <c r="AZ3" s="338" t="s">
        <v>269</v>
      </c>
      <c r="BA3" s="426"/>
      <c r="BB3" s="345"/>
      <c r="BC3" s="427"/>
      <c r="BD3" s="427"/>
      <c r="BE3" s="474"/>
      <c r="BF3" s="474"/>
      <c r="BG3" s="474"/>
      <c r="BH3" s="474"/>
      <c r="BI3" s="647"/>
      <c r="BJ3" s="647"/>
      <c r="BK3" s="647"/>
      <c r="BL3" s="647"/>
      <c r="BM3" s="474"/>
      <c r="BN3" s="474"/>
      <c r="BO3" s="647"/>
      <c r="BP3" s="647"/>
      <c r="BQ3" s="647"/>
      <c r="BR3" s="647"/>
      <c r="BS3" s="647"/>
      <c r="BT3" s="647"/>
      <c r="BU3" s="428"/>
      <c r="BV3" s="428"/>
      <c r="BW3" s="345"/>
      <c r="BX3" s="345"/>
      <c r="BY3" s="345"/>
      <c r="BZ3" s="345"/>
      <c r="CA3" s="345"/>
      <c r="CB3" s="345"/>
      <c r="CC3" s="428"/>
      <c r="CD3" s="428"/>
      <c r="CE3" s="345"/>
      <c r="CF3" s="345"/>
      <c r="CG3" s="345"/>
      <c r="CH3" s="345"/>
      <c r="CI3" s="345"/>
      <c r="CJ3" s="345"/>
      <c r="CK3" s="345"/>
      <c r="CL3" s="345"/>
      <c r="CM3" s="345"/>
      <c r="CN3" s="345"/>
      <c r="CO3" s="345"/>
      <c r="CP3" s="345"/>
      <c r="CQ3" s="426"/>
      <c r="CR3" s="426"/>
      <c r="CS3" s="426"/>
    </row>
    <row r="4" spans="1:99" ht="6" customHeight="1" x14ac:dyDescent="0.3">
      <c r="C4" s="475"/>
      <c r="D4" s="475"/>
      <c r="E4" s="385"/>
      <c r="F4" s="385"/>
      <c r="G4" s="385"/>
      <c r="H4" s="335"/>
      <c r="I4" s="335"/>
      <c r="J4" s="412"/>
      <c r="K4" s="335"/>
      <c r="L4" s="412"/>
      <c r="M4" s="335"/>
      <c r="N4" s="412"/>
      <c r="O4" s="335"/>
      <c r="P4" s="412"/>
      <c r="Q4" s="335"/>
      <c r="R4" s="412"/>
      <c r="S4" s="335"/>
      <c r="T4" s="412"/>
      <c r="U4" s="335"/>
      <c r="V4" s="412"/>
      <c r="W4" s="335"/>
      <c r="X4" s="330"/>
      <c r="Y4" s="335"/>
      <c r="Z4" s="330"/>
      <c r="AA4" s="335"/>
      <c r="AB4" s="330"/>
      <c r="AC4" s="335"/>
      <c r="AE4" s="335"/>
      <c r="AF4" s="330"/>
      <c r="AG4" s="335"/>
      <c r="AH4" s="330"/>
      <c r="AI4" s="335"/>
      <c r="AJ4" s="412"/>
      <c r="AK4" s="335"/>
      <c r="AL4" s="330"/>
      <c r="AM4" s="335"/>
      <c r="AN4" s="476"/>
      <c r="AO4" s="335"/>
      <c r="AP4" s="335"/>
      <c r="AQ4" s="335"/>
      <c r="AR4" s="335"/>
      <c r="AS4" s="335"/>
      <c r="AT4" s="330"/>
      <c r="AV4" s="330"/>
      <c r="AZ4" s="315"/>
    </row>
    <row r="5" spans="1:99" s="424" customFormat="1" ht="18" customHeight="1" x14ac:dyDescent="0.3">
      <c r="A5" s="423"/>
      <c r="B5" s="179">
        <v>7</v>
      </c>
      <c r="C5" s="798" t="s">
        <v>568</v>
      </c>
      <c r="D5" s="798"/>
      <c r="E5" s="855"/>
      <c r="F5" s="855"/>
      <c r="G5" s="855"/>
      <c r="H5" s="855"/>
      <c r="I5" s="800"/>
      <c r="J5" s="800"/>
      <c r="K5" s="800"/>
      <c r="L5" s="800"/>
      <c r="M5" s="800"/>
      <c r="N5" s="800"/>
      <c r="O5" s="800"/>
      <c r="P5" s="800"/>
      <c r="Q5" s="800"/>
      <c r="R5" s="800"/>
      <c r="S5" s="800"/>
      <c r="T5" s="800"/>
      <c r="U5" s="800"/>
      <c r="V5" s="800"/>
      <c r="W5" s="800"/>
      <c r="X5" s="855"/>
      <c r="Y5" s="800"/>
      <c r="Z5" s="855"/>
      <c r="AA5" s="800"/>
      <c r="AB5" s="855"/>
      <c r="AC5" s="800"/>
      <c r="AD5" s="855"/>
      <c r="AE5" s="800"/>
      <c r="AF5" s="855"/>
      <c r="AG5" s="800"/>
      <c r="AH5" s="855"/>
      <c r="AI5" s="800"/>
      <c r="AJ5" s="800"/>
      <c r="AK5" s="800"/>
      <c r="AL5" s="855"/>
      <c r="AM5" s="800"/>
      <c r="AN5" s="855"/>
      <c r="AO5" s="349"/>
      <c r="AP5" s="349"/>
      <c r="AQ5" s="349"/>
      <c r="AR5" s="349"/>
      <c r="AS5" s="349"/>
      <c r="AT5" s="350"/>
      <c r="AU5" s="349"/>
      <c r="AV5" s="350"/>
      <c r="AW5" s="349"/>
      <c r="AX5" s="429"/>
      <c r="AY5" s="466"/>
      <c r="AZ5" s="351" t="s">
        <v>271</v>
      </c>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c r="CS5" s="213"/>
    </row>
    <row r="6" spans="1:99" s="430" customFormat="1" ht="14.25" customHeight="1" x14ac:dyDescent="0.3">
      <c r="A6" s="423"/>
      <c r="B6" s="179"/>
      <c r="C6" s="424"/>
      <c r="D6" s="424"/>
      <c r="E6" s="218"/>
      <c r="F6" s="218"/>
      <c r="G6" s="219"/>
      <c r="H6" s="220"/>
      <c r="I6" s="221"/>
      <c r="J6" s="220"/>
      <c r="K6" s="221"/>
      <c r="L6" s="220"/>
      <c r="M6" s="221"/>
      <c r="N6" s="220"/>
      <c r="O6" s="221"/>
      <c r="P6" s="220"/>
      <c r="Q6" s="221"/>
      <c r="R6" s="220"/>
      <c r="S6" s="221"/>
      <c r="T6" s="220"/>
      <c r="U6" s="221"/>
      <c r="V6" s="220"/>
      <c r="W6" s="219"/>
      <c r="X6" s="424"/>
      <c r="Y6" s="424"/>
      <c r="Z6" s="604" t="s">
        <v>272</v>
      </c>
      <c r="AA6" s="352"/>
      <c r="AB6" s="353"/>
      <c r="AC6" s="354"/>
      <c r="AD6" s="353"/>
      <c r="AE6" s="354"/>
      <c r="AF6" s="353"/>
      <c r="AG6" s="355"/>
      <c r="AH6" s="353"/>
      <c r="AI6" s="424"/>
      <c r="AJ6" s="353"/>
      <c r="AK6" s="354"/>
      <c r="AL6" s="353"/>
      <c r="AM6" s="219"/>
      <c r="AN6" s="353"/>
      <c r="AO6" s="356"/>
      <c r="AP6" s="356"/>
      <c r="AQ6" s="356"/>
      <c r="AR6" s="356"/>
      <c r="AS6" s="356"/>
      <c r="AT6" s="643"/>
      <c r="AU6" s="357" t="s">
        <v>273</v>
      </c>
      <c r="AV6" s="643"/>
      <c r="AW6" s="357"/>
      <c r="AX6" s="643"/>
      <c r="AY6" s="466"/>
      <c r="AZ6" s="358" t="s">
        <v>548</v>
      </c>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424"/>
      <c r="CU6" s="424"/>
    </row>
    <row r="7" spans="1:99" ht="22.5" customHeight="1" x14ac:dyDescent="0.25">
      <c r="B7" s="179">
        <v>2</v>
      </c>
      <c r="C7" s="232" t="s">
        <v>280</v>
      </c>
      <c r="D7" s="232" t="s">
        <v>281</v>
      </c>
      <c r="E7" s="232" t="s">
        <v>282</v>
      </c>
      <c r="F7" s="232">
        <v>1990</v>
      </c>
      <c r="G7" s="233"/>
      <c r="H7" s="232">
        <v>1995</v>
      </c>
      <c r="I7" s="233"/>
      <c r="J7" s="232">
        <v>1996</v>
      </c>
      <c r="K7" s="233"/>
      <c r="L7" s="232">
        <v>1997</v>
      </c>
      <c r="M7" s="233"/>
      <c r="N7" s="232">
        <v>1998</v>
      </c>
      <c r="O7" s="233"/>
      <c r="P7" s="232">
        <v>1999</v>
      </c>
      <c r="Q7" s="233"/>
      <c r="R7" s="232">
        <v>2000</v>
      </c>
      <c r="S7" s="233"/>
      <c r="T7" s="232">
        <v>2001</v>
      </c>
      <c r="U7" s="233"/>
      <c r="V7" s="232">
        <v>2002</v>
      </c>
      <c r="W7" s="233"/>
      <c r="X7" s="232">
        <v>2003</v>
      </c>
      <c r="Y7" s="233"/>
      <c r="Z7" s="232">
        <v>2004</v>
      </c>
      <c r="AA7" s="233"/>
      <c r="AB7" s="232">
        <v>2005</v>
      </c>
      <c r="AC7" s="233"/>
      <c r="AD7" s="232">
        <v>2006</v>
      </c>
      <c r="AE7" s="233"/>
      <c r="AF7" s="232">
        <v>2007</v>
      </c>
      <c r="AG7" s="233"/>
      <c r="AH7" s="232">
        <v>2008</v>
      </c>
      <c r="AI7" s="233"/>
      <c r="AJ7" s="232">
        <v>2009</v>
      </c>
      <c r="AK7" s="233"/>
      <c r="AL7" s="232">
        <v>2010</v>
      </c>
      <c r="AM7" s="233"/>
      <c r="AN7" s="232">
        <v>2011</v>
      </c>
      <c r="AO7" s="233"/>
      <c r="AP7" s="232">
        <v>2012</v>
      </c>
      <c r="AQ7" s="233"/>
      <c r="AR7" s="232">
        <v>2013</v>
      </c>
      <c r="AS7" s="233"/>
      <c r="AT7" s="232">
        <v>2014</v>
      </c>
      <c r="AU7" s="233"/>
      <c r="AV7" s="232">
        <v>2015</v>
      </c>
      <c r="AW7" s="233"/>
      <c r="AZ7" s="232" t="s">
        <v>280</v>
      </c>
      <c r="BA7" s="232" t="s">
        <v>281</v>
      </c>
      <c r="BB7" s="232" t="s">
        <v>282</v>
      </c>
      <c r="BC7" s="231">
        <v>1990</v>
      </c>
      <c r="BD7" s="231"/>
      <c r="BE7" s="232">
        <v>1995</v>
      </c>
      <c r="BF7" s="477"/>
      <c r="BG7" s="477">
        <v>1996</v>
      </c>
      <c r="BH7" s="477"/>
      <c r="BI7" s="232">
        <v>1997</v>
      </c>
      <c r="BJ7" s="232"/>
      <c r="BK7" s="232">
        <v>1998</v>
      </c>
      <c r="BL7" s="477"/>
      <c r="BM7" s="477">
        <v>1999</v>
      </c>
      <c r="BN7" s="477"/>
      <c r="BO7" s="232">
        <v>2000</v>
      </c>
      <c r="BP7" s="232"/>
      <c r="BQ7" s="232">
        <v>2001</v>
      </c>
      <c r="BR7" s="232"/>
      <c r="BS7" s="232">
        <v>2002</v>
      </c>
      <c r="BT7" s="232"/>
      <c r="BU7" s="232">
        <v>2003</v>
      </c>
      <c r="BV7" s="232"/>
      <c r="BW7" s="232">
        <v>2004</v>
      </c>
      <c r="BX7" s="232"/>
      <c r="BY7" s="232">
        <v>2005</v>
      </c>
      <c r="BZ7" s="232"/>
      <c r="CA7" s="232">
        <v>2006</v>
      </c>
      <c r="CB7" s="232"/>
      <c r="CC7" s="232">
        <v>2007</v>
      </c>
      <c r="CD7" s="232"/>
      <c r="CE7" s="232">
        <v>2008</v>
      </c>
      <c r="CF7" s="232"/>
      <c r="CG7" s="232">
        <v>2009</v>
      </c>
      <c r="CH7" s="232"/>
      <c r="CI7" s="232">
        <v>2010</v>
      </c>
      <c r="CJ7" s="232"/>
      <c r="CK7" s="232">
        <v>2011</v>
      </c>
      <c r="CL7" s="232"/>
      <c r="CM7" s="232">
        <v>2012</v>
      </c>
      <c r="CN7" s="232"/>
      <c r="CO7" s="232">
        <v>2013</v>
      </c>
      <c r="CP7" s="232"/>
      <c r="CQ7" s="232">
        <v>2014</v>
      </c>
      <c r="CR7" s="232"/>
      <c r="CS7" s="232">
        <v>2015</v>
      </c>
    </row>
    <row r="8" spans="1:99" ht="18.899999999999999" customHeight="1" x14ac:dyDescent="0.25">
      <c r="B8" s="236">
        <v>84</v>
      </c>
      <c r="C8" s="365">
        <v>1</v>
      </c>
      <c r="D8" s="478" t="s">
        <v>219</v>
      </c>
      <c r="E8" s="254" t="s">
        <v>569</v>
      </c>
      <c r="F8" s="610"/>
      <c r="G8" s="592"/>
      <c r="H8" s="610"/>
      <c r="I8" s="592"/>
      <c r="J8" s="610"/>
      <c r="K8" s="592"/>
      <c r="L8" s="610"/>
      <c r="M8" s="592"/>
      <c r="N8" s="610"/>
      <c r="O8" s="592"/>
      <c r="P8" s="610"/>
      <c r="Q8" s="592"/>
      <c r="R8" s="610"/>
      <c r="S8" s="592"/>
      <c r="T8" s="610"/>
      <c r="U8" s="592"/>
      <c r="V8" s="610"/>
      <c r="W8" s="592"/>
      <c r="X8" s="610"/>
      <c r="Y8" s="592"/>
      <c r="Z8" s="610"/>
      <c r="AA8" s="592"/>
      <c r="AB8" s="610"/>
      <c r="AC8" s="592"/>
      <c r="AD8" s="610"/>
      <c r="AE8" s="592"/>
      <c r="AF8" s="610"/>
      <c r="AG8" s="592"/>
      <c r="AH8" s="610"/>
      <c r="AI8" s="592"/>
      <c r="AJ8" s="610"/>
      <c r="AK8" s="592"/>
      <c r="AL8" s="610"/>
      <c r="AM8" s="592"/>
      <c r="AN8" s="610"/>
      <c r="AO8" s="592"/>
      <c r="AP8" s="610"/>
      <c r="AQ8" s="592"/>
      <c r="AR8" s="610"/>
      <c r="AS8" s="592"/>
      <c r="AT8" s="610"/>
      <c r="AU8" s="592"/>
      <c r="AV8" s="610"/>
      <c r="AW8" s="592"/>
      <c r="AZ8" s="369">
        <v>1</v>
      </c>
      <c r="BA8" s="479" t="s">
        <v>219</v>
      </c>
      <c r="BB8" s="83" t="s">
        <v>569</v>
      </c>
      <c r="BC8" s="480" t="s">
        <v>289</v>
      </c>
      <c r="BD8" s="120"/>
      <c r="BE8" s="100" t="str">
        <f>IF(OR(ISBLANK(F8),ISBLANK(H8)),"N/A",IF(ABS((H8-F8)/F8)&gt;1,"&gt; 100%","ok"))</f>
        <v>N/A</v>
      </c>
      <c r="BF8" s="100"/>
      <c r="BG8" s="100" t="str">
        <f t="shared" ref="BG8:BG24" si="0">IF(OR(ISBLANK(H8),ISBLANK(J8)),"N/A",IF(ABS((J8-H8)/H8)&gt;0.25,"&gt; 25%","ok"))</f>
        <v>N/A</v>
      </c>
      <c r="BH8" s="100"/>
      <c r="BI8" s="100" t="str">
        <f t="shared" ref="BI8:BI24" si="1">IF(OR(ISBLANK(J8),ISBLANK(L8)),"N/A",IF(ABS((L8-J8)/J8)&gt;0.25,"&gt; 25%","ok"))</f>
        <v>N/A</v>
      </c>
      <c r="BJ8" s="100"/>
      <c r="BK8" s="100" t="str">
        <f t="shared" ref="BK8:BK24" si="2">IF(OR(ISBLANK(L8),ISBLANK(N8)),"N/A",IF(ABS((N8-L8)/L8)&gt;0.25,"&gt; 25%","ok"))</f>
        <v>N/A</v>
      </c>
      <c r="BL8" s="100"/>
      <c r="BM8" s="100" t="str">
        <f t="shared" ref="BM8:BM23" si="3">IF(OR(ISBLANK(N8),ISBLANK(P8)),"N/A",IF(ABS((P8-N8)/N8)&gt;0.25,"&gt; 25%","ok"))</f>
        <v>N/A</v>
      </c>
      <c r="BN8" s="100"/>
      <c r="BO8" s="100" t="str">
        <f>IF(OR(ISBLANK(P8),ISBLANK(R8)),"N/A",IF(ABS((R8-P8)/P8)&gt;0.25,"&gt; 25%","ok"))</f>
        <v>N/A</v>
      </c>
      <c r="BP8" s="100"/>
      <c r="BQ8" s="100" t="str">
        <f>IF(OR(ISBLANK(R8),ISBLANK(T8)),"N/A",IF(ABS((T8-R8)/R8)&gt;0.25,"&gt; 25%","ok"))</f>
        <v>N/A</v>
      </c>
      <c r="BR8" s="100"/>
      <c r="BS8" s="100" t="str">
        <f>IF(OR(ISBLANK(T8),ISBLANK(V8)),"N/A",IF(ABS((V8-T8)/T8)&gt;0.25,"&gt; 25%","ok"))</f>
        <v>N/A</v>
      </c>
      <c r="BT8" s="100"/>
      <c r="BU8" s="100" t="str">
        <f>IF(OR(ISBLANK(V8),ISBLANK(X8)),"N/A",IF(ABS((X8-V8)/V8)&gt;0.25,"&gt; 25%","ok"))</f>
        <v>N/A</v>
      </c>
      <c r="BV8" s="100"/>
      <c r="BW8" s="100" t="str">
        <f>IF(OR(ISBLANK(X8),ISBLANK(Z8)),"N/A",IF(ABS((Z8-X8)/X8)&gt;0.25,"&gt; 25%","ok"))</f>
        <v>N/A</v>
      </c>
      <c r="BX8" s="100"/>
      <c r="BY8" s="100" t="str">
        <f>IF(OR(ISBLANK(Z8),ISBLANK(AB8)),"N/A",IF(ABS((AB8-Z8)/Z8)&gt;0.25,"&gt; 25%","ok"))</f>
        <v>N/A</v>
      </c>
      <c r="BZ8" s="100"/>
      <c r="CA8" s="100" t="str">
        <f>IF(OR(ISBLANK(AB8),ISBLANK(AD8)),"N/A",IF(ABS((AD8-AB8)/AB8)&gt;0.25,"&gt; 25%","ok"))</f>
        <v>N/A</v>
      </c>
      <c r="CB8" s="100"/>
      <c r="CC8" s="100" t="str">
        <f>IF(OR(ISBLANK(AD8),ISBLANK(AF8)),"N/A",IF(ABS((AF8-AD8)/AD8)&gt;0.25,"&gt; 25%","ok"))</f>
        <v>N/A</v>
      </c>
      <c r="CD8" s="100"/>
      <c r="CE8" s="100" t="str">
        <f>IF(OR(ISBLANK(AF8),ISBLANK(AH8)),"N/A",IF(ABS((AH8-AF8)/AF8)&gt;0.25,"&gt; 25%","ok"))</f>
        <v>N/A</v>
      </c>
      <c r="CF8" s="100"/>
      <c r="CG8" s="100" t="str">
        <f>IF(OR(ISBLANK(AH8),ISBLANK(AJ8)),"N/A",IF(ABS((AJ8-AH8)/AH8)&gt;0.25,"&gt; 25%","ok"))</f>
        <v>N/A</v>
      </c>
      <c r="CH8" s="100"/>
      <c r="CI8" s="100" t="str">
        <f>IF(OR(ISBLANK(AJ8),ISBLANK(AL8)),"N/A",IF(ABS((AL8-AJ8)/AJ8)&gt;0.25,"&gt; 25%","ok"))</f>
        <v>N/A</v>
      </c>
      <c r="CJ8" s="100"/>
      <c r="CK8" s="100" t="str">
        <f>IF(OR(ISBLANK(AL8),ISBLANK(AN8)),"N/A",IF(ABS((AN8-AL8)/AL8)&gt;0.25,"&gt; 25%","ok"))</f>
        <v>N/A</v>
      </c>
      <c r="CL8" s="100"/>
      <c r="CM8" s="100" t="str">
        <f>IF(OR(ISBLANK(AN8),ISBLANK(AP8)),"N/A",IF(ABS((AP8-AN8)/AN8)&gt;0.25,"&gt; 25%","ok"))</f>
        <v>N/A</v>
      </c>
      <c r="CN8" s="100"/>
      <c r="CO8" s="100" t="str">
        <f>IF(OR(ISBLANK(AP8),ISBLANK(AR8)),"N/A",IF(ABS((AR8-AP8)/AP8)&gt;0.25,"&gt; 25%","ok"))</f>
        <v>N/A</v>
      </c>
      <c r="CP8" s="100"/>
      <c r="CQ8" s="100" t="str">
        <f>IF(OR(ISBLANK(AR8),ISBLANK(AT8)),"N/A",IF(ABS((AT8-AR8)/AR8)&gt;0.25,"&gt; 25%","ok"))</f>
        <v>N/A</v>
      </c>
      <c r="CR8" s="100"/>
      <c r="CS8" s="100" t="str">
        <f>IF(OR(ISBLANK(AT8),ISBLANK(AV8)),"N/A",IF(ABS((AV8-AT8)/AT8)&gt;0.25,"&gt; 25%","ok"))</f>
        <v>N/A</v>
      </c>
    </row>
    <row r="9" spans="1:99" ht="34.5" customHeight="1" x14ac:dyDescent="0.25">
      <c r="B9" s="481">
        <v>85</v>
      </c>
      <c r="C9" s="254">
        <v>2</v>
      </c>
      <c r="D9" s="251" t="s">
        <v>570</v>
      </c>
      <c r="E9" s="254" t="s">
        <v>569</v>
      </c>
      <c r="F9" s="610"/>
      <c r="G9" s="592"/>
      <c r="H9" s="610"/>
      <c r="I9" s="592"/>
      <c r="J9" s="610"/>
      <c r="K9" s="592"/>
      <c r="L9" s="610"/>
      <c r="M9" s="592"/>
      <c r="N9" s="610"/>
      <c r="O9" s="592"/>
      <c r="P9" s="610"/>
      <c r="Q9" s="592"/>
      <c r="R9" s="610"/>
      <c r="S9" s="592"/>
      <c r="T9" s="610"/>
      <c r="U9" s="592"/>
      <c r="V9" s="610"/>
      <c r="W9" s="592"/>
      <c r="X9" s="610"/>
      <c r="Y9" s="592"/>
      <c r="Z9" s="610"/>
      <c r="AA9" s="592"/>
      <c r="AB9" s="610"/>
      <c r="AC9" s="592"/>
      <c r="AD9" s="610"/>
      <c r="AE9" s="592"/>
      <c r="AF9" s="610"/>
      <c r="AG9" s="592"/>
      <c r="AH9" s="610"/>
      <c r="AI9" s="592"/>
      <c r="AJ9" s="610"/>
      <c r="AK9" s="592"/>
      <c r="AL9" s="610"/>
      <c r="AM9" s="592"/>
      <c r="AN9" s="610"/>
      <c r="AO9" s="592"/>
      <c r="AP9" s="610"/>
      <c r="AQ9" s="592"/>
      <c r="AR9" s="610"/>
      <c r="AS9" s="592"/>
      <c r="AT9" s="610"/>
      <c r="AU9" s="592"/>
      <c r="AV9" s="610"/>
      <c r="AW9" s="592"/>
      <c r="AZ9" s="83">
        <v>2</v>
      </c>
      <c r="BA9" s="441" t="s">
        <v>571</v>
      </c>
      <c r="BB9" s="83" t="s">
        <v>569</v>
      </c>
      <c r="BC9" s="120" t="s">
        <v>289</v>
      </c>
      <c r="BD9" s="119"/>
      <c r="BE9" s="100" t="str">
        <f>IF(OR(ISBLANK(F9),ISBLANK(H9)),"N/A",IF(ABS((H9-F9)/F9)&gt;1,"&gt; 100%","ok"))</f>
        <v>N/A</v>
      </c>
      <c r="BF9" s="118"/>
      <c r="BG9" s="100" t="str">
        <f>IF(OR(ISBLANK(H9),ISBLANK(J9)),"N/A",IF(ABS((J9-H9)/H9)&gt;0.25,"&gt; 25%","ok"))</f>
        <v>N/A</v>
      </c>
      <c r="BH9" s="119"/>
      <c r="BI9" s="100" t="str">
        <f t="shared" si="1"/>
        <v>N/A</v>
      </c>
      <c r="BJ9" s="119"/>
      <c r="BK9" s="100" t="str">
        <f t="shared" si="2"/>
        <v>N/A</v>
      </c>
      <c r="BL9" s="119"/>
      <c r="BM9" s="100" t="str">
        <f t="shared" si="3"/>
        <v>N/A</v>
      </c>
      <c r="BN9" s="119"/>
      <c r="BO9" s="100" t="str">
        <f t="shared" ref="BO9:BO14" si="4">IF(OR(ISBLANK(P9),ISBLANK(R9)),"N/A",IF(ABS((R9-P9)/P9)&gt;0.25,"&gt; 25%","ok"))</f>
        <v>N/A</v>
      </c>
      <c r="BP9" s="119"/>
      <c r="BQ9" s="100" t="str">
        <f t="shared" ref="BQ9:BQ14" si="5">IF(OR(ISBLANK(R9),ISBLANK(T9)),"N/A",IF(ABS((T9-R9)/R9)&gt;0.25,"&gt; 25%","ok"))</f>
        <v>N/A</v>
      </c>
      <c r="BR9" s="118"/>
      <c r="BS9" s="100" t="str">
        <f t="shared" ref="BS9:BS14" si="6">IF(OR(ISBLANK(T9),ISBLANK(V9)),"N/A",IF(ABS((V9-T9)/T9)&gt;0.25,"&gt; 25%","ok"))</f>
        <v>N/A</v>
      </c>
      <c r="BT9" s="83"/>
      <c r="BU9" s="100" t="str">
        <f t="shared" ref="BU9:BU14" si="7">IF(OR(ISBLANK(V9),ISBLANK(X9)),"N/A",IF(ABS((X9-V9)/V9)&gt;0.25,"&gt; 25%","ok"))</f>
        <v>N/A</v>
      </c>
      <c r="BV9" s="120"/>
      <c r="BW9" s="100" t="str">
        <f t="shared" ref="BW9:BW14" si="8">IF(OR(ISBLANK(X9),ISBLANK(Z9)),"N/A",IF(ABS((Z9-X9)/X9)&gt;0.25,"&gt; 25%","ok"))</f>
        <v>N/A</v>
      </c>
      <c r="BX9" s="118"/>
      <c r="BY9" s="100" t="str">
        <f t="shared" ref="BY9:BY14" si="9">IF(OR(ISBLANK(Z9),ISBLANK(AB9)),"N/A",IF(ABS((AB9-Z9)/Z9)&gt;0.25,"&gt; 25%","ok"))</f>
        <v>N/A</v>
      </c>
      <c r="BZ9" s="83"/>
      <c r="CA9" s="100" t="str">
        <f t="shared" ref="CA9:CA14" si="10">IF(OR(ISBLANK(AB9),ISBLANK(AD9)),"N/A",IF(ABS((AD9-AB9)/AB9)&gt;0.25,"&gt; 25%","ok"))</f>
        <v>N/A</v>
      </c>
      <c r="CB9" s="119"/>
      <c r="CC9" s="100" t="str">
        <f t="shared" ref="CC9:CC14" si="11">IF(OR(ISBLANK(AD9),ISBLANK(AF9)),"N/A",IF(ABS((AF9-AD9)/AD9)&gt;0.25,"&gt; 25%","ok"))</f>
        <v>N/A</v>
      </c>
      <c r="CD9" s="118"/>
      <c r="CE9" s="100" t="str">
        <f t="shared" ref="CE9:CE14" si="12">IF(OR(ISBLANK(AF9),ISBLANK(AH9)),"N/A",IF(ABS((AH9-AF9)/AF9)&gt;0.25,"&gt; 25%","ok"))</f>
        <v>N/A</v>
      </c>
      <c r="CF9" s="120"/>
      <c r="CG9" s="100" t="str">
        <f t="shared" ref="CG9:CG14" si="13">IF(OR(ISBLANK(AH9),ISBLANK(AJ9)),"N/A",IF(ABS((AJ9-AH9)/AH9)&gt;0.25,"&gt; 25%","ok"))</f>
        <v>N/A</v>
      </c>
      <c r="CH9" s="118"/>
      <c r="CI9" s="100" t="str">
        <f t="shared" ref="CI9:CI14" si="14">IF(OR(ISBLANK(AJ9),ISBLANK(AL9)),"N/A",IF(ABS((AL9-AJ9)/AJ9)&gt;0.25,"&gt; 25%","ok"))</f>
        <v>N/A</v>
      </c>
      <c r="CJ9" s="83"/>
      <c r="CK9" s="100" t="str">
        <f t="shared" ref="CK9:CK14" si="15">IF(OR(ISBLANK(AL9),ISBLANK(AN9)),"N/A",IF(ABS((AN9-AL9)/AL9)&gt;0.25,"&gt; 25%","ok"))</f>
        <v>N/A</v>
      </c>
      <c r="CL9" s="83"/>
      <c r="CM9" s="100" t="str">
        <f t="shared" ref="CM9:CM14" si="16">IF(OR(ISBLANK(AN9),ISBLANK(AP9)),"N/A",IF(ABS((AP9-AN9)/AN9)&gt;0.25,"&gt; 25%","ok"))</f>
        <v>N/A</v>
      </c>
      <c r="CN9" s="83"/>
      <c r="CO9" s="100" t="str">
        <f t="shared" ref="CO9:CO14" si="17">IF(OR(ISBLANK(AP9),ISBLANK(AR9)),"N/A",IF(ABS((AR9-AP9)/AP9)&gt;0.25,"&gt; 25%","ok"))</f>
        <v>N/A</v>
      </c>
      <c r="CP9" s="120"/>
      <c r="CQ9" s="100" t="str">
        <f t="shared" ref="CQ9:CQ14" si="18">IF(OR(ISBLANK(AR9),ISBLANK(AT9)),"N/A",IF(ABS((AT9-AR9)/AR9)&gt;0.25,"&gt; 25%","ok"))</f>
        <v>N/A</v>
      </c>
      <c r="CR9" s="83"/>
      <c r="CS9" s="100" t="str">
        <f t="shared" ref="CS9:CS24" si="19">IF(OR(ISBLANK(AT9),ISBLANK(AV9)),"N/A",IF(ABS((AV9-AT9)/AT9)&gt;0.25,"&gt; 25%","ok"))</f>
        <v>N/A</v>
      </c>
      <c r="CT9" s="281"/>
      <c r="CU9" s="281"/>
    </row>
    <row r="10" spans="1:99" ht="18.899999999999999" customHeight="1" x14ac:dyDescent="0.25">
      <c r="B10" s="236">
        <v>155</v>
      </c>
      <c r="C10" s="254">
        <v>3</v>
      </c>
      <c r="D10" s="438" t="s">
        <v>572</v>
      </c>
      <c r="E10" s="254" t="s">
        <v>569</v>
      </c>
      <c r="F10" s="610"/>
      <c r="G10" s="592"/>
      <c r="H10" s="610"/>
      <c r="I10" s="592"/>
      <c r="J10" s="610"/>
      <c r="K10" s="592"/>
      <c r="L10" s="610"/>
      <c r="M10" s="592"/>
      <c r="N10" s="610"/>
      <c r="O10" s="592"/>
      <c r="P10" s="610"/>
      <c r="Q10" s="592"/>
      <c r="R10" s="610"/>
      <c r="S10" s="592"/>
      <c r="T10" s="610"/>
      <c r="U10" s="592"/>
      <c r="V10" s="610"/>
      <c r="W10" s="592"/>
      <c r="X10" s="610"/>
      <c r="Y10" s="592"/>
      <c r="Z10" s="610"/>
      <c r="AA10" s="592"/>
      <c r="AB10" s="610"/>
      <c r="AC10" s="592"/>
      <c r="AD10" s="610"/>
      <c r="AE10" s="592"/>
      <c r="AF10" s="610"/>
      <c r="AG10" s="592"/>
      <c r="AH10" s="610"/>
      <c r="AI10" s="592"/>
      <c r="AJ10" s="610"/>
      <c r="AK10" s="592"/>
      <c r="AL10" s="610"/>
      <c r="AM10" s="592"/>
      <c r="AN10" s="610"/>
      <c r="AO10" s="592"/>
      <c r="AP10" s="610"/>
      <c r="AQ10" s="592"/>
      <c r="AR10" s="610"/>
      <c r="AS10" s="592"/>
      <c r="AT10" s="610"/>
      <c r="AU10" s="592"/>
      <c r="AV10" s="610"/>
      <c r="AW10" s="592"/>
      <c r="AZ10" s="83">
        <v>3</v>
      </c>
      <c r="BA10" s="441" t="s">
        <v>572</v>
      </c>
      <c r="BB10" s="83" t="s">
        <v>569</v>
      </c>
      <c r="BC10" s="120" t="s">
        <v>289</v>
      </c>
      <c r="BD10" s="119"/>
      <c r="BE10" s="100" t="str">
        <f t="shared" ref="BE10:BE24" si="20">IF(OR(ISBLANK(F10),ISBLANK(H10)),"N/A",IF(ABS((H10-F10)/F10)&gt;1,"&gt; 100%","ok"))</f>
        <v>N/A</v>
      </c>
      <c r="BF10" s="118"/>
      <c r="BG10" s="100" t="str">
        <f t="shared" si="0"/>
        <v>N/A</v>
      </c>
      <c r="BH10" s="119"/>
      <c r="BI10" s="100" t="str">
        <f t="shared" si="1"/>
        <v>N/A</v>
      </c>
      <c r="BJ10" s="119"/>
      <c r="BK10" s="100" t="str">
        <f t="shared" si="2"/>
        <v>N/A</v>
      </c>
      <c r="BL10" s="119"/>
      <c r="BM10" s="100" t="str">
        <f t="shared" si="3"/>
        <v>N/A</v>
      </c>
      <c r="BN10" s="119"/>
      <c r="BO10" s="100" t="str">
        <f t="shared" si="4"/>
        <v>N/A</v>
      </c>
      <c r="BP10" s="119"/>
      <c r="BQ10" s="100" t="str">
        <f t="shared" si="5"/>
        <v>N/A</v>
      </c>
      <c r="BR10" s="118"/>
      <c r="BS10" s="100" t="str">
        <f t="shared" si="6"/>
        <v>N/A</v>
      </c>
      <c r="BT10" s="83"/>
      <c r="BU10" s="100" t="str">
        <f t="shared" si="7"/>
        <v>N/A</v>
      </c>
      <c r="BV10" s="120"/>
      <c r="BW10" s="100" t="str">
        <f t="shared" si="8"/>
        <v>N/A</v>
      </c>
      <c r="BX10" s="118"/>
      <c r="BY10" s="100" t="str">
        <f t="shared" si="9"/>
        <v>N/A</v>
      </c>
      <c r="BZ10" s="83"/>
      <c r="CA10" s="100" t="str">
        <f t="shared" si="10"/>
        <v>N/A</v>
      </c>
      <c r="CB10" s="119"/>
      <c r="CC10" s="100" t="str">
        <f t="shared" si="11"/>
        <v>N/A</v>
      </c>
      <c r="CD10" s="118"/>
      <c r="CE10" s="100" t="str">
        <f t="shared" si="12"/>
        <v>N/A</v>
      </c>
      <c r="CF10" s="120"/>
      <c r="CG10" s="100" t="str">
        <f t="shared" si="13"/>
        <v>N/A</v>
      </c>
      <c r="CH10" s="118"/>
      <c r="CI10" s="100" t="str">
        <f t="shared" si="14"/>
        <v>N/A</v>
      </c>
      <c r="CJ10" s="83"/>
      <c r="CK10" s="100" t="str">
        <f t="shared" si="15"/>
        <v>N/A</v>
      </c>
      <c r="CL10" s="83"/>
      <c r="CM10" s="100" t="str">
        <f t="shared" si="16"/>
        <v>N/A</v>
      </c>
      <c r="CN10" s="83"/>
      <c r="CO10" s="100" t="str">
        <f t="shared" si="17"/>
        <v>N/A</v>
      </c>
      <c r="CP10" s="120"/>
      <c r="CQ10" s="100" t="str">
        <f t="shared" si="18"/>
        <v>N/A</v>
      </c>
      <c r="CR10" s="83"/>
      <c r="CS10" s="100" t="str">
        <f t="shared" si="19"/>
        <v>N/A</v>
      </c>
      <c r="CT10" s="207"/>
      <c r="CU10" s="281"/>
    </row>
    <row r="11" spans="1:99" ht="18.899999999999999" customHeight="1" x14ac:dyDescent="0.25">
      <c r="B11" s="236">
        <v>156</v>
      </c>
      <c r="C11" s="254">
        <v>4</v>
      </c>
      <c r="D11" s="438" t="s">
        <v>519</v>
      </c>
      <c r="E11" s="254" t="s">
        <v>569</v>
      </c>
      <c r="F11" s="610"/>
      <c r="G11" s="592"/>
      <c r="H11" s="610"/>
      <c r="I11" s="592"/>
      <c r="J11" s="610"/>
      <c r="K11" s="592"/>
      <c r="L11" s="610"/>
      <c r="M11" s="592"/>
      <c r="N11" s="610"/>
      <c r="O11" s="592"/>
      <c r="P11" s="610"/>
      <c r="Q11" s="592"/>
      <c r="R11" s="610"/>
      <c r="S11" s="592"/>
      <c r="T11" s="610"/>
      <c r="U11" s="592"/>
      <c r="V11" s="610"/>
      <c r="W11" s="592"/>
      <c r="X11" s="610"/>
      <c r="Y11" s="592"/>
      <c r="Z11" s="610"/>
      <c r="AA11" s="592"/>
      <c r="AB11" s="610"/>
      <c r="AC11" s="592"/>
      <c r="AD11" s="610"/>
      <c r="AE11" s="592"/>
      <c r="AF11" s="610"/>
      <c r="AG11" s="592"/>
      <c r="AH11" s="610"/>
      <c r="AI11" s="592"/>
      <c r="AJ11" s="610"/>
      <c r="AK11" s="592"/>
      <c r="AL11" s="610"/>
      <c r="AM11" s="592"/>
      <c r="AN11" s="610"/>
      <c r="AO11" s="592"/>
      <c r="AP11" s="610"/>
      <c r="AQ11" s="592"/>
      <c r="AR11" s="610"/>
      <c r="AS11" s="592"/>
      <c r="AT11" s="610"/>
      <c r="AU11" s="592"/>
      <c r="AV11" s="610"/>
      <c r="AW11" s="592"/>
      <c r="AZ11" s="83">
        <v>4</v>
      </c>
      <c r="BA11" s="441" t="s">
        <v>519</v>
      </c>
      <c r="BB11" s="83" t="s">
        <v>569</v>
      </c>
      <c r="BC11" s="120" t="s">
        <v>289</v>
      </c>
      <c r="BD11" s="119"/>
      <c r="BE11" s="100" t="str">
        <f t="shared" si="20"/>
        <v>N/A</v>
      </c>
      <c r="BF11" s="118"/>
      <c r="BG11" s="100" t="str">
        <f t="shared" si="0"/>
        <v>N/A</v>
      </c>
      <c r="BH11" s="119"/>
      <c r="BI11" s="100" t="str">
        <f t="shared" si="1"/>
        <v>N/A</v>
      </c>
      <c r="BJ11" s="119"/>
      <c r="BK11" s="100" t="str">
        <f t="shared" si="2"/>
        <v>N/A</v>
      </c>
      <c r="BL11" s="119"/>
      <c r="BM11" s="100" t="str">
        <f t="shared" si="3"/>
        <v>N/A</v>
      </c>
      <c r="BN11" s="119"/>
      <c r="BO11" s="100" t="str">
        <f t="shared" si="4"/>
        <v>N/A</v>
      </c>
      <c r="BP11" s="119"/>
      <c r="BQ11" s="100" t="str">
        <f t="shared" si="5"/>
        <v>N/A</v>
      </c>
      <c r="BR11" s="118"/>
      <c r="BS11" s="100" t="str">
        <f t="shared" si="6"/>
        <v>N/A</v>
      </c>
      <c r="BT11" s="83"/>
      <c r="BU11" s="100" t="str">
        <f t="shared" si="7"/>
        <v>N/A</v>
      </c>
      <c r="BV11" s="120"/>
      <c r="BW11" s="100" t="str">
        <f t="shared" si="8"/>
        <v>N/A</v>
      </c>
      <c r="BX11" s="118"/>
      <c r="BY11" s="100" t="str">
        <f t="shared" si="9"/>
        <v>N/A</v>
      </c>
      <c r="BZ11" s="83"/>
      <c r="CA11" s="100" t="str">
        <f t="shared" si="10"/>
        <v>N/A</v>
      </c>
      <c r="CB11" s="119"/>
      <c r="CC11" s="100" t="str">
        <f t="shared" si="11"/>
        <v>N/A</v>
      </c>
      <c r="CD11" s="118"/>
      <c r="CE11" s="100" t="str">
        <f t="shared" si="12"/>
        <v>N/A</v>
      </c>
      <c r="CF11" s="120"/>
      <c r="CG11" s="100" t="str">
        <f t="shared" si="13"/>
        <v>N/A</v>
      </c>
      <c r="CH11" s="118"/>
      <c r="CI11" s="100" t="str">
        <f t="shared" si="14"/>
        <v>N/A</v>
      </c>
      <c r="CJ11" s="83"/>
      <c r="CK11" s="100" t="str">
        <f t="shared" si="15"/>
        <v>N/A</v>
      </c>
      <c r="CL11" s="83"/>
      <c r="CM11" s="100" t="str">
        <f t="shared" si="16"/>
        <v>N/A</v>
      </c>
      <c r="CN11" s="83"/>
      <c r="CO11" s="100" t="str">
        <f t="shared" si="17"/>
        <v>N/A</v>
      </c>
      <c r="CP11" s="120"/>
      <c r="CQ11" s="100" t="str">
        <f t="shared" si="18"/>
        <v>N/A</v>
      </c>
      <c r="CR11" s="83"/>
      <c r="CS11" s="100" t="str">
        <f t="shared" si="19"/>
        <v>N/A</v>
      </c>
      <c r="CT11" s="207"/>
      <c r="CU11" s="281"/>
    </row>
    <row r="12" spans="1:99" ht="18.899999999999999" customHeight="1" x14ac:dyDescent="0.25">
      <c r="B12" s="236">
        <v>158</v>
      </c>
      <c r="C12" s="254">
        <v>5</v>
      </c>
      <c r="D12" s="438" t="s">
        <v>520</v>
      </c>
      <c r="E12" s="254" t="s">
        <v>569</v>
      </c>
      <c r="F12" s="610"/>
      <c r="G12" s="592"/>
      <c r="H12" s="610"/>
      <c r="I12" s="592"/>
      <c r="J12" s="610"/>
      <c r="K12" s="592"/>
      <c r="L12" s="610"/>
      <c r="M12" s="592"/>
      <c r="N12" s="610"/>
      <c r="O12" s="592"/>
      <c r="P12" s="610"/>
      <c r="Q12" s="592"/>
      <c r="R12" s="610"/>
      <c r="S12" s="592"/>
      <c r="T12" s="610"/>
      <c r="U12" s="592"/>
      <c r="V12" s="610"/>
      <c r="W12" s="592"/>
      <c r="X12" s="610"/>
      <c r="Y12" s="592"/>
      <c r="Z12" s="610"/>
      <c r="AA12" s="592"/>
      <c r="AB12" s="610"/>
      <c r="AC12" s="592"/>
      <c r="AD12" s="610"/>
      <c r="AE12" s="592"/>
      <c r="AF12" s="610"/>
      <c r="AG12" s="592"/>
      <c r="AH12" s="610"/>
      <c r="AI12" s="592"/>
      <c r="AJ12" s="610"/>
      <c r="AK12" s="592"/>
      <c r="AL12" s="610"/>
      <c r="AM12" s="592"/>
      <c r="AN12" s="610"/>
      <c r="AO12" s="592"/>
      <c r="AP12" s="610"/>
      <c r="AQ12" s="592"/>
      <c r="AR12" s="610"/>
      <c r="AS12" s="592"/>
      <c r="AT12" s="610"/>
      <c r="AU12" s="592"/>
      <c r="AV12" s="610"/>
      <c r="AW12" s="592"/>
      <c r="AZ12" s="83">
        <v>5</v>
      </c>
      <c r="BA12" s="441" t="s">
        <v>520</v>
      </c>
      <c r="BB12" s="83" t="s">
        <v>569</v>
      </c>
      <c r="BC12" s="120" t="s">
        <v>289</v>
      </c>
      <c r="BD12" s="119"/>
      <c r="BE12" s="100" t="str">
        <f t="shared" si="20"/>
        <v>N/A</v>
      </c>
      <c r="BF12" s="118"/>
      <c r="BG12" s="100" t="str">
        <f t="shared" si="0"/>
        <v>N/A</v>
      </c>
      <c r="BH12" s="119"/>
      <c r="BI12" s="100" t="str">
        <f t="shared" si="1"/>
        <v>N/A</v>
      </c>
      <c r="BJ12" s="119"/>
      <c r="BK12" s="100" t="str">
        <f t="shared" si="2"/>
        <v>N/A</v>
      </c>
      <c r="BL12" s="119"/>
      <c r="BM12" s="100" t="str">
        <f t="shared" si="3"/>
        <v>N/A</v>
      </c>
      <c r="BN12" s="119"/>
      <c r="BO12" s="100" t="str">
        <f t="shared" si="4"/>
        <v>N/A</v>
      </c>
      <c r="BP12" s="119"/>
      <c r="BQ12" s="100" t="str">
        <f t="shared" si="5"/>
        <v>N/A</v>
      </c>
      <c r="BR12" s="118"/>
      <c r="BS12" s="100" t="str">
        <f t="shared" si="6"/>
        <v>N/A</v>
      </c>
      <c r="BT12" s="83"/>
      <c r="BU12" s="100" t="str">
        <f t="shared" si="7"/>
        <v>N/A</v>
      </c>
      <c r="BV12" s="120"/>
      <c r="BW12" s="100" t="str">
        <f t="shared" si="8"/>
        <v>N/A</v>
      </c>
      <c r="BX12" s="118"/>
      <c r="BY12" s="100" t="str">
        <f t="shared" si="9"/>
        <v>N/A</v>
      </c>
      <c r="BZ12" s="83"/>
      <c r="CA12" s="100" t="str">
        <f t="shared" si="10"/>
        <v>N/A</v>
      </c>
      <c r="CB12" s="119"/>
      <c r="CC12" s="100" t="str">
        <f t="shared" si="11"/>
        <v>N/A</v>
      </c>
      <c r="CD12" s="118"/>
      <c r="CE12" s="100" t="str">
        <f t="shared" si="12"/>
        <v>N/A</v>
      </c>
      <c r="CF12" s="120"/>
      <c r="CG12" s="100" t="str">
        <f t="shared" si="13"/>
        <v>N/A</v>
      </c>
      <c r="CH12" s="118"/>
      <c r="CI12" s="100" t="str">
        <f t="shared" si="14"/>
        <v>N/A</v>
      </c>
      <c r="CJ12" s="83"/>
      <c r="CK12" s="100" t="str">
        <f t="shared" si="15"/>
        <v>N/A</v>
      </c>
      <c r="CL12" s="83"/>
      <c r="CM12" s="100" t="str">
        <f t="shared" si="16"/>
        <v>N/A</v>
      </c>
      <c r="CN12" s="83"/>
      <c r="CO12" s="100" t="str">
        <f t="shared" si="17"/>
        <v>N/A</v>
      </c>
      <c r="CP12" s="120"/>
      <c r="CQ12" s="100" t="str">
        <f t="shared" si="18"/>
        <v>N/A</v>
      </c>
      <c r="CR12" s="83"/>
      <c r="CS12" s="100" t="str">
        <f t="shared" si="19"/>
        <v>N/A</v>
      </c>
      <c r="CT12" s="207"/>
      <c r="CU12" s="281"/>
    </row>
    <row r="13" spans="1:99" ht="18.899999999999999" customHeight="1" x14ac:dyDescent="0.25">
      <c r="B13" s="236">
        <v>159</v>
      </c>
      <c r="C13" s="254">
        <v>6</v>
      </c>
      <c r="D13" s="438" t="s">
        <v>555</v>
      </c>
      <c r="E13" s="254" t="s">
        <v>569</v>
      </c>
      <c r="F13" s="610"/>
      <c r="G13" s="592"/>
      <c r="H13" s="610"/>
      <c r="I13" s="592"/>
      <c r="J13" s="610"/>
      <c r="K13" s="592"/>
      <c r="L13" s="610"/>
      <c r="M13" s="592"/>
      <c r="N13" s="610"/>
      <c r="O13" s="592"/>
      <c r="P13" s="610"/>
      <c r="Q13" s="592"/>
      <c r="R13" s="610"/>
      <c r="S13" s="592"/>
      <c r="T13" s="610"/>
      <c r="U13" s="592"/>
      <c r="V13" s="610"/>
      <c r="W13" s="592"/>
      <c r="X13" s="610"/>
      <c r="Y13" s="592"/>
      <c r="Z13" s="610"/>
      <c r="AA13" s="592"/>
      <c r="AB13" s="610"/>
      <c r="AC13" s="592"/>
      <c r="AD13" s="610"/>
      <c r="AE13" s="592"/>
      <c r="AF13" s="610"/>
      <c r="AG13" s="592"/>
      <c r="AH13" s="610"/>
      <c r="AI13" s="592"/>
      <c r="AJ13" s="610"/>
      <c r="AK13" s="592"/>
      <c r="AL13" s="610"/>
      <c r="AM13" s="592"/>
      <c r="AN13" s="610"/>
      <c r="AO13" s="592"/>
      <c r="AP13" s="610"/>
      <c r="AQ13" s="592"/>
      <c r="AR13" s="610"/>
      <c r="AS13" s="592"/>
      <c r="AT13" s="610"/>
      <c r="AU13" s="592"/>
      <c r="AV13" s="610">
        <v>1250</v>
      </c>
      <c r="AW13" s="592" t="s">
        <v>601</v>
      </c>
      <c r="AZ13" s="83">
        <v>6</v>
      </c>
      <c r="BA13" s="441" t="s">
        <v>555</v>
      </c>
      <c r="BB13" s="83" t="s">
        <v>569</v>
      </c>
      <c r="BC13" s="120" t="s">
        <v>289</v>
      </c>
      <c r="BD13" s="119"/>
      <c r="BE13" s="100" t="str">
        <f t="shared" si="20"/>
        <v>N/A</v>
      </c>
      <c r="BF13" s="118"/>
      <c r="BG13" s="100" t="str">
        <f t="shared" si="0"/>
        <v>N/A</v>
      </c>
      <c r="BH13" s="119"/>
      <c r="BI13" s="100" t="str">
        <f t="shared" si="1"/>
        <v>N/A</v>
      </c>
      <c r="BJ13" s="119"/>
      <c r="BK13" s="100" t="str">
        <f t="shared" si="2"/>
        <v>N/A</v>
      </c>
      <c r="BL13" s="119"/>
      <c r="BM13" s="100" t="str">
        <f t="shared" si="3"/>
        <v>N/A</v>
      </c>
      <c r="BN13" s="119"/>
      <c r="BO13" s="100" t="str">
        <f t="shared" si="4"/>
        <v>N/A</v>
      </c>
      <c r="BP13" s="119"/>
      <c r="BQ13" s="100" t="str">
        <f t="shared" si="5"/>
        <v>N/A</v>
      </c>
      <c r="BR13" s="118"/>
      <c r="BS13" s="100" t="str">
        <f t="shared" si="6"/>
        <v>N/A</v>
      </c>
      <c r="BT13" s="83"/>
      <c r="BU13" s="100" t="str">
        <f t="shared" si="7"/>
        <v>N/A</v>
      </c>
      <c r="BV13" s="118"/>
      <c r="BW13" s="100" t="str">
        <f t="shared" si="8"/>
        <v>N/A</v>
      </c>
      <c r="BX13" s="83"/>
      <c r="BY13" s="100" t="str">
        <f t="shared" si="9"/>
        <v>N/A</v>
      </c>
      <c r="BZ13" s="119"/>
      <c r="CA13" s="100" t="str">
        <f t="shared" si="10"/>
        <v>N/A</v>
      </c>
      <c r="CB13" s="118"/>
      <c r="CC13" s="100" t="str">
        <f t="shared" si="11"/>
        <v>N/A</v>
      </c>
      <c r="CD13" s="83"/>
      <c r="CE13" s="100" t="str">
        <f t="shared" si="12"/>
        <v>N/A</v>
      </c>
      <c r="CF13" s="119"/>
      <c r="CG13" s="100" t="str">
        <f t="shared" si="13"/>
        <v>N/A</v>
      </c>
      <c r="CH13" s="83"/>
      <c r="CI13" s="100" t="str">
        <f t="shared" si="14"/>
        <v>N/A</v>
      </c>
      <c r="CJ13" s="83"/>
      <c r="CK13" s="100" t="str">
        <f t="shared" si="15"/>
        <v>N/A</v>
      </c>
      <c r="CL13" s="118"/>
      <c r="CM13" s="100" t="str">
        <f t="shared" si="16"/>
        <v>N/A</v>
      </c>
      <c r="CN13" s="118"/>
      <c r="CO13" s="100" t="str">
        <f t="shared" si="17"/>
        <v>N/A</v>
      </c>
      <c r="CP13" s="83"/>
      <c r="CQ13" s="100" t="str">
        <f t="shared" si="18"/>
        <v>N/A</v>
      </c>
      <c r="CR13" s="119"/>
      <c r="CS13" s="100" t="str">
        <f t="shared" si="19"/>
        <v>N/A</v>
      </c>
      <c r="CT13" s="207"/>
      <c r="CU13" s="281"/>
    </row>
    <row r="14" spans="1:99" ht="27" customHeight="1" x14ac:dyDescent="0.25">
      <c r="B14" s="236">
        <v>89</v>
      </c>
      <c r="C14" s="254">
        <v>7</v>
      </c>
      <c r="D14" s="251" t="s">
        <v>573</v>
      </c>
      <c r="E14" s="254" t="s">
        <v>569</v>
      </c>
      <c r="F14" s="610"/>
      <c r="G14" s="592"/>
      <c r="H14" s="610"/>
      <c r="I14" s="592"/>
      <c r="J14" s="610"/>
      <c r="K14" s="592"/>
      <c r="L14" s="610"/>
      <c r="M14" s="592"/>
      <c r="N14" s="610"/>
      <c r="O14" s="592"/>
      <c r="P14" s="610"/>
      <c r="Q14" s="592"/>
      <c r="R14" s="610"/>
      <c r="S14" s="592"/>
      <c r="T14" s="610"/>
      <c r="U14" s="592"/>
      <c r="V14" s="610"/>
      <c r="W14" s="592"/>
      <c r="X14" s="610"/>
      <c r="Y14" s="592"/>
      <c r="Z14" s="610"/>
      <c r="AA14" s="592"/>
      <c r="AB14" s="610"/>
      <c r="AC14" s="592"/>
      <c r="AD14" s="610"/>
      <c r="AE14" s="592"/>
      <c r="AF14" s="610"/>
      <c r="AG14" s="592"/>
      <c r="AH14" s="610"/>
      <c r="AI14" s="592"/>
      <c r="AJ14" s="610"/>
      <c r="AK14" s="592"/>
      <c r="AL14" s="610"/>
      <c r="AM14" s="592"/>
      <c r="AN14" s="610"/>
      <c r="AO14" s="592"/>
      <c r="AP14" s="610"/>
      <c r="AQ14" s="592"/>
      <c r="AR14" s="610"/>
      <c r="AS14" s="592"/>
      <c r="AT14" s="610"/>
      <c r="AU14" s="592"/>
      <c r="AV14" s="610">
        <v>80</v>
      </c>
      <c r="AW14" s="592" t="s">
        <v>601</v>
      </c>
      <c r="AZ14" s="83">
        <v>7</v>
      </c>
      <c r="BA14" s="247" t="s">
        <v>573</v>
      </c>
      <c r="BB14" s="83" t="s">
        <v>569</v>
      </c>
      <c r="BC14" s="120" t="s">
        <v>289</v>
      </c>
      <c r="BD14" s="119"/>
      <c r="BE14" s="100" t="str">
        <f t="shared" si="20"/>
        <v>N/A</v>
      </c>
      <c r="BF14" s="118"/>
      <c r="BG14" s="100" t="str">
        <f>IF(OR(ISBLANK(H14),ISBLANK(J14)),"N/A",IF(ABS((J14-H14)/H14)&gt;0.25,"&gt; 25%","ok"))</f>
        <v>N/A</v>
      </c>
      <c r="BH14" s="119"/>
      <c r="BI14" s="100" t="str">
        <f t="shared" si="1"/>
        <v>N/A</v>
      </c>
      <c r="BJ14" s="119"/>
      <c r="BK14" s="100" t="str">
        <f t="shared" si="2"/>
        <v>N/A</v>
      </c>
      <c r="BL14" s="119"/>
      <c r="BM14" s="100" t="str">
        <f t="shared" si="3"/>
        <v>N/A</v>
      </c>
      <c r="BN14" s="119"/>
      <c r="BO14" s="100" t="str">
        <f t="shared" si="4"/>
        <v>N/A</v>
      </c>
      <c r="BP14" s="119"/>
      <c r="BQ14" s="100" t="str">
        <f t="shared" si="5"/>
        <v>N/A</v>
      </c>
      <c r="BR14" s="118"/>
      <c r="BS14" s="100" t="str">
        <f t="shared" si="6"/>
        <v>N/A</v>
      </c>
      <c r="BT14" s="83"/>
      <c r="BU14" s="100" t="str">
        <f t="shared" si="7"/>
        <v>N/A</v>
      </c>
      <c r="BV14" s="118"/>
      <c r="BW14" s="100" t="str">
        <f t="shared" si="8"/>
        <v>N/A</v>
      </c>
      <c r="BX14" s="83"/>
      <c r="BY14" s="100" t="str">
        <f t="shared" si="9"/>
        <v>N/A</v>
      </c>
      <c r="BZ14" s="119"/>
      <c r="CA14" s="100" t="str">
        <f t="shared" si="10"/>
        <v>N/A</v>
      </c>
      <c r="CB14" s="118"/>
      <c r="CC14" s="100" t="str">
        <f t="shared" si="11"/>
        <v>N/A</v>
      </c>
      <c r="CD14" s="83"/>
      <c r="CE14" s="100" t="str">
        <f t="shared" si="12"/>
        <v>N/A</v>
      </c>
      <c r="CF14" s="119"/>
      <c r="CG14" s="100" t="str">
        <f t="shared" si="13"/>
        <v>N/A</v>
      </c>
      <c r="CH14" s="83"/>
      <c r="CI14" s="100" t="str">
        <f t="shared" si="14"/>
        <v>N/A</v>
      </c>
      <c r="CJ14" s="83"/>
      <c r="CK14" s="100" t="str">
        <f t="shared" si="15"/>
        <v>N/A</v>
      </c>
      <c r="CL14" s="118"/>
      <c r="CM14" s="100" t="str">
        <f t="shared" si="16"/>
        <v>N/A</v>
      </c>
      <c r="CN14" s="118"/>
      <c r="CO14" s="100" t="str">
        <f t="shared" si="17"/>
        <v>N/A</v>
      </c>
      <c r="CP14" s="83"/>
      <c r="CQ14" s="100" t="str">
        <f t="shared" si="18"/>
        <v>N/A</v>
      </c>
      <c r="CR14" s="119"/>
      <c r="CS14" s="100" t="str">
        <f t="shared" si="19"/>
        <v>N/A</v>
      </c>
      <c r="CT14" s="207"/>
      <c r="CU14" s="281"/>
    </row>
    <row r="15" spans="1:99" ht="27" customHeight="1" x14ac:dyDescent="0.25">
      <c r="B15" s="236">
        <v>94</v>
      </c>
      <c r="C15" s="254">
        <v>8</v>
      </c>
      <c r="D15" s="482" t="s">
        <v>574</v>
      </c>
      <c r="E15" s="254" t="s">
        <v>569</v>
      </c>
      <c r="F15" s="610"/>
      <c r="G15" s="592"/>
      <c r="H15" s="610"/>
      <c r="I15" s="592"/>
      <c r="J15" s="610"/>
      <c r="K15" s="592"/>
      <c r="L15" s="610"/>
      <c r="M15" s="592"/>
      <c r="N15" s="610"/>
      <c r="O15" s="592"/>
      <c r="P15" s="610"/>
      <c r="Q15" s="592"/>
      <c r="R15" s="610"/>
      <c r="S15" s="592"/>
      <c r="T15" s="610"/>
      <c r="U15" s="592"/>
      <c r="V15" s="610"/>
      <c r="W15" s="592"/>
      <c r="X15" s="610"/>
      <c r="Y15" s="592"/>
      <c r="Z15" s="610"/>
      <c r="AA15" s="592"/>
      <c r="AB15" s="610"/>
      <c r="AC15" s="592"/>
      <c r="AD15" s="610"/>
      <c r="AE15" s="592"/>
      <c r="AF15" s="610"/>
      <c r="AG15" s="592"/>
      <c r="AH15" s="610"/>
      <c r="AI15" s="592"/>
      <c r="AJ15" s="610"/>
      <c r="AK15" s="592"/>
      <c r="AL15" s="610"/>
      <c r="AM15" s="592"/>
      <c r="AN15" s="610"/>
      <c r="AO15" s="592"/>
      <c r="AP15" s="610"/>
      <c r="AQ15" s="592"/>
      <c r="AR15" s="610"/>
      <c r="AS15" s="592"/>
      <c r="AT15" s="610"/>
      <c r="AU15" s="592"/>
      <c r="AV15" s="610">
        <v>40</v>
      </c>
      <c r="AW15" s="592" t="s">
        <v>601</v>
      </c>
      <c r="AZ15" s="83">
        <v>8</v>
      </c>
      <c r="BA15" s="441" t="s">
        <v>575</v>
      </c>
      <c r="BB15" s="83" t="s">
        <v>569</v>
      </c>
      <c r="BC15" s="120" t="s">
        <v>289</v>
      </c>
      <c r="BD15" s="119"/>
      <c r="BE15" s="100" t="str">
        <f t="shared" si="20"/>
        <v>N/A</v>
      </c>
      <c r="BF15" s="118"/>
      <c r="BG15" s="100" t="str">
        <f t="shared" si="0"/>
        <v>N/A</v>
      </c>
      <c r="BH15" s="119"/>
      <c r="BI15" s="100" t="str">
        <f t="shared" si="1"/>
        <v>N/A</v>
      </c>
      <c r="BJ15" s="119"/>
      <c r="BK15" s="100" t="str">
        <f t="shared" si="2"/>
        <v>N/A</v>
      </c>
      <c r="BL15" s="119"/>
      <c r="BM15" s="100" t="str">
        <f t="shared" si="3"/>
        <v>N/A</v>
      </c>
      <c r="BN15" s="119"/>
      <c r="BO15" s="100" t="str">
        <f>IF(OR(ISBLANK(P15),ISBLANK(R15)),"N/A",IF(ABS((R15-P15)/P15)&gt;0.25,"&gt; 25%","ok"))</f>
        <v>N/A</v>
      </c>
      <c r="BP15" s="119"/>
      <c r="BQ15" s="100" t="str">
        <f>IF(OR(ISBLANK(R15),ISBLANK(T15)),"N/A",IF(ABS((T15-R15)/R15)&gt;0.25,"&gt; 25%","ok"))</f>
        <v>N/A</v>
      </c>
      <c r="BR15" s="118"/>
      <c r="BS15" s="100" t="str">
        <f>IF(OR(ISBLANK(T15),ISBLANK(V15)),"N/A",IF(ABS((V15-T15)/T15)&gt;0.25,"&gt; 25%","ok"))</f>
        <v>N/A</v>
      </c>
      <c r="BT15" s="83"/>
      <c r="BU15" s="100" t="str">
        <f>IF(OR(ISBLANK(V15),ISBLANK(X15)),"N/A",IF(ABS((X15-V15)/V15)&gt;0.25,"&gt; 25%","ok"))</f>
        <v>N/A</v>
      </c>
      <c r="BV15" s="118"/>
      <c r="BW15" s="100" t="str">
        <f>IF(OR(ISBLANK(X15),ISBLANK(Z15)),"N/A",IF(ABS((Z15-X15)/X15)&gt;0.25,"&gt; 25%","ok"))</f>
        <v>N/A</v>
      </c>
      <c r="BX15" s="83"/>
      <c r="BY15" s="100" t="str">
        <f>IF(OR(ISBLANK(Z15),ISBLANK(AB15)),"N/A",IF(ABS((AB15-Z15)/Z15)&gt;0.25,"&gt; 25%","ok"))</f>
        <v>N/A</v>
      </c>
      <c r="BZ15" s="119"/>
      <c r="CA15" s="100" t="str">
        <f>IF(OR(ISBLANK(AB15),ISBLANK(AD15)),"N/A",IF(ABS((AD15-AB15)/AB15)&gt;0.25,"&gt; 25%","ok"))</f>
        <v>N/A</v>
      </c>
      <c r="CB15" s="118"/>
      <c r="CC15" s="100" t="str">
        <f>IF(OR(ISBLANK(AD15),ISBLANK(AF15)),"N/A",IF(ABS((AF15-AD15)/AD15)&gt;0.25,"&gt; 25%","ok"))</f>
        <v>N/A</v>
      </c>
      <c r="CD15" s="83"/>
      <c r="CE15" s="100" t="str">
        <f>IF(OR(ISBLANK(AF15),ISBLANK(AH15)),"N/A",IF(ABS((AH15-AF15)/AF15)&gt;0.25,"&gt; 25%","ok"))</f>
        <v>N/A</v>
      </c>
      <c r="CF15" s="119"/>
      <c r="CG15" s="100" t="str">
        <f>IF(OR(ISBLANK(AH15),ISBLANK(AJ15)),"N/A",IF(ABS((AJ15-AH15)/AH15)&gt;0.25,"&gt; 25%","ok"))</f>
        <v>N/A</v>
      </c>
      <c r="CH15" s="83"/>
      <c r="CI15" s="100" t="str">
        <f>IF(OR(ISBLANK(AJ15),ISBLANK(AL15)),"N/A",IF(ABS((AL15-AJ15)/AJ15)&gt;0.25,"&gt; 25%","ok"))</f>
        <v>N/A</v>
      </c>
      <c r="CJ15" s="83"/>
      <c r="CK15" s="100" t="str">
        <f>IF(OR(ISBLANK(AL15),ISBLANK(AN15)),"N/A",IF(ABS((AN15-AL15)/AL15)&gt;0.25,"&gt; 25%","ok"))</f>
        <v>N/A</v>
      </c>
      <c r="CL15" s="118"/>
      <c r="CM15" s="100" t="str">
        <f>IF(OR(ISBLANK(AN15),ISBLANK(AP15)),"N/A",IF(ABS((AP15-AN15)/AN15)&gt;0.25,"&gt; 25%","ok"))</f>
        <v>N/A</v>
      </c>
      <c r="CN15" s="118"/>
      <c r="CO15" s="100" t="str">
        <f>IF(OR(ISBLANK(AP15),ISBLANK(AR15)),"N/A",IF(ABS((AR15-AP15)/AP15)&gt;0.25,"&gt; 25%","ok"))</f>
        <v>N/A</v>
      </c>
      <c r="CP15" s="83"/>
      <c r="CQ15" s="100" t="str">
        <f>IF(OR(ISBLANK(AR15),ISBLANK(AT15)),"N/A",IF(ABS((AT15-AR15)/AR15)&gt;0.25,"&gt; 25%","ok"))</f>
        <v>N/A</v>
      </c>
      <c r="CR15" s="119"/>
      <c r="CS15" s="100" t="str">
        <f t="shared" si="19"/>
        <v>N/A</v>
      </c>
      <c r="CT15" s="207"/>
      <c r="CU15" s="281"/>
    </row>
    <row r="16" spans="1:99" ht="18.899999999999999" customHeight="1" x14ac:dyDescent="0.25">
      <c r="B16" s="236">
        <v>98</v>
      </c>
      <c r="C16" s="254">
        <v>9</v>
      </c>
      <c r="D16" s="438" t="s">
        <v>576</v>
      </c>
      <c r="E16" s="254" t="s">
        <v>569</v>
      </c>
      <c r="F16" s="610"/>
      <c r="G16" s="592"/>
      <c r="H16" s="610"/>
      <c r="I16" s="592"/>
      <c r="J16" s="610"/>
      <c r="K16" s="592"/>
      <c r="L16" s="610"/>
      <c r="M16" s="592"/>
      <c r="N16" s="610"/>
      <c r="O16" s="592"/>
      <c r="P16" s="610"/>
      <c r="Q16" s="592"/>
      <c r="R16" s="610"/>
      <c r="S16" s="592"/>
      <c r="T16" s="610"/>
      <c r="U16" s="592"/>
      <c r="V16" s="610"/>
      <c r="W16" s="592"/>
      <c r="X16" s="610"/>
      <c r="Y16" s="592"/>
      <c r="Z16" s="610"/>
      <c r="AA16" s="592"/>
      <c r="AB16" s="610"/>
      <c r="AC16" s="592"/>
      <c r="AD16" s="610"/>
      <c r="AE16" s="592"/>
      <c r="AF16" s="610"/>
      <c r="AG16" s="592"/>
      <c r="AH16" s="610"/>
      <c r="AI16" s="592"/>
      <c r="AJ16" s="610"/>
      <c r="AK16" s="592"/>
      <c r="AL16" s="610"/>
      <c r="AM16" s="592"/>
      <c r="AN16" s="610"/>
      <c r="AO16" s="592"/>
      <c r="AP16" s="610"/>
      <c r="AQ16" s="592"/>
      <c r="AR16" s="610"/>
      <c r="AS16" s="592"/>
      <c r="AT16" s="610"/>
      <c r="AU16" s="592"/>
      <c r="AV16" s="610">
        <v>40</v>
      </c>
      <c r="AW16" s="592" t="s">
        <v>601</v>
      </c>
      <c r="AZ16" s="83">
        <v>9</v>
      </c>
      <c r="BA16" s="441" t="s">
        <v>576</v>
      </c>
      <c r="BB16" s="83" t="s">
        <v>569</v>
      </c>
      <c r="BC16" s="120" t="s">
        <v>289</v>
      </c>
      <c r="BD16" s="119"/>
      <c r="BE16" s="100" t="str">
        <f t="shared" si="20"/>
        <v>N/A</v>
      </c>
      <c r="BF16" s="118"/>
      <c r="BG16" s="100" t="str">
        <f t="shared" si="0"/>
        <v>N/A</v>
      </c>
      <c r="BH16" s="119"/>
      <c r="BI16" s="100" t="str">
        <f t="shared" si="1"/>
        <v>N/A</v>
      </c>
      <c r="BJ16" s="119"/>
      <c r="BK16" s="100" t="str">
        <f t="shared" si="2"/>
        <v>N/A</v>
      </c>
      <c r="BL16" s="119"/>
      <c r="BM16" s="100" t="str">
        <f t="shared" si="3"/>
        <v>N/A</v>
      </c>
      <c r="BN16" s="119"/>
      <c r="BO16" s="100" t="str">
        <f>IF(OR(ISBLANK(P16),ISBLANK(R16)),"N/A",IF(ABS((R16-P16)/P16)&gt;0.25,"&gt; 25%","ok"))</f>
        <v>N/A</v>
      </c>
      <c r="BP16" s="119"/>
      <c r="BQ16" s="100" t="str">
        <f>IF(OR(ISBLANK(R16),ISBLANK(T16)),"N/A",IF(ABS((T16-R16)/R16)&gt;0.25,"&gt; 25%","ok"))</f>
        <v>N/A</v>
      </c>
      <c r="BR16" s="118"/>
      <c r="BS16" s="100" t="str">
        <f>IF(OR(ISBLANK(T16),ISBLANK(V16)),"N/A",IF(ABS((V16-T16)/T16)&gt;0.25,"&gt; 25%","ok"))</f>
        <v>N/A</v>
      </c>
      <c r="BT16" s="83"/>
      <c r="BU16" s="100" t="str">
        <f>IF(OR(ISBLANK(V16),ISBLANK(X16)),"N/A",IF(ABS((X16-V16)/V16)&gt;0.25,"&gt; 25%","ok"))</f>
        <v>N/A</v>
      </c>
      <c r="BV16" s="118"/>
      <c r="BW16" s="100" t="str">
        <f>IF(OR(ISBLANK(X16),ISBLANK(Z16)),"N/A",IF(ABS((Z16-X16)/X16)&gt;0.25,"&gt; 25%","ok"))</f>
        <v>N/A</v>
      </c>
      <c r="BX16" s="83"/>
      <c r="BY16" s="100" t="str">
        <f>IF(OR(ISBLANK(Z16),ISBLANK(AB16)),"N/A",IF(ABS((AB16-Z16)/Z16)&gt;0.25,"&gt; 25%","ok"))</f>
        <v>N/A</v>
      </c>
      <c r="BZ16" s="119"/>
      <c r="CA16" s="100" t="str">
        <f>IF(OR(ISBLANK(AB16),ISBLANK(AD16)),"N/A",IF(ABS((AD16-AB16)/AB16)&gt;0.25,"&gt; 25%","ok"))</f>
        <v>N/A</v>
      </c>
      <c r="CB16" s="118"/>
      <c r="CC16" s="100" t="str">
        <f>IF(OR(ISBLANK(AD16),ISBLANK(AF16)),"N/A",IF(ABS((AF16-AD16)/AD16)&gt;0.25,"&gt; 25%","ok"))</f>
        <v>N/A</v>
      </c>
      <c r="CD16" s="83"/>
      <c r="CE16" s="100" t="str">
        <f>IF(OR(ISBLANK(AF16),ISBLANK(AH16)),"N/A",IF(ABS((AH16-AF16)/AF16)&gt;0.25,"&gt; 25%","ok"))</f>
        <v>N/A</v>
      </c>
      <c r="CF16" s="119"/>
      <c r="CG16" s="100" t="str">
        <f>IF(OR(ISBLANK(AH16),ISBLANK(AJ16)),"N/A",IF(ABS((AJ16-AH16)/AH16)&gt;0.25,"&gt; 25%","ok"))</f>
        <v>N/A</v>
      </c>
      <c r="CH16" s="83"/>
      <c r="CI16" s="100" t="str">
        <f>IF(OR(ISBLANK(AJ16),ISBLANK(AL16)),"N/A",IF(ABS((AL16-AJ16)/AJ16)&gt;0.25,"&gt; 25%","ok"))</f>
        <v>N/A</v>
      </c>
      <c r="CJ16" s="83"/>
      <c r="CK16" s="100" t="str">
        <f>IF(OR(ISBLANK(AL16),ISBLANK(AN16)),"N/A",IF(ABS((AN16-AL16)/AL16)&gt;0.25,"&gt; 25%","ok"))</f>
        <v>N/A</v>
      </c>
      <c r="CL16" s="118"/>
      <c r="CM16" s="100" t="str">
        <f>IF(OR(ISBLANK(AN16),ISBLANK(AP16)),"N/A",IF(ABS((AP16-AN16)/AN16)&gt;0.25,"&gt; 25%","ok"))</f>
        <v>N/A</v>
      </c>
      <c r="CN16" s="118"/>
      <c r="CO16" s="100" t="str">
        <f>IF(OR(ISBLANK(AP16),ISBLANK(AR16)),"N/A",IF(ABS((AR16-AP16)/AP16)&gt;0.25,"&gt; 25%","ok"))</f>
        <v>N/A</v>
      </c>
      <c r="CP16" s="83"/>
      <c r="CQ16" s="100" t="str">
        <f>IF(OR(ISBLANK(AR16),ISBLANK(AT16)),"N/A",IF(ABS((AT16-AR16)/AR16)&gt;0.25,"&gt; 25%","ok"))</f>
        <v>N/A</v>
      </c>
      <c r="CR16" s="119"/>
      <c r="CS16" s="100" t="str">
        <f t="shared" si="19"/>
        <v>N/A</v>
      </c>
      <c r="CT16" s="207"/>
      <c r="CU16" s="281"/>
    </row>
    <row r="17" spans="1:105" ht="18.899999999999999" customHeight="1" x14ac:dyDescent="0.25">
      <c r="B17" s="236">
        <v>102</v>
      </c>
      <c r="C17" s="254">
        <v>10</v>
      </c>
      <c r="D17" s="438" t="s">
        <v>577</v>
      </c>
      <c r="E17" s="254" t="s">
        <v>569</v>
      </c>
      <c r="F17" s="610"/>
      <c r="G17" s="592"/>
      <c r="H17" s="610"/>
      <c r="I17" s="592"/>
      <c r="J17" s="610"/>
      <c r="K17" s="592"/>
      <c r="L17" s="610"/>
      <c r="M17" s="592"/>
      <c r="N17" s="610"/>
      <c r="O17" s="592"/>
      <c r="P17" s="610"/>
      <c r="Q17" s="592"/>
      <c r="R17" s="610"/>
      <c r="S17" s="592"/>
      <c r="T17" s="610"/>
      <c r="U17" s="592"/>
      <c r="V17" s="610"/>
      <c r="W17" s="592"/>
      <c r="X17" s="610"/>
      <c r="Y17" s="592"/>
      <c r="Z17" s="610"/>
      <c r="AA17" s="592"/>
      <c r="AB17" s="610"/>
      <c r="AC17" s="592"/>
      <c r="AD17" s="610"/>
      <c r="AE17" s="592"/>
      <c r="AF17" s="610"/>
      <c r="AG17" s="592"/>
      <c r="AH17" s="610"/>
      <c r="AI17" s="592"/>
      <c r="AJ17" s="610"/>
      <c r="AK17" s="592"/>
      <c r="AL17" s="610"/>
      <c r="AM17" s="592"/>
      <c r="AN17" s="610"/>
      <c r="AO17" s="592"/>
      <c r="AP17" s="610"/>
      <c r="AQ17" s="592"/>
      <c r="AR17" s="610"/>
      <c r="AS17" s="592"/>
      <c r="AT17" s="610"/>
      <c r="AU17" s="592"/>
      <c r="AV17" s="610"/>
      <c r="AW17" s="592"/>
      <c r="AZ17" s="83">
        <v>10</v>
      </c>
      <c r="BA17" s="441" t="s">
        <v>577</v>
      </c>
      <c r="BB17" s="83" t="s">
        <v>569</v>
      </c>
      <c r="BC17" s="120" t="s">
        <v>289</v>
      </c>
      <c r="BD17" s="119"/>
      <c r="BE17" s="100" t="str">
        <f t="shared" si="20"/>
        <v>N/A</v>
      </c>
      <c r="BF17" s="118"/>
      <c r="BG17" s="100" t="str">
        <f t="shared" si="0"/>
        <v>N/A</v>
      </c>
      <c r="BH17" s="120"/>
      <c r="BI17" s="100" t="str">
        <f t="shared" si="1"/>
        <v>N/A</v>
      </c>
      <c r="BJ17" s="120"/>
      <c r="BK17" s="100" t="str">
        <f t="shared" si="2"/>
        <v>N/A</v>
      </c>
      <c r="BL17" s="120"/>
      <c r="BM17" s="100" t="str">
        <f t="shared" si="3"/>
        <v>N/A</v>
      </c>
      <c r="BN17" s="120"/>
      <c r="BO17" s="100" t="str">
        <f>IF(OR(ISBLANK(P17),ISBLANK(R17)),"N/A",IF(ABS((R17-P17)/P17)&gt;0.25,"&gt; 25%","ok"))</f>
        <v>N/A</v>
      </c>
      <c r="BP17" s="120"/>
      <c r="BQ17" s="100" t="str">
        <f>IF(OR(ISBLANK(R17),ISBLANK(T17)),"N/A",IF(ABS((T17-R17)/R17)&gt;0.25,"&gt; 25%","ok"))</f>
        <v>N/A</v>
      </c>
      <c r="BR17" s="118"/>
      <c r="BS17" s="100" t="str">
        <f>IF(OR(ISBLANK(T17),ISBLANK(V17)),"N/A",IF(ABS((V17-T17)/T17)&gt;0.25,"&gt; 25%","ok"))</f>
        <v>N/A</v>
      </c>
      <c r="BT17" s="83"/>
      <c r="BU17" s="100" t="str">
        <f>IF(OR(ISBLANK(V17),ISBLANK(X17)),"N/A",IF(ABS((X17-V17)/V17)&gt;0.25,"&gt; 25%","ok"))</f>
        <v>N/A</v>
      </c>
      <c r="BV17" s="118"/>
      <c r="BW17" s="100" t="str">
        <f>IF(OR(ISBLANK(X17),ISBLANK(Z17)),"N/A",IF(ABS((Z17-X17)/X17)&gt;0.25,"&gt; 25%","ok"))</f>
        <v>N/A</v>
      </c>
      <c r="BX17" s="83"/>
      <c r="BY17" s="100" t="str">
        <f>IF(OR(ISBLANK(Z17),ISBLANK(AB17)),"N/A",IF(ABS((AB17-Z17)/Z17)&gt;0.25,"&gt; 25%","ok"))</f>
        <v>N/A</v>
      </c>
      <c r="BZ17" s="119"/>
      <c r="CA17" s="100" t="str">
        <f>IF(OR(ISBLANK(AB17),ISBLANK(AD17)),"N/A",IF(ABS((AD17-AB17)/AB17)&gt;0.25,"&gt; 25%","ok"))</f>
        <v>N/A</v>
      </c>
      <c r="CB17" s="118"/>
      <c r="CC17" s="100" t="str">
        <f>IF(OR(ISBLANK(AD17),ISBLANK(AF17)),"N/A",IF(ABS((AF17-AD17)/AD17)&gt;0.25,"&gt; 25%","ok"))</f>
        <v>N/A</v>
      </c>
      <c r="CD17" s="83"/>
      <c r="CE17" s="100" t="str">
        <f>IF(OR(ISBLANK(AF17),ISBLANK(AH17)),"N/A",IF(ABS((AH17-AF17)/AF17)&gt;0.25,"&gt; 25%","ok"))</f>
        <v>N/A</v>
      </c>
      <c r="CF17" s="119"/>
      <c r="CG17" s="100" t="str">
        <f>IF(OR(ISBLANK(AH17),ISBLANK(AJ17)),"N/A",IF(ABS((AJ17-AH17)/AH17)&gt;0.25,"&gt; 25%","ok"))</f>
        <v>N/A</v>
      </c>
      <c r="CH17" s="83"/>
      <c r="CI17" s="100" t="str">
        <f>IF(OR(ISBLANK(AJ17),ISBLANK(AL17)),"N/A",IF(ABS((AL17-AJ17)/AJ17)&gt;0.25,"&gt; 25%","ok"))</f>
        <v>N/A</v>
      </c>
      <c r="CJ17" s="83"/>
      <c r="CK17" s="100" t="str">
        <f>IF(OR(ISBLANK(AL17),ISBLANK(AN17)),"N/A",IF(ABS((AN17-AL17)/AL17)&gt;0.25,"&gt; 25%","ok"))</f>
        <v>N/A</v>
      </c>
      <c r="CL17" s="118"/>
      <c r="CM17" s="100" t="str">
        <f>IF(OR(ISBLANK(AN17),ISBLANK(AP17)),"N/A",IF(ABS((AP17-AN17)/AN17)&gt;0.25,"&gt; 25%","ok"))</f>
        <v>N/A</v>
      </c>
      <c r="CN17" s="118"/>
      <c r="CO17" s="100" t="str">
        <f>IF(OR(ISBLANK(AP17),ISBLANK(AR17)),"N/A",IF(ABS((AR17-AP17)/AP17)&gt;0.25,"&gt; 25%","ok"))</f>
        <v>N/A</v>
      </c>
      <c r="CP17" s="83"/>
      <c r="CQ17" s="100" t="str">
        <f>IF(OR(ISBLANK(AR17),ISBLANK(AT17)),"N/A",IF(ABS((AT17-AR17)/AR17)&gt;0.25,"&gt; 25%","ok"))</f>
        <v>N/A</v>
      </c>
      <c r="CR17" s="119"/>
      <c r="CS17" s="100" t="str">
        <f t="shared" si="19"/>
        <v>N/A</v>
      </c>
      <c r="CT17" s="207"/>
      <c r="CU17" s="281"/>
    </row>
    <row r="18" spans="1:105" ht="18.899999999999999" customHeight="1" x14ac:dyDescent="0.25">
      <c r="B18" s="236">
        <v>109</v>
      </c>
      <c r="C18" s="254">
        <v>11</v>
      </c>
      <c r="D18" s="251" t="s">
        <v>578</v>
      </c>
      <c r="E18" s="254" t="s">
        <v>569</v>
      </c>
      <c r="F18" s="610"/>
      <c r="G18" s="592"/>
      <c r="H18" s="610"/>
      <c r="I18" s="592"/>
      <c r="J18" s="610"/>
      <c r="K18" s="592"/>
      <c r="L18" s="610"/>
      <c r="M18" s="592"/>
      <c r="N18" s="610"/>
      <c r="O18" s="592"/>
      <c r="P18" s="610"/>
      <c r="Q18" s="592"/>
      <c r="R18" s="610"/>
      <c r="S18" s="592"/>
      <c r="T18" s="610"/>
      <c r="U18" s="592"/>
      <c r="V18" s="610"/>
      <c r="W18" s="592"/>
      <c r="X18" s="610"/>
      <c r="Y18" s="592"/>
      <c r="Z18" s="610"/>
      <c r="AA18" s="592"/>
      <c r="AB18" s="610"/>
      <c r="AC18" s="592"/>
      <c r="AD18" s="610"/>
      <c r="AE18" s="592"/>
      <c r="AF18" s="610"/>
      <c r="AG18" s="592"/>
      <c r="AH18" s="610"/>
      <c r="AI18" s="592"/>
      <c r="AJ18" s="610"/>
      <c r="AK18" s="592"/>
      <c r="AL18" s="610"/>
      <c r="AM18" s="592"/>
      <c r="AN18" s="610"/>
      <c r="AO18" s="592"/>
      <c r="AP18" s="610"/>
      <c r="AQ18" s="592"/>
      <c r="AR18" s="610"/>
      <c r="AS18" s="592"/>
      <c r="AT18" s="610"/>
      <c r="AU18" s="592"/>
      <c r="AV18" s="610"/>
      <c r="AW18" s="592"/>
      <c r="AZ18" s="83">
        <v>11</v>
      </c>
      <c r="BA18" s="247" t="s">
        <v>578</v>
      </c>
      <c r="BB18" s="83" t="s">
        <v>569</v>
      </c>
      <c r="BC18" s="120" t="s">
        <v>289</v>
      </c>
      <c r="BD18" s="119"/>
      <c r="BE18" s="100" t="str">
        <f t="shared" si="20"/>
        <v>N/A</v>
      </c>
      <c r="BF18" s="118"/>
      <c r="BG18" s="100" t="str">
        <f t="shared" si="0"/>
        <v>N/A</v>
      </c>
      <c r="BH18" s="120"/>
      <c r="BI18" s="100" t="str">
        <f t="shared" si="1"/>
        <v>N/A</v>
      </c>
      <c r="BJ18" s="120"/>
      <c r="BK18" s="100" t="str">
        <f t="shared" si="2"/>
        <v>N/A</v>
      </c>
      <c r="BL18" s="120"/>
      <c r="BM18" s="100" t="str">
        <f t="shared" si="3"/>
        <v>N/A</v>
      </c>
      <c r="BN18" s="120"/>
      <c r="BO18" s="100" t="str">
        <f>IF(OR(ISBLANK(P18),ISBLANK(R18)),"N/A",IF(ABS((R18-P18)/P18)&gt;0.25,"&gt; 25%","ok"))</f>
        <v>N/A</v>
      </c>
      <c r="BP18" s="120"/>
      <c r="BQ18" s="100" t="str">
        <f>IF(OR(ISBLANK(R18),ISBLANK(T18)),"N/A",IF(ABS((T18-R18)/R18)&gt;0.25,"&gt; 25%","ok"))</f>
        <v>N/A</v>
      </c>
      <c r="BR18" s="83"/>
      <c r="BS18" s="100" t="str">
        <f>IF(OR(ISBLANK(T18),ISBLANK(V18)),"N/A",IF(ABS((V18-T18)/T18)&gt;0.25,"&gt; 25%","ok"))</f>
        <v>N/A</v>
      </c>
      <c r="BT18" s="83"/>
      <c r="BU18" s="100" t="str">
        <f>IF(OR(ISBLANK(V18),ISBLANK(X18)),"N/A",IF(ABS((X18-V18)/V18)&gt;0.25,"&gt; 25%","ok"))</f>
        <v>N/A</v>
      </c>
      <c r="BV18" s="118"/>
      <c r="BW18" s="100" t="str">
        <f>IF(OR(ISBLANK(X18),ISBLANK(Z18)),"N/A",IF(ABS((Z18-X18)/X18)&gt;0.25,"&gt; 25%","ok"))</f>
        <v>N/A</v>
      </c>
      <c r="BX18" s="83"/>
      <c r="BY18" s="100" t="str">
        <f>IF(OR(ISBLANK(Z18),ISBLANK(AB18)),"N/A",IF(ABS((AB18-Z18)/Z18)&gt;0.25,"&gt; 25%","ok"))</f>
        <v>N/A</v>
      </c>
      <c r="BZ18" s="119"/>
      <c r="CA18" s="100" t="str">
        <f>IF(OR(ISBLANK(AB18),ISBLANK(AD18)),"N/A",IF(ABS((AD18-AB18)/AB18)&gt;0.25,"&gt; 25%","ok"))</f>
        <v>N/A</v>
      </c>
      <c r="CB18" s="118"/>
      <c r="CC18" s="100" t="str">
        <f>IF(OR(ISBLANK(AD18),ISBLANK(AF18)),"N/A",IF(ABS((AF18-AD18)/AD18)&gt;0.25,"&gt; 25%","ok"))</f>
        <v>N/A</v>
      </c>
      <c r="CD18" s="83"/>
      <c r="CE18" s="100" t="str">
        <f>IF(OR(ISBLANK(AF18),ISBLANK(AH18)),"N/A",IF(ABS((AH18-AF18)/AF18)&gt;0.25,"&gt; 25%","ok"))</f>
        <v>N/A</v>
      </c>
      <c r="CF18" s="119"/>
      <c r="CG18" s="100" t="str">
        <f>IF(OR(ISBLANK(AH18),ISBLANK(AJ18)),"N/A",IF(ABS((AJ18-AH18)/AH18)&gt;0.25,"&gt; 25%","ok"))</f>
        <v>N/A</v>
      </c>
      <c r="CH18" s="83"/>
      <c r="CI18" s="100" t="str">
        <f>IF(OR(ISBLANK(AJ18),ISBLANK(AL18)),"N/A",IF(ABS((AL18-AJ18)/AJ18)&gt;0.25,"&gt; 25%","ok"))</f>
        <v>N/A</v>
      </c>
      <c r="CJ18" s="83"/>
      <c r="CK18" s="100" t="str">
        <f>IF(OR(ISBLANK(AL18),ISBLANK(AN18)),"N/A",IF(ABS((AN18-AL18)/AL18)&gt;0.25,"&gt; 25%","ok"))</f>
        <v>N/A</v>
      </c>
      <c r="CL18" s="118"/>
      <c r="CM18" s="100" t="str">
        <f>IF(OR(ISBLANK(AN18),ISBLANK(AP18)),"N/A",IF(ABS((AP18-AN18)/AN18)&gt;0.25,"&gt; 25%","ok"))</f>
        <v>N/A</v>
      </c>
      <c r="CN18" s="118"/>
      <c r="CO18" s="100" t="str">
        <f>IF(OR(ISBLANK(AP18),ISBLANK(AR18)),"N/A",IF(ABS((AR18-AP18)/AP18)&gt;0.25,"&gt; 25%","ok"))</f>
        <v>N/A</v>
      </c>
      <c r="CP18" s="83"/>
      <c r="CQ18" s="100" t="str">
        <f>IF(OR(ISBLANK(AR18),ISBLANK(AT18)),"N/A",IF(ABS((AT18-AR18)/AR18)&gt;0.25,"&gt; 25%","ok"))</f>
        <v>N/A</v>
      </c>
      <c r="CR18" s="119"/>
      <c r="CS18" s="100" t="str">
        <f t="shared" si="19"/>
        <v>N/A</v>
      </c>
      <c r="CT18" s="207"/>
      <c r="CU18" s="281"/>
    </row>
    <row r="19" spans="1:105" ht="27" customHeight="1" x14ac:dyDescent="0.25">
      <c r="B19" s="236">
        <v>90</v>
      </c>
      <c r="C19" s="254">
        <v>12</v>
      </c>
      <c r="D19" s="482" t="s">
        <v>574</v>
      </c>
      <c r="E19" s="254" t="s">
        <v>569</v>
      </c>
      <c r="F19" s="610"/>
      <c r="G19" s="592"/>
      <c r="H19" s="610"/>
      <c r="I19" s="592"/>
      <c r="J19" s="610"/>
      <c r="K19" s="592"/>
      <c r="L19" s="610"/>
      <c r="M19" s="592"/>
      <c r="N19" s="610"/>
      <c r="O19" s="592"/>
      <c r="P19" s="610"/>
      <c r="Q19" s="592"/>
      <c r="R19" s="610"/>
      <c r="S19" s="592"/>
      <c r="T19" s="610"/>
      <c r="U19" s="592"/>
      <c r="V19" s="610"/>
      <c r="W19" s="592"/>
      <c r="X19" s="610"/>
      <c r="Y19" s="592"/>
      <c r="Z19" s="610"/>
      <c r="AA19" s="592"/>
      <c r="AB19" s="610"/>
      <c r="AC19" s="592"/>
      <c r="AD19" s="610"/>
      <c r="AE19" s="592"/>
      <c r="AF19" s="610"/>
      <c r="AG19" s="592"/>
      <c r="AH19" s="610"/>
      <c r="AI19" s="592"/>
      <c r="AJ19" s="610"/>
      <c r="AK19" s="592"/>
      <c r="AL19" s="610"/>
      <c r="AM19" s="592"/>
      <c r="AN19" s="610"/>
      <c r="AO19" s="592"/>
      <c r="AP19" s="610"/>
      <c r="AQ19" s="592"/>
      <c r="AR19" s="610"/>
      <c r="AS19" s="592"/>
      <c r="AT19" s="610"/>
      <c r="AU19" s="592"/>
      <c r="AV19" s="610"/>
      <c r="AW19" s="592"/>
      <c r="AZ19" s="83">
        <v>12</v>
      </c>
      <c r="BA19" s="441" t="s">
        <v>575</v>
      </c>
      <c r="BB19" s="83" t="s">
        <v>569</v>
      </c>
      <c r="BC19" s="83" t="s">
        <v>289</v>
      </c>
      <c r="BD19" s="120"/>
      <c r="BE19" s="100" t="str">
        <f>IF(OR(ISBLANK(F19),ISBLANK(H19)),"N/A",IF(ABS((H19-F19)/F19)&gt;1,"&gt; 100%","ok"))</f>
        <v>N/A</v>
      </c>
      <c r="BF19" s="83"/>
      <c r="BG19" s="100" t="str">
        <f t="shared" si="0"/>
        <v>N/A</v>
      </c>
      <c r="BH19" s="83"/>
      <c r="BI19" s="100" t="str">
        <f>IF(OR(ISBLANK(J19),ISBLANK(L19)),"N/A",IF(ABS((L19-J19)/J19)&gt;0.25,"&gt; 25%","ok"))</f>
        <v>N/A</v>
      </c>
      <c r="BJ19" s="83"/>
      <c r="BK19" s="100" t="str">
        <f t="shared" si="2"/>
        <v>N/A</v>
      </c>
      <c r="BL19" s="83"/>
      <c r="BM19" s="100" t="str">
        <f t="shared" si="3"/>
        <v>N/A</v>
      </c>
      <c r="BN19" s="83"/>
      <c r="BO19" s="100" t="str">
        <f t="shared" ref="BO19:BO24" si="21">IF(OR(ISBLANK(P19),ISBLANK(R19)),"N/A",IF(ABS((R19-P19)/P19)&gt;0.25,"&gt; 25%","ok"))</f>
        <v>N/A</v>
      </c>
      <c r="BP19" s="83"/>
      <c r="BQ19" s="100" t="str">
        <f t="shared" ref="BQ19:BQ24" si="22">IF(OR(ISBLANK(R19),ISBLANK(T19)),"N/A",IF(ABS((T19-R19)/R19)&gt;0.25,"&gt; 25%","ok"))</f>
        <v>N/A</v>
      </c>
      <c r="BR19" s="83"/>
      <c r="BS19" s="100" t="str">
        <f t="shared" ref="BS19:BS24" si="23">IF(OR(ISBLANK(T19),ISBLANK(V19)),"N/A",IF(ABS((V19-T19)/T19)&gt;0.25,"&gt; 25%","ok"))</f>
        <v>N/A</v>
      </c>
      <c r="BT19" s="83"/>
      <c r="BU19" s="100" t="str">
        <f t="shared" ref="BU19:BU24" si="24">IF(OR(ISBLANK(V19),ISBLANK(X19)),"N/A",IF(ABS((X19-V19)/V19)&gt;0.25,"&gt; 25%","ok"))</f>
        <v>N/A</v>
      </c>
      <c r="BV19" s="118"/>
      <c r="BW19" s="100" t="str">
        <f t="shared" ref="BW19:BW24" si="25">IF(OR(ISBLANK(X19),ISBLANK(Z19)),"N/A",IF(ABS((Z19-X19)/X19)&gt;0.25,"&gt; 25%","ok"))</f>
        <v>N/A</v>
      </c>
      <c r="BX19" s="83"/>
      <c r="BY19" s="100" t="str">
        <f t="shared" ref="BY19:BY24" si="26">IF(OR(ISBLANK(Z19),ISBLANK(AB19)),"N/A",IF(ABS((AB19-Z19)/Z19)&gt;0.25,"&gt; 25%","ok"))</f>
        <v>N/A</v>
      </c>
      <c r="BZ19" s="119"/>
      <c r="CA19" s="100" t="str">
        <f t="shared" ref="CA19:CA24" si="27">IF(OR(ISBLANK(AB19),ISBLANK(AD19)),"N/A",IF(ABS((AD19-AB19)/AB19)&gt;0.25,"&gt; 25%","ok"))</f>
        <v>N/A</v>
      </c>
      <c r="CB19" s="118"/>
      <c r="CC19" s="100" t="str">
        <f t="shared" ref="CC19:CC24" si="28">IF(OR(ISBLANK(AD19),ISBLANK(AF19)),"N/A",IF(ABS((AF19-AD19)/AD19)&gt;0.25,"&gt; 25%","ok"))</f>
        <v>N/A</v>
      </c>
      <c r="CD19" s="83"/>
      <c r="CE19" s="100" t="str">
        <f t="shared" ref="CE19:CE24" si="29">IF(OR(ISBLANK(AF19),ISBLANK(AH19)),"N/A",IF(ABS((AH19-AF19)/AF19)&gt;0.25,"&gt; 25%","ok"))</f>
        <v>N/A</v>
      </c>
      <c r="CF19" s="119"/>
      <c r="CG19" s="100" t="str">
        <f t="shared" ref="CG19:CG24" si="30">IF(OR(ISBLANK(AH19),ISBLANK(AJ19)),"N/A",IF(ABS((AJ19-AH19)/AH19)&gt;0.25,"&gt; 25%","ok"))</f>
        <v>N/A</v>
      </c>
      <c r="CH19" s="83"/>
      <c r="CI19" s="100" t="str">
        <f t="shared" ref="CI19:CI24" si="31">IF(OR(ISBLANK(AJ19),ISBLANK(AL19)),"N/A",IF(ABS((AL19-AJ19)/AJ19)&gt;0.25,"&gt; 25%","ok"))</f>
        <v>N/A</v>
      </c>
      <c r="CJ19" s="83"/>
      <c r="CK19" s="100" t="str">
        <f t="shared" ref="CK19:CK24" si="32">IF(OR(ISBLANK(AL19),ISBLANK(AN19)),"N/A",IF(ABS((AN19-AL19)/AL19)&gt;0.25,"&gt; 25%","ok"))</f>
        <v>N/A</v>
      </c>
      <c r="CL19" s="118"/>
      <c r="CM19" s="100" t="str">
        <f t="shared" ref="CM19:CM24" si="33">IF(OR(ISBLANK(AN19),ISBLANK(AP19)),"N/A",IF(ABS((AP19-AN19)/AN19)&gt;0.25,"&gt; 25%","ok"))</f>
        <v>N/A</v>
      </c>
      <c r="CN19" s="118"/>
      <c r="CO19" s="100" t="str">
        <f t="shared" ref="CO19:CO24" si="34">IF(OR(ISBLANK(AP19),ISBLANK(AR19)),"N/A",IF(ABS((AR19-AP19)/AP19)&gt;0.25,"&gt; 25%","ok"))</f>
        <v>N/A</v>
      </c>
      <c r="CP19" s="83"/>
      <c r="CQ19" s="100" t="str">
        <f t="shared" ref="CQ19:CQ24" si="35">IF(OR(ISBLANK(AR19),ISBLANK(AT19)),"N/A",IF(ABS((AT19-AR19)/AR19)&gt;0.25,"&gt; 25%","ok"))</f>
        <v>N/A</v>
      </c>
      <c r="CR19" s="119"/>
      <c r="CS19" s="100" t="str">
        <f t="shared" si="19"/>
        <v>N/A</v>
      </c>
      <c r="CT19" s="207"/>
      <c r="CU19" s="281"/>
    </row>
    <row r="20" spans="1:105" ht="18.899999999999999" customHeight="1" x14ac:dyDescent="0.25">
      <c r="B20" s="236">
        <v>91</v>
      </c>
      <c r="C20" s="254">
        <v>13</v>
      </c>
      <c r="D20" s="438" t="s">
        <v>576</v>
      </c>
      <c r="E20" s="254" t="s">
        <v>569</v>
      </c>
      <c r="F20" s="610"/>
      <c r="G20" s="592"/>
      <c r="H20" s="610"/>
      <c r="I20" s="592"/>
      <c r="J20" s="610"/>
      <c r="K20" s="592"/>
      <c r="L20" s="610"/>
      <c r="M20" s="592"/>
      <c r="N20" s="610"/>
      <c r="O20" s="592"/>
      <c r="P20" s="610"/>
      <c r="Q20" s="592"/>
      <c r="R20" s="610"/>
      <c r="S20" s="592"/>
      <c r="T20" s="610"/>
      <c r="U20" s="592"/>
      <c r="V20" s="610"/>
      <c r="W20" s="592"/>
      <c r="X20" s="610"/>
      <c r="Y20" s="592"/>
      <c r="Z20" s="610"/>
      <c r="AA20" s="592"/>
      <c r="AB20" s="610"/>
      <c r="AC20" s="592"/>
      <c r="AD20" s="610"/>
      <c r="AE20" s="592"/>
      <c r="AF20" s="610"/>
      <c r="AG20" s="592"/>
      <c r="AH20" s="610"/>
      <c r="AI20" s="592"/>
      <c r="AJ20" s="610"/>
      <c r="AK20" s="592"/>
      <c r="AL20" s="610"/>
      <c r="AM20" s="592"/>
      <c r="AN20" s="610"/>
      <c r="AO20" s="592"/>
      <c r="AP20" s="610"/>
      <c r="AQ20" s="592"/>
      <c r="AR20" s="610"/>
      <c r="AS20" s="592"/>
      <c r="AT20" s="610"/>
      <c r="AU20" s="592"/>
      <c r="AV20" s="610"/>
      <c r="AW20" s="592"/>
      <c r="AZ20" s="83">
        <v>13</v>
      </c>
      <c r="BA20" s="441" t="s">
        <v>576</v>
      </c>
      <c r="BB20" s="83" t="s">
        <v>569</v>
      </c>
      <c r="BC20" s="83" t="s">
        <v>289</v>
      </c>
      <c r="BD20" s="120"/>
      <c r="BE20" s="100" t="str">
        <f t="shared" si="20"/>
        <v>N/A</v>
      </c>
      <c r="BF20" s="83"/>
      <c r="BG20" s="100" t="str">
        <f t="shared" si="0"/>
        <v>N/A</v>
      </c>
      <c r="BH20" s="83"/>
      <c r="BI20" s="100" t="str">
        <f t="shared" si="1"/>
        <v>N/A</v>
      </c>
      <c r="BJ20" s="83"/>
      <c r="BK20" s="100" t="str">
        <f t="shared" si="2"/>
        <v>N/A</v>
      </c>
      <c r="BL20" s="83"/>
      <c r="BM20" s="100" t="str">
        <f t="shared" si="3"/>
        <v>N/A</v>
      </c>
      <c r="BN20" s="83"/>
      <c r="BO20" s="100" t="str">
        <f t="shared" si="21"/>
        <v>N/A</v>
      </c>
      <c r="BP20" s="83"/>
      <c r="BQ20" s="100" t="str">
        <f t="shared" si="22"/>
        <v>N/A</v>
      </c>
      <c r="BR20" s="83"/>
      <c r="BS20" s="100" t="str">
        <f t="shared" si="23"/>
        <v>N/A</v>
      </c>
      <c r="BT20" s="83"/>
      <c r="BU20" s="100" t="str">
        <f t="shared" si="24"/>
        <v>N/A</v>
      </c>
      <c r="BV20" s="118"/>
      <c r="BW20" s="100" t="str">
        <f t="shared" si="25"/>
        <v>N/A</v>
      </c>
      <c r="BX20" s="83"/>
      <c r="BY20" s="100" t="str">
        <f t="shared" si="26"/>
        <v>N/A</v>
      </c>
      <c r="BZ20" s="120"/>
      <c r="CA20" s="100" t="str">
        <f t="shared" si="27"/>
        <v>N/A</v>
      </c>
      <c r="CB20" s="118"/>
      <c r="CC20" s="100" t="str">
        <f t="shared" si="28"/>
        <v>N/A</v>
      </c>
      <c r="CD20" s="83"/>
      <c r="CE20" s="100" t="str">
        <f t="shared" si="29"/>
        <v>N/A</v>
      </c>
      <c r="CF20" s="120"/>
      <c r="CG20" s="100" t="str">
        <f t="shared" si="30"/>
        <v>N/A</v>
      </c>
      <c r="CH20" s="83"/>
      <c r="CI20" s="100" t="str">
        <f t="shared" si="31"/>
        <v>N/A</v>
      </c>
      <c r="CJ20" s="83"/>
      <c r="CK20" s="100" t="str">
        <f t="shared" si="32"/>
        <v>N/A</v>
      </c>
      <c r="CL20" s="118"/>
      <c r="CM20" s="100" t="str">
        <f t="shared" si="33"/>
        <v>N/A</v>
      </c>
      <c r="CN20" s="118"/>
      <c r="CO20" s="100" t="str">
        <f t="shared" si="34"/>
        <v>N/A</v>
      </c>
      <c r="CP20" s="83"/>
      <c r="CQ20" s="100" t="str">
        <f t="shared" si="35"/>
        <v>N/A</v>
      </c>
      <c r="CR20" s="120"/>
      <c r="CS20" s="100" t="str">
        <f t="shared" si="19"/>
        <v>N/A</v>
      </c>
      <c r="CT20" s="207"/>
      <c r="CU20" s="281"/>
    </row>
    <row r="21" spans="1:105" ht="18.899999999999999" customHeight="1" x14ac:dyDescent="0.25">
      <c r="B21" s="236">
        <v>92</v>
      </c>
      <c r="C21" s="254">
        <v>14</v>
      </c>
      <c r="D21" s="438" t="s">
        <v>577</v>
      </c>
      <c r="E21" s="254" t="s">
        <v>569</v>
      </c>
      <c r="F21" s="610"/>
      <c r="G21" s="592"/>
      <c r="H21" s="610"/>
      <c r="I21" s="592"/>
      <c r="J21" s="610"/>
      <c r="K21" s="592"/>
      <c r="L21" s="610"/>
      <c r="M21" s="592"/>
      <c r="N21" s="610"/>
      <c r="O21" s="592"/>
      <c r="P21" s="610"/>
      <c r="Q21" s="592"/>
      <c r="R21" s="610"/>
      <c r="S21" s="592"/>
      <c r="T21" s="610"/>
      <c r="U21" s="592"/>
      <c r="V21" s="610"/>
      <c r="W21" s="592"/>
      <c r="X21" s="610"/>
      <c r="Y21" s="592"/>
      <c r="Z21" s="610"/>
      <c r="AA21" s="592"/>
      <c r="AB21" s="610"/>
      <c r="AC21" s="592"/>
      <c r="AD21" s="610"/>
      <c r="AE21" s="592"/>
      <c r="AF21" s="610"/>
      <c r="AG21" s="592"/>
      <c r="AH21" s="610"/>
      <c r="AI21" s="592"/>
      <c r="AJ21" s="610"/>
      <c r="AK21" s="592"/>
      <c r="AL21" s="610"/>
      <c r="AM21" s="592"/>
      <c r="AN21" s="610"/>
      <c r="AO21" s="592"/>
      <c r="AP21" s="610"/>
      <c r="AQ21" s="592"/>
      <c r="AR21" s="610"/>
      <c r="AS21" s="592"/>
      <c r="AT21" s="610"/>
      <c r="AU21" s="592"/>
      <c r="AV21" s="610"/>
      <c r="AW21" s="592"/>
      <c r="AZ21" s="83">
        <v>14</v>
      </c>
      <c r="BA21" s="441" t="s">
        <v>577</v>
      </c>
      <c r="BB21" s="83" t="s">
        <v>569</v>
      </c>
      <c r="BC21" s="83" t="s">
        <v>289</v>
      </c>
      <c r="BD21" s="120"/>
      <c r="BE21" s="100" t="str">
        <f t="shared" si="20"/>
        <v>N/A</v>
      </c>
      <c r="BF21" s="83"/>
      <c r="BG21" s="100" t="str">
        <f t="shared" si="0"/>
        <v>N/A</v>
      </c>
      <c r="BH21" s="83"/>
      <c r="BI21" s="100" t="str">
        <f t="shared" si="1"/>
        <v>N/A</v>
      </c>
      <c r="BJ21" s="83"/>
      <c r="BK21" s="100" t="str">
        <f>IF(OR(ISBLANK(L21),ISBLANK(N21)),"N/A",IF(ABS((N21-L21)/L21)&gt;0.25,"&gt; 25%","ok"))</f>
        <v>N/A</v>
      </c>
      <c r="BL21" s="83"/>
      <c r="BM21" s="100" t="str">
        <f t="shared" si="3"/>
        <v>N/A</v>
      </c>
      <c r="BN21" s="83"/>
      <c r="BO21" s="100" t="str">
        <f t="shared" si="21"/>
        <v>N/A</v>
      </c>
      <c r="BP21" s="83"/>
      <c r="BQ21" s="100" t="str">
        <f t="shared" si="22"/>
        <v>N/A</v>
      </c>
      <c r="BR21" s="83"/>
      <c r="BS21" s="100" t="str">
        <f t="shared" si="23"/>
        <v>N/A</v>
      </c>
      <c r="BT21" s="83"/>
      <c r="BU21" s="100" t="str">
        <f t="shared" si="24"/>
        <v>N/A</v>
      </c>
      <c r="BV21" s="118"/>
      <c r="BW21" s="100" t="str">
        <f t="shared" si="25"/>
        <v>N/A</v>
      </c>
      <c r="BX21" s="120"/>
      <c r="BY21" s="100" t="str">
        <f t="shared" si="26"/>
        <v>N/A</v>
      </c>
      <c r="BZ21" s="120"/>
      <c r="CA21" s="100" t="str">
        <f t="shared" si="27"/>
        <v>N/A</v>
      </c>
      <c r="CB21" s="83"/>
      <c r="CC21" s="100" t="str">
        <f t="shared" si="28"/>
        <v>N/A</v>
      </c>
      <c r="CD21" s="120"/>
      <c r="CE21" s="100" t="str">
        <f t="shared" si="29"/>
        <v>N/A</v>
      </c>
      <c r="CF21" s="120"/>
      <c r="CG21" s="100" t="str">
        <f t="shared" si="30"/>
        <v>N/A</v>
      </c>
      <c r="CH21" s="83"/>
      <c r="CI21" s="100" t="str">
        <f t="shared" si="31"/>
        <v>N/A</v>
      </c>
      <c r="CJ21" s="83"/>
      <c r="CK21" s="100" t="str">
        <f t="shared" si="32"/>
        <v>N/A</v>
      </c>
      <c r="CL21" s="118"/>
      <c r="CM21" s="100" t="str">
        <f t="shared" si="33"/>
        <v>N/A</v>
      </c>
      <c r="CN21" s="118"/>
      <c r="CO21" s="100" t="str">
        <f t="shared" si="34"/>
        <v>N/A</v>
      </c>
      <c r="CP21" s="120"/>
      <c r="CQ21" s="100" t="str">
        <f t="shared" si="35"/>
        <v>N/A</v>
      </c>
      <c r="CR21" s="120"/>
      <c r="CS21" s="100" t="str">
        <f t="shared" si="19"/>
        <v>N/A</v>
      </c>
      <c r="CT21" s="207"/>
      <c r="CU21" s="281"/>
    </row>
    <row r="22" spans="1:105" ht="27" customHeight="1" x14ac:dyDescent="0.25">
      <c r="B22" s="236">
        <v>105</v>
      </c>
      <c r="C22" s="254">
        <v>15</v>
      </c>
      <c r="D22" s="261" t="s">
        <v>579</v>
      </c>
      <c r="E22" s="254" t="s">
        <v>569</v>
      </c>
      <c r="F22" s="610"/>
      <c r="G22" s="592"/>
      <c r="H22" s="610"/>
      <c r="I22" s="592"/>
      <c r="J22" s="610"/>
      <c r="K22" s="592"/>
      <c r="L22" s="610"/>
      <c r="M22" s="592"/>
      <c r="N22" s="610"/>
      <c r="O22" s="592"/>
      <c r="P22" s="610"/>
      <c r="Q22" s="592"/>
      <c r="R22" s="610"/>
      <c r="S22" s="592"/>
      <c r="T22" s="610"/>
      <c r="U22" s="592"/>
      <c r="V22" s="610"/>
      <c r="W22" s="592"/>
      <c r="X22" s="610"/>
      <c r="Y22" s="592"/>
      <c r="Z22" s="610"/>
      <c r="AA22" s="592"/>
      <c r="AB22" s="610"/>
      <c r="AC22" s="592"/>
      <c r="AD22" s="610"/>
      <c r="AE22" s="592"/>
      <c r="AF22" s="610"/>
      <c r="AG22" s="592"/>
      <c r="AH22" s="610"/>
      <c r="AI22" s="592"/>
      <c r="AJ22" s="610"/>
      <c r="AK22" s="592"/>
      <c r="AL22" s="610"/>
      <c r="AM22" s="592"/>
      <c r="AN22" s="610"/>
      <c r="AO22" s="592"/>
      <c r="AP22" s="610"/>
      <c r="AQ22" s="592"/>
      <c r="AR22" s="610"/>
      <c r="AS22" s="592"/>
      <c r="AT22" s="610"/>
      <c r="AU22" s="592"/>
      <c r="AV22" s="610"/>
      <c r="AW22" s="592"/>
      <c r="AZ22" s="83">
        <v>15</v>
      </c>
      <c r="BA22" s="262" t="s">
        <v>579</v>
      </c>
      <c r="BB22" s="83" t="s">
        <v>569</v>
      </c>
      <c r="BC22" s="83" t="s">
        <v>289</v>
      </c>
      <c r="BD22" s="120"/>
      <c r="BE22" s="100" t="str">
        <f t="shared" si="20"/>
        <v>N/A</v>
      </c>
      <c r="BF22" s="83"/>
      <c r="BG22" s="100" t="str">
        <f t="shared" si="0"/>
        <v>N/A</v>
      </c>
      <c r="BH22" s="83"/>
      <c r="BI22" s="100" t="str">
        <f t="shared" si="1"/>
        <v>N/A</v>
      </c>
      <c r="BJ22" s="83"/>
      <c r="BK22" s="100" t="str">
        <f t="shared" si="2"/>
        <v>N/A</v>
      </c>
      <c r="BL22" s="83"/>
      <c r="BM22" s="100" t="str">
        <f t="shared" si="3"/>
        <v>N/A</v>
      </c>
      <c r="BN22" s="83"/>
      <c r="BO22" s="100" t="str">
        <f t="shared" si="21"/>
        <v>N/A</v>
      </c>
      <c r="BP22" s="83"/>
      <c r="BQ22" s="100" t="str">
        <f t="shared" si="22"/>
        <v>N/A</v>
      </c>
      <c r="BR22" s="83"/>
      <c r="BS22" s="100" t="str">
        <f t="shared" si="23"/>
        <v>N/A</v>
      </c>
      <c r="BT22" s="83"/>
      <c r="BU22" s="100" t="str">
        <f t="shared" si="24"/>
        <v>N/A</v>
      </c>
      <c r="BV22" s="118"/>
      <c r="BW22" s="100" t="str">
        <f t="shared" si="25"/>
        <v>N/A</v>
      </c>
      <c r="BX22" s="120"/>
      <c r="BY22" s="100" t="str">
        <f t="shared" si="26"/>
        <v>N/A</v>
      </c>
      <c r="BZ22" s="120"/>
      <c r="CA22" s="100" t="str">
        <f t="shared" si="27"/>
        <v>N/A</v>
      </c>
      <c r="CB22" s="83"/>
      <c r="CC22" s="100" t="str">
        <f t="shared" si="28"/>
        <v>N/A</v>
      </c>
      <c r="CD22" s="120"/>
      <c r="CE22" s="100" t="str">
        <f t="shared" si="29"/>
        <v>N/A</v>
      </c>
      <c r="CF22" s="120"/>
      <c r="CG22" s="100" t="str">
        <f t="shared" si="30"/>
        <v>N/A</v>
      </c>
      <c r="CH22" s="83"/>
      <c r="CI22" s="100" t="str">
        <f t="shared" si="31"/>
        <v>N/A</v>
      </c>
      <c r="CJ22" s="83"/>
      <c r="CK22" s="100" t="str">
        <f t="shared" si="32"/>
        <v>N/A</v>
      </c>
      <c r="CL22" s="118"/>
      <c r="CM22" s="100" t="str">
        <f t="shared" si="33"/>
        <v>N/A</v>
      </c>
      <c r="CN22" s="118"/>
      <c r="CO22" s="100" t="str">
        <f t="shared" si="34"/>
        <v>N/A</v>
      </c>
      <c r="CP22" s="120"/>
      <c r="CQ22" s="100" t="str">
        <f t="shared" si="35"/>
        <v>N/A</v>
      </c>
      <c r="CR22" s="120"/>
      <c r="CS22" s="100" t="str">
        <f t="shared" si="19"/>
        <v>N/A</v>
      </c>
      <c r="CT22" s="207"/>
      <c r="CU22" s="281"/>
    </row>
    <row r="23" spans="1:105" ht="18.899999999999999" customHeight="1" x14ac:dyDescent="0.25">
      <c r="A23" s="210"/>
      <c r="B23" s="236">
        <v>2414</v>
      </c>
      <c r="C23" s="483">
        <v>16</v>
      </c>
      <c r="D23" s="484" t="s">
        <v>580</v>
      </c>
      <c r="E23" s="254" t="s">
        <v>569</v>
      </c>
      <c r="F23" s="612"/>
      <c r="G23" s="593"/>
      <c r="H23" s="612"/>
      <c r="I23" s="593"/>
      <c r="J23" s="612"/>
      <c r="K23" s="593"/>
      <c r="L23" s="612"/>
      <c r="M23" s="593"/>
      <c r="N23" s="612"/>
      <c r="O23" s="593"/>
      <c r="P23" s="612"/>
      <c r="Q23" s="593"/>
      <c r="R23" s="612"/>
      <c r="S23" s="593"/>
      <c r="T23" s="612"/>
      <c r="U23" s="593"/>
      <c r="V23" s="612"/>
      <c r="W23" s="593"/>
      <c r="X23" s="612"/>
      <c r="Y23" s="593"/>
      <c r="Z23" s="612"/>
      <c r="AA23" s="593"/>
      <c r="AB23" s="612"/>
      <c r="AC23" s="593"/>
      <c r="AD23" s="612"/>
      <c r="AE23" s="593"/>
      <c r="AF23" s="612"/>
      <c r="AG23" s="593"/>
      <c r="AH23" s="612"/>
      <c r="AI23" s="593"/>
      <c r="AJ23" s="612"/>
      <c r="AK23" s="593"/>
      <c r="AL23" s="612"/>
      <c r="AM23" s="593"/>
      <c r="AN23" s="612"/>
      <c r="AO23" s="593"/>
      <c r="AP23" s="612"/>
      <c r="AQ23" s="593"/>
      <c r="AR23" s="612"/>
      <c r="AS23" s="593"/>
      <c r="AT23" s="612"/>
      <c r="AU23" s="593"/>
      <c r="AV23" s="612"/>
      <c r="AW23" s="593"/>
      <c r="AX23" s="371"/>
      <c r="AY23" s="213"/>
      <c r="AZ23" s="258">
        <v>16</v>
      </c>
      <c r="BA23" s="485" t="s">
        <v>580</v>
      </c>
      <c r="BB23" s="83" t="s">
        <v>569</v>
      </c>
      <c r="BC23" s="83" t="s">
        <v>289</v>
      </c>
      <c r="BD23" s="120"/>
      <c r="BE23" s="100" t="str">
        <f t="shared" si="20"/>
        <v>N/A</v>
      </c>
      <c r="BF23" s="83"/>
      <c r="BG23" s="100" t="str">
        <f t="shared" si="0"/>
        <v>N/A</v>
      </c>
      <c r="BH23" s="83"/>
      <c r="BI23" s="100" t="str">
        <f t="shared" si="1"/>
        <v>N/A</v>
      </c>
      <c r="BJ23" s="83"/>
      <c r="BK23" s="100" t="str">
        <f t="shared" si="2"/>
        <v>N/A</v>
      </c>
      <c r="BL23" s="83"/>
      <c r="BM23" s="100" t="str">
        <f t="shared" si="3"/>
        <v>N/A</v>
      </c>
      <c r="BN23" s="83"/>
      <c r="BO23" s="100" t="str">
        <f t="shared" si="21"/>
        <v>N/A</v>
      </c>
      <c r="BP23" s="83"/>
      <c r="BQ23" s="100" t="str">
        <f t="shared" si="22"/>
        <v>N/A</v>
      </c>
      <c r="BR23" s="83"/>
      <c r="BS23" s="100" t="str">
        <f t="shared" si="23"/>
        <v>N/A</v>
      </c>
      <c r="BT23" s="83"/>
      <c r="BU23" s="100" t="str">
        <f t="shared" si="24"/>
        <v>N/A</v>
      </c>
      <c r="BV23" s="83"/>
      <c r="BW23" s="100" t="str">
        <f t="shared" si="25"/>
        <v>N/A</v>
      </c>
      <c r="BX23" s="120"/>
      <c r="BY23" s="100" t="str">
        <f t="shared" si="26"/>
        <v>N/A</v>
      </c>
      <c r="BZ23" s="83"/>
      <c r="CA23" s="100" t="str">
        <f t="shared" si="27"/>
        <v>N/A</v>
      </c>
      <c r="CB23" s="83"/>
      <c r="CC23" s="100" t="str">
        <f t="shared" si="28"/>
        <v>N/A</v>
      </c>
      <c r="CD23" s="120"/>
      <c r="CE23" s="100" t="str">
        <f t="shared" si="29"/>
        <v>N/A</v>
      </c>
      <c r="CF23" s="83"/>
      <c r="CG23" s="100" t="str">
        <f t="shared" si="30"/>
        <v>N/A</v>
      </c>
      <c r="CH23" s="83"/>
      <c r="CI23" s="100" t="str">
        <f t="shared" si="31"/>
        <v>N/A</v>
      </c>
      <c r="CJ23" s="83"/>
      <c r="CK23" s="100" t="str">
        <f t="shared" si="32"/>
        <v>N/A</v>
      </c>
      <c r="CL23" s="83"/>
      <c r="CM23" s="100" t="str">
        <f t="shared" si="33"/>
        <v>N/A</v>
      </c>
      <c r="CN23" s="83"/>
      <c r="CO23" s="100" t="str">
        <f t="shared" si="34"/>
        <v>N/A</v>
      </c>
      <c r="CP23" s="120"/>
      <c r="CQ23" s="100" t="str">
        <f t="shared" si="35"/>
        <v>N/A</v>
      </c>
      <c r="CR23" s="83"/>
      <c r="CS23" s="100" t="str">
        <f t="shared" si="19"/>
        <v>N/A</v>
      </c>
      <c r="CT23" s="207"/>
      <c r="CU23" s="281"/>
    </row>
    <row r="24" spans="1:105" ht="18.899999999999999" customHeight="1" x14ac:dyDescent="0.25">
      <c r="B24" s="486">
        <v>160</v>
      </c>
      <c r="C24" s="383">
        <v>17</v>
      </c>
      <c r="D24" s="487" t="s">
        <v>243</v>
      </c>
      <c r="E24" s="383" t="s">
        <v>581</v>
      </c>
      <c r="F24" s="613"/>
      <c r="G24" s="594"/>
      <c r="H24" s="613"/>
      <c r="I24" s="594"/>
      <c r="J24" s="613"/>
      <c r="K24" s="594"/>
      <c r="L24" s="613"/>
      <c r="M24" s="594"/>
      <c r="N24" s="613"/>
      <c r="O24" s="594"/>
      <c r="P24" s="613"/>
      <c r="Q24" s="594"/>
      <c r="R24" s="613"/>
      <c r="S24" s="594"/>
      <c r="T24" s="613"/>
      <c r="U24" s="594"/>
      <c r="V24" s="613"/>
      <c r="W24" s="594"/>
      <c r="X24" s="613"/>
      <c r="Y24" s="594"/>
      <c r="Z24" s="613"/>
      <c r="AA24" s="594"/>
      <c r="AB24" s="613"/>
      <c r="AC24" s="594"/>
      <c r="AD24" s="613"/>
      <c r="AE24" s="594"/>
      <c r="AF24" s="613"/>
      <c r="AG24" s="594"/>
      <c r="AH24" s="613"/>
      <c r="AI24" s="594"/>
      <c r="AJ24" s="613"/>
      <c r="AK24" s="594"/>
      <c r="AL24" s="613"/>
      <c r="AM24" s="594"/>
      <c r="AN24" s="613"/>
      <c r="AO24" s="594"/>
      <c r="AP24" s="613"/>
      <c r="AQ24" s="594"/>
      <c r="AR24" s="613"/>
      <c r="AS24" s="594"/>
      <c r="AT24" s="613"/>
      <c r="AU24" s="594"/>
      <c r="AV24" s="613"/>
      <c r="AW24" s="594"/>
      <c r="AZ24" s="98">
        <v>17</v>
      </c>
      <c r="BA24" s="488" t="s">
        <v>243</v>
      </c>
      <c r="BB24" s="98" t="s">
        <v>581</v>
      </c>
      <c r="BC24" s="98" t="s">
        <v>289</v>
      </c>
      <c r="BD24" s="489"/>
      <c r="BE24" s="98" t="str">
        <f t="shared" si="20"/>
        <v>N/A</v>
      </c>
      <c r="BF24" s="98"/>
      <c r="BG24" s="98" t="str">
        <f t="shared" si="0"/>
        <v>N/A</v>
      </c>
      <c r="BH24" s="98"/>
      <c r="BI24" s="98" t="str">
        <f t="shared" si="1"/>
        <v>N/A</v>
      </c>
      <c r="BJ24" s="98"/>
      <c r="BK24" s="98" t="str">
        <f t="shared" si="2"/>
        <v>N/A</v>
      </c>
      <c r="BL24" s="98"/>
      <c r="BM24" s="98" t="str">
        <f>IF(OR(ISBLANK(N24),ISBLANK(P24)),"N/A",IF(ABS((P24-N24)/N24)&gt;0.25,"&gt; 25%","ok"))</f>
        <v>N/A</v>
      </c>
      <c r="BN24" s="98"/>
      <c r="BO24" s="98" t="str">
        <f t="shared" si="21"/>
        <v>N/A</v>
      </c>
      <c r="BP24" s="98"/>
      <c r="BQ24" s="98" t="str">
        <f t="shared" si="22"/>
        <v>N/A</v>
      </c>
      <c r="BR24" s="98"/>
      <c r="BS24" s="98" t="str">
        <f t="shared" si="23"/>
        <v>N/A</v>
      </c>
      <c r="BT24" s="98"/>
      <c r="BU24" s="98" t="str">
        <f t="shared" si="24"/>
        <v>N/A</v>
      </c>
      <c r="BV24" s="98"/>
      <c r="BW24" s="98" t="str">
        <f t="shared" si="25"/>
        <v>N/A</v>
      </c>
      <c r="BX24" s="98"/>
      <c r="BY24" s="98" t="str">
        <f t="shared" si="26"/>
        <v>N/A</v>
      </c>
      <c r="BZ24" s="98"/>
      <c r="CA24" s="98" t="str">
        <f t="shared" si="27"/>
        <v>N/A</v>
      </c>
      <c r="CB24" s="98"/>
      <c r="CC24" s="98" t="str">
        <f t="shared" si="28"/>
        <v>N/A</v>
      </c>
      <c r="CD24" s="98"/>
      <c r="CE24" s="98" t="str">
        <f t="shared" si="29"/>
        <v>N/A</v>
      </c>
      <c r="CF24" s="98"/>
      <c r="CG24" s="98" t="str">
        <f t="shared" si="30"/>
        <v>N/A</v>
      </c>
      <c r="CH24" s="98"/>
      <c r="CI24" s="98" t="str">
        <f t="shared" si="31"/>
        <v>N/A</v>
      </c>
      <c r="CJ24" s="98"/>
      <c r="CK24" s="98" t="str">
        <f t="shared" si="32"/>
        <v>N/A</v>
      </c>
      <c r="CL24" s="98"/>
      <c r="CM24" s="98" t="str">
        <f t="shared" si="33"/>
        <v>N/A</v>
      </c>
      <c r="CN24" s="98"/>
      <c r="CO24" s="98" t="str">
        <f t="shared" si="34"/>
        <v>N/A</v>
      </c>
      <c r="CP24" s="98"/>
      <c r="CQ24" s="98" t="str">
        <f t="shared" si="35"/>
        <v>N/A</v>
      </c>
      <c r="CR24" s="98"/>
      <c r="CS24" s="98" t="str">
        <f t="shared" si="19"/>
        <v>N/A</v>
      </c>
      <c r="CT24" s="207"/>
      <c r="CU24" s="281"/>
    </row>
    <row r="25" spans="1:105" ht="4.5" customHeight="1" x14ac:dyDescent="0.25">
      <c r="C25" s="490"/>
      <c r="D25" s="206"/>
      <c r="E25" s="491"/>
      <c r="F25" s="206"/>
      <c r="G25" s="206"/>
      <c r="H25" s="206"/>
      <c r="I25" s="205"/>
      <c r="J25" s="646"/>
      <c r="K25" s="205"/>
      <c r="L25" s="646"/>
      <c r="M25" s="205"/>
      <c r="N25" s="646"/>
      <c r="O25" s="205"/>
      <c r="P25" s="646"/>
      <c r="Q25" s="205"/>
      <c r="R25" s="646"/>
      <c r="S25" s="205"/>
      <c r="T25" s="646"/>
      <c r="U25" s="205"/>
      <c r="V25" s="646"/>
      <c r="W25" s="205"/>
      <c r="X25" s="206"/>
      <c r="Y25" s="205"/>
      <c r="Z25" s="206"/>
      <c r="AA25" s="205"/>
      <c r="AB25" s="206"/>
      <c r="AC25" s="205"/>
      <c r="AD25" s="206"/>
      <c r="AE25" s="205"/>
      <c r="AF25" s="206"/>
      <c r="AG25" s="205"/>
      <c r="AH25" s="206"/>
      <c r="AI25" s="205"/>
      <c r="AJ25" s="646"/>
      <c r="AK25" s="205"/>
      <c r="AL25" s="206"/>
      <c r="AM25" s="205"/>
      <c r="AN25" s="206"/>
      <c r="AO25" s="335"/>
      <c r="AP25" s="335"/>
      <c r="AQ25" s="335"/>
      <c r="AR25" s="335"/>
      <c r="AS25" s="335"/>
      <c r="AZ25" s="492"/>
      <c r="BA25" s="99"/>
      <c r="BB25" s="493"/>
      <c r="BC25" s="494"/>
      <c r="BD25" s="425"/>
      <c r="BE25" s="425"/>
      <c r="BF25" s="425"/>
      <c r="BG25" s="425"/>
      <c r="BH25" s="425"/>
      <c r="BI25" s="425"/>
      <c r="BJ25" s="425"/>
      <c r="BK25" s="425"/>
      <c r="BL25" s="425"/>
      <c r="BM25" s="425"/>
      <c r="BN25" s="425"/>
      <c r="BO25" s="425"/>
      <c r="BP25" s="425"/>
      <c r="BQ25" s="425"/>
      <c r="BR25" s="425"/>
      <c r="BS25" s="425"/>
      <c r="BT25" s="425"/>
      <c r="BU25" s="425"/>
      <c r="BV25" s="425"/>
      <c r="BW25" s="425"/>
      <c r="BX25" s="425"/>
      <c r="BY25" s="425"/>
      <c r="BZ25" s="425"/>
      <c r="CA25" s="425"/>
      <c r="CB25" s="425"/>
      <c r="CC25" s="425"/>
      <c r="CD25" s="425"/>
      <c r="CE25" s="425"/>
      <c r="CF25" s="425"/>
      <c r="CG25" s="425"/>
      <c r="CH25" s="425"/>
      <c r="CI25" s="425"/>
      <c r="CJ25" s="425"/>
      <c r="CT25" s="207"/>
      <c r="CU25" s="281"/>
    </row>
    <row r="26" spans="1:105" s="371" customFormat="1" ht="9.75" customHeight="1" x14ac:dyDescent="0.25">
      <c r="A26" s="178"/>
      <c r="B26" s="179"/>
      <c r="C26" s="348" t="s">
        <v>560</v>
      </c>
      <c r="D26" s="268"/>
      <c r="E26" s="451"/>
      <c r="F26" s="348"/>
      <c r="G26" s="348"/>
      <c r="H26" s="219"/>
      <c r="I26" s="220"/>
      <c r="J26" s="221"/>
      <c r="K26" s="220"/>
      <c r="L26" s="221"/>
      <c r="M26" s="220"/>
      <c r="N26" s="221"/>
      <c r="O26" s="220"/>
      <c r="P26" s="221"/>
      <c r="Q26" s="220"/>
      <c r="R26" s="221"/>
      <c r="S26" s="220"/>
      <c r="T26" s="221"/>
      <c r="U26" s="220"/>
      <c r="V26" s="221"/>
      <c r="W26" s="220"/>
      <c r="X26" s="219"/>
      <c r="Y26" s="220"/>
      <c r="Z26" s="219"/>
      <c r="AA26" s="220"/>
      <c r="AB26" s="219"/>
      <c r="AC26" s="220"/>
      <c r="AD26" s="219"/>
      <c r="AE26" s="220"/>
      <c r="AF26" s="219"/>
      <c r="AG26" s="220"/>
      <c r="AH26" s="219"/>
      <c r="AI26" s="220"/>
      <c r="AJ26" s="221"/>
      <c r="AK26" s="220"/>
      <c r="AL26" s="219"/>
      <c r="AM26" s="220"/>
      <c r="AN26" s="219"/>
      <c r="AO26" s="220"/>
      <c r="AP26" s="220"/>
      <c r="AQ26" s="220"/>
      <c r="AR26" s="220"/>
      <c r="AS26" s="220"/>
      <c r="AT26" s="219"/>
      <c r="AU26" s="220"/>
      <c r="AV26" s="219"/>
      <c r="AW26" s="220"/>
      <c r="AX26" s="191"/>
      <c r="AY26" s="189"/>
      <c r="AZ26" s="358" t="s">
        <v>559</v>
      </c>
      <c r="BA26" s="189"/>
      <c r="BB26" s="425"/>
      <c r="BC26" s="425"/>
      <c r="BD26" s="425"/>
      <c r="BE26" s="425"/>
      <c r="BF26" s="425"/>
      <c r="BG26" s="425"/>
      <c r="BH26" s="425"/>
      <c r="BI26" s="425"/>
      <c r="BJ26" s="425"/>
      <c r="BK26" s="425"/>
      <c r="BL26" s="425"/>
      <c r="BM26" s="425"/>
      <c r="BN26" s="425"/>
      <c r="BO26" s="425"/>
      <c r="BP26" s="425"/>
      <c r="BQ26" s="425"/>
      <c r="BR26" s="425"/>
      <c r="BS26" s="425"/>
      <c r="BT26" s="425"/>
      <c r="BU26" s="425"/>
      <c r="BV26" s="425"/>
      <c r="BW26" s="425"/>
      <c r="BX26" s="425"/>
      <c r="BY26" s="425"/>
      <c r="BZ26" s="425"/>
      <c r="CA26" s="425"/>
      <c r="CB26" s="425"/>
      <c r="CC26" s="425"/>
      <c r="CD26" s="425"/>
      <c r="CE26" s="425"/>
      <c r="CF26" s="425"/>
      <c r="CG26" s="425"/>
      <c r="CH26" s="425"/>
      <c r="CI26" s="425"/>
      <c r="CJ26" s="425"/>
      <c r="CK26" s="425"/>
      <c r="CL26" s="425"/>
      <c r="CM26" s="425"/>
      <c r="CN26" s="425"/>
      <c r="CO26" s="425"/>
      <c r="CP26" s="425"/>
      <c r="CQ26" s="425"/>
      <c r="CR26" s="425"/>
      <c r="CS26" s="425"/>
      <c r="CT26" s="207"/>
      <c r="CU26" s="495"/>
    </row>
    <row r="27" spans="1:105" ht="18" customHeight="1" x14ac:dyDescent="0.25">
      <c r="C27" s="276" t="s">
        <v>312</v>
      </c>
      <c r="D27" s="755" t="s">
        <v>582</v>
      </c>
      <c r="E27" s="755"/>
      <c r="F27" s="755"/>
      <c r="G27" s="755"/>
      <c r="H27" s="755"/>
      <c r="I27" s="755"/>
      <c r="J27" s="755"/>
      <c r="K27" s="755"/>
      <c r="L27" s="755"/>
      <c r="M27" s="755"/>
      <c r="N27" s="755"/>
      <c r="O27" s="755"/>
      <c r="P27" s="755"/>
      <c r="Q27" s="755"/>
      <c r="R27" s="755"/>
      <c r="S27" s="755"/>
      <c r="T27" s="755"/>
      <c r="U27" s="755"/>
      <c r="V27" s="755"/>
      <c r="W27" s="755"/>
      <c r="X27" s="755"/>
      <c r="Y27" s="755"/>
      <c r="Z27" s="755"/>
      <c r="AA27" s="755"/>
      <c r="AB27" s="755"/>
      <c r="AC27" s="755"/>
      <c r="AD27" s="755"/>
      <c r="AE27" s="755"/>
      <c r="AF27" s="755"/>
      <c r="AG27" s="755"/>
      <c r="AH27" s="755"/>
      <c r="AI27" s="755"/>
      <c r="AJ27" s="755"/>
      <c r="AK27" s="755"/>
      <c r="AL27" s="755"/>
      <c r="AM27" s="755"/>
      <c r="AN27" s="755"/>
      <c r="AO27" s="755"/>
      <c r="AP27" s="755"/>
      <c r="AQ27" s="755"/>
      <c r="AR27" s="755"/>
      <c r="AS27" s="755"/>
      <c r="AT27" s="755"/>
      <c r="AU27" s="755"/>
      <c r="AV27" s="755"/>
      <c r="AW27" s="755"/>
      <c r="AX27" s="755"/>
      <c r="AZ27" s="232" t="s">
        <v>280</v>
      </c>
      <c r="BA27" s="232" t="s">
        <v>281</v>
      </c>
      <c r="BB27" s="232" t="s">
        <v>282</v>
      </c>
      <c r="BC27" s="231">
        <v>1990</v>
      </c>
      <c r="BD27" s="231"/>
      <c r="BE27" s="232">
        <v>1995</v>
      </c>
      <c r="BF27" s="232"/>
      <c r="BG27" s="232">
        <v>1996</v>
      </c>
      <c r="BH27" s="232"/>
      <c r="BI27" s="232">
        <v>1997</v>
      </c>
      <c r="BJ27" s="232"/>
      <c r="BK27" s="232">
        <v>1998</v>
      </c>
      <c r="BL27" s="232"/>
      <c r="BM27" s="232">
        <v>1999</v>
      </c>
      <c r="BN27" s="232"/>
      <c r="BO27" s="232">
        <v>2000</v>
      </c>
      <c r="BP27" s="232"/>
      <c r="BQ27" s="232">
        <v>2001</v>
      </c>
      <c r="BR27" s="232"/>
      <c r="BS27" s="232">
        <v>2002</v>
      </c>
      <c r="BT27" s="232"/>
      <c r="BU27" s="232">
        <v>2003</v>
      </c>
      <c r="BV27" s="232"/>
      <c r="BW27" s="232">
        <v>2004</v>
      </c>
      <c r="BX27" s="232"/>
      <c r="BY27" s="232">
        <v>2005</v>
      </c>
      <c r="BZ27" s="232"/>
      <c r="CA27" s="232">
        <v>2006</v>
      </c>
      <c r="CB27" s="232"/>
      <c r="CC27" s="232">
        <v>2007</v>
      </c>
      <c r="CD27" s="232"/>
      <c r="CE27" s="232">
        <v>2008</v>
      </c>
      <c r="CF27" s="232"/>
      <c r="CG27" s="232">
        <v>2009</v>
      </c>
      <c r="CH27" s="232"/>
      <c r="CI27" s="232">
        <v>2010</v>
      </c>
      <c r="CJ27" s="232"/>
      <c r="CK27" s="232">
        <v>2011</v>
      </c>
      <c r="CL27" s="232"/>
      <c r="CM27" s="232">
        <v>2012</v>
      </c>
      <c r="CN27" s="232"/>
      <c r="CO27" s="232">
        <v>2013</v>
      </c>
      <c r="CP27" s="232"/>
      <c r="CQ27" s="232">
        <v>2014</v>
      </c>
      <c r="CR27" s="232"/>
      <c r="CS27" s="232">
        <v>2015</v>
      </c>
      <c r="CT27" s="207"/>
      <c r="CU27" s="281"/>
    </row>
    <row r="28" spans="1:105" ht="32.25" customHeight="1" x14ac:dyDescent="0.25">
      <c r="A28" s="277"/>
      <c r="B28" s="277"/>
      <c r="C28" s="276" t="s">
        <v>312</v>
      </c>
      <c r="D28" s="770" t="s">
        <v>317</v>
      </c>
      <c r="E28" s="770"/>
      <c r="F28" s="770"/>
      <c r="G28" s="770"/>
      <c r="H28" s="770"/>
      <c r="I28" s="770"/>
      <c r="J28" s="770"/>
      <c r="K28" s="770"/>
      <c r="L28" s="770"/>
      <c r="M28" s="770"/>
      <c r="N28" s="770"/>
      <c r="O28" s="770"/>
      <c r="P28" s="770"/>
      <c r="Q28" s="770"/>
      <c r="R28" s="770"/>
      <c r="S28" s="770"/>
      <c r="T28" s="770"/>
      <c r="U28" s="770"/>
      <c r="V28" s="770"/>
      <c r="W28" s="770"/>
      <c r="X28" s="770"/>
      <c r="Y28" s="770"/>
      <c r="Z28" s="770"/>
      <c r="AA28" s="770"/>
      <c r="AB28" s="770"/>
      <c r="AC28" s="770"/>
      <c r="AD28" s="770"/>
      <c r="AE28" s="770"/>
      <c r="AF28" s="770"/>
      <c r="AG28" s="770"/>
      <c r="AH28" s="770"/>
      <c r="AI28" s="770"/>
      <c r="AJ28" s="770"/>
      <c r="AK28" s="770"/>
      <c r="AL28" s="770"/>
      <c r="AM28" s="770"/>
      <c r="AN28" s="770"/>
      <c r="AO28" s="770"/>
      <c r="AP28" s="770"/>
      <c r="AQ28" s="770"/>
      <c r="AR28" s="770"/>
      <c r="AS28" s="770"/>
      <c r="AT28" s="770"/>
      <c r="AU28" s="770"/>
      <c r="AV28" s="770"/>
      <c r="AW28" s="770"/>
      <c r="AX28" s="770"/>
      <c r="AY28" s="387"/>
      <c r="AZ28" s="369">
        <v>1</v>
      </c>
      <c r="BA28" s="479" t="s">
        <v>219</v>
      </c>
      <c r="BB28" s="83" t="s">
        <v>569</v>
      </c>
      <c r="BC28" s="83">
        <f>F8</f>
        <v>0</v>
      </c>
      <c r="BD28" s="83"/>
      <c r="BE28" s="83">
        <f>H8</f>
        <v>0</v>
      </c>
      <c r="BF28" s="83"/>
      <c r="BG28" s="83">
        <f>J8</f>
        <v>0</v>
      </c>
      <c r="BH28" s="83"/>
      <c r="BI28" s="83">
        <f>L8</f>
        <v>0</v>
      </c>
      <c r="BJ28" s="83"/>
      <c r="BK28" s="83">
        <f>N8</f>
        <v>0</v>
      </c>
      <c r="BL28" s="83"/>
      <c r="BM28" s="83">
        <f t="shared" ref="BM28:CS28" si="36">P8</f>
        <v>0</v>
      </c>
      <c r="BN28" s="83"/>
      <c r="BO28" s="83">
        <f t="shared" si="36"/>
        <v>0</v>
      </c>
      <c r="BP28" s="83"/>
      <c r="BQ28" s="83">
        <f t="shared" si="36"/>
        <v>0</v>
      </c>
      <c r="BR28" s="83"/>
      <c r="BS28" s="83">
        <f t="shared" si="36"/>
        <v>0</v>
      </c>
      <c r="BT28" s="83"/>
      <c r="BU28" s="83">
        <f t="shared" si="36"/>
        <v>0</v>
      </c>
      <c r="BV28" s="83"/>
      <c r="BW28" s="83">
        <f t="shared" si="36"/>
        <v>0</v>
      </c>
      <c r="BX28" s="83"/>
      <c r="BY28" s="83">
        <f t="shared" si="36"/>
        <v>0</v>
      </c>
      <c r="BZ28" s="83"/>
      <c r="CA28" s="83">
        <f t="shared" si="36"/>
        <v>0</v>
      </c>
      <c r="CB28" s="83"/>
      <c r="CC28" s="83">
        <f t="shared" si="36"/>
        <v>0</v>
      </c>
      <c r="CD28" s="83"/>
      <c r="CE28" s="83">
        <f t="shared" si="36"/>
        <v>0</v>
      </c>
      <c r="CF28" s="83"/>
      <c r="CG28" s="83">
        <f t="shared" si="36"/>
        <v>0</v>
      </c>
      <c r="CH28" s="83"/>
      <c r="CI28" s="83">
        <f t="shared" si="36"/>
        <v>0</v>
      </c>
      <c r="CJ28" s="83"/>
      <c r="CK28" s="83">
        <f t="shared" si="36"/>
        <v>0</v>
      </c>
      <c r="CL28" s="83"/>
      <c r="CM28" s="83">
        <f t="shared" si="36"/>
        <v>0</v>
      </c>
      <c r="CN28" s="83"/>
      <c r="CO28" s="83">
        <f t="shared" si="36"/>
        <v>0</v>
      </c>
      <c r="CP28" s="83"/>
      <c r="CQ28" s="83">
        <f t="shared" si="36"/>
        <v>0</v>
      </c>
      <c r="CR28" s="83"/>
      <c r="CS28" s="83">
        <f t="shared" si="36"/>
        <v>0</v>
      </c>
      <c r="CT28" s="281"/>
      <c r="CU28" s="281"/>
    </row>
    <row r="29" spans="1:105" ht="34.5" customHeight="1" x14ac:dyDescent="0.25">
      <c r="A29" s="277"/>
      <c r="B29" s="277"/>
      <c r="C29" s="276" t="s">
        <v>312</v>
      </c>
      <c r="D29" s="755" t="s">
        <v>320</v>
      </c>
      <c r="E29" s="755"/>
      <c r="F29" s="755"/>
      <c r="G29" s="755"/>
      <c r="H29" s="755"/>
      <c r="I29" s="755"/>
      <c r="J29" s="755"/>
      <c r="K29" s="755"/>
      <c r="L29" s="755"/>
      <c r="M29" s="755"/>
      <c r="N29" s="755"/>
      <c r="O29" s="755"/>
      <c r="P29" s="755"/>
      <c r="Q29" s="755"/>
      <c r="R29" s="755"/>
      <c r="S29" s="755"/>
      <c r="T29" s="755"/>
      <c r="U29" s="755"/>
      <c r="V29" s="755"/>
      <c r="W29" s="755"/>
      <c r="X29" s="755"/>
      <c r="Y29" s="755"/>
      <c r="Z29" s="755"/>
      <c r="AA29" s="755"/>
      <c r="AB29" s="755"/>
      <c r="AC29" s="755"/>
      <c r="AD29" s="755"/>
      <c r="AE29" s="755"/>
      <c r="AF29" s="755"/>
      <c r="AG29" s="755"/>
      <c r="AH29" s="755"/>
      <c r="AI29" s="755"/>
      <c r="AJ29" s="755"/>
      <c r="AK29" s="755"/>
      <c r="AL29" s="755"/>
      <c r="AM29" s="755"/>
      <c r="AN29" s="755"/>
      <c r="AO29" s="755"/>
      <c r="AP29" s="755"/>
      <c r="AQ29" s="755"/>
      <c r="AR29" s="755"/>
      <c r="AS29" s="755"/>
      <c r="AT29" s="755"/>
      <c r="AU29" s="755"/>
      <c r="AV29" s="755"/>
      <c r="AW29" s="755"/>
      <c r="AX29" s="755"/>
      <c r="AY29" s="387"/>
      <c r="AZ29" s="296">
        <v>18</v>
      </c>
      <c r="BA29" s="280" t="s">
        <v>583</v>
      </c>
      <c r="BB29" s="83" t="s">
        <v>569</v>
      </c>
      <c r="BC29" s="83">
        <f>SUM(F9:F13)</f>
        <v>0</v>
      </c>
      <c r="BD29" s="83"/>
      <c r="BE29" s="83">
        <f>SUM(H9:H13)</f>
        <v>0</v>
      </c>
      <c r="BF29" s="83"/>
      <c r="BG29" s="83">
        <f>SUM(J9:J13)</f>
        <v>0</v>
      </c>
      <c r="BH29" s="83"/>
      <c r="BI29" s="83">
        <f>SUM(L9:L13)</f>
        <v>0</v>
      </c>
      <c r="BJ29" s="83"/>
      <c r="BK29" s="83">
        <f>SUM(N9:N13)</f>
        <v>0</v>
      </c>
      <c r="BL29" s="83"/>
      <c r="BM29" s="83">
        <f t="shared" ref="BM29:CS29" si="37">SUM(P9:P13)</f>
        <v>0</v>
      </c>
      <c r="BN29" s="83"/>
      <c r="BO29" s="83">
        <f t="shared" si="37"/>
        <v>0</v>
      </c>
      <c r="BP29" s="83"/>
      <c r="BQ29" s="83">
        <f t="shared" si="37"/>
        <v>0</v>
      </c>
      <c r="BR29" s="83"/>
      <c r="BS29" s="83">
        <f t="shared" si="37"/>
        <v>0</v>
      </c>
      <c r="BT29" s="83"/>
      <c r="BU29" s="83">
        <f t="shared" si="37"/>
        <v>0</v>
      </c>
      <c r="BV29" s="83"/>
      <c r="BW29" s="83">
        <f t="shared" si="37"/>
        <v>0</v>
      </c>
      <c r="BX29" s="83"/>
      <c r="BY29" s="83">
        <f t="shared" si="37"/>
        <v>0</v>
      </c>
      <c r="BZ29" s="83"/>
      <c r="CA29" s="83">
        <f t="shared" si="37"/>
        <v>0</v>
      </c>
      <c r="CB29" s="83"/>
      <c r="CC29" s="83">
        <f t="shared" si="37"/>
        <v>0</v>
      </c>
      <c r="CD29" s="83"/>
      <c r="CE29" s="83">
        <f t="shared" si="37"/>
        <v>0</v>
      </c>
      <c r="CF29" s="83"/>
      <c r="CG29" s="83">
        <f t="shared" si="37"/>
        <v>0</v>
      </c>
      <c r="CH29" s="83"/>
      <c r="CI29" s="83">
        <f t="shared" si="37"/>
        <v>0</v>
      </c>
      <c r="CJ29" s="83"/>
      <c r="CK29" s="83">
        <f t="shared" si="37"/>
        <v>0</v>
      </c>
      <c r="CL29" s="83"/>
      <c r="CM29" s="83">
        <f t="shared" si="37"/>
        <v>0</v>
      </c>
      <c r="CN29" s="83"/>
      <c r="CO29" s="83">
        <f t="shared" si="37"/>
        <v>0</v>
      </c>
      <c r="CP29" s="83"/>
      <c r="CQ29" s="83">
        <f t="shared" si="37"/>
        <v>0</v>
      </c>
      <c r="CR29" s="83"/>
      <c r="CS29" s="83">
        <f t="shared" si="37"/>
        <v>1250</v>
      </c>
      <c r="CT29" s="281"/>
      <c r="CU29" s="281"/>
    </row>
    <row r="30" spans="1:105" ht="13.5" customHeight="1" x14ac:dyDescent="0.25">
      <c r="A30" s="277"/>
      <c r="B30" s="277"/>
      <c r="C30" s="276" t="s">
        <v>312</v>
      </c>
      <c r="D30" s="759" t="s">
        <v>538</v>
      </c>
      <c r="E30" s="759"/>
      <c r="F30" s="759"/>
      <c r="G30" s="759"/>
      <c r="H30" s="759"/>
      <c r="I30" s="759"/>
      <c r="J30" s="759"/>
      <c r="K30" s="759"/>
      <c r="L30" s="759"/>
      <c r="M30" s="759"/>
      <c r="N30" s="759"/>
      <c r="O30" s="759"/>
      <c r="P30" s="759"/>
      <c r="Q30" s="759"/>
      <c r="R30" s="759"/>
      <c r="S30" s="759"/>
      <c r="T30" s="759"/>
      <c r="U30" s="759"/>
      <c r="V30" s="759"/>
      <c r="W30" s="759"/>
      <c r="X30" s="759"/>
      <c r="Y30" s="759"/>
      <c r="Z30" s="759"/>
      <c r="AA30" s="759"/>
      <c r="AB30" s="759"/>
      <c r="AC30" s="759"/>
      <c r="AD30" s="759"/>
      <c r="AE30" s="759"/>
      <c r="AF30" s="759"/>
      <c r="AG30" s="759"/>
      <c r="AH30" s="759"/>
      <c r="AI30" s="759"/>
      <c r="AJ30" s="759"/>
      <c r="AK30" s="759"/>
      <c r="AL30" s="759"/>
      <c r="AM30" s="759"/>
      <c r="AN30" s="759"/>
      <c r="AO30" s="759"/>
      <c r="AP30" s="759"/>
      <c r="AQ30" s="759"/>
      <c r="AR30" s="759"/>
      <c r="AS30" s="759"/>
      <c r="AT30" s="759"/>
      <c r="AU30" s="759"/>
      <c r="AV30" s="759"/>
      <c r="AW30" s="759"/>
      <c r="AX30" s="759"/>
      <c r="AY30" s="387"/>
      <c r="AZ30" s="283" t="s">
        <v>321</v>
      </c>
      <c r="BA30" s="280" t="s">
        <v>584</v>
      </c>
      <c r="BB30" s="83"/>
      <c r="BC30" s="83" t="str">
        <f>IF(OR(ISBLANK(F8),ISBLANK(F9),ISBLANK(F10),ISBLANK(F11),ISBLANK(F12),ISBLANK(F13)),"N/A",IF((BC28=BC29),"ok","&lt;&gt;"))</f>
        <v>N/A</v>
      </c>
      <c r="BD30" s="83"/>
      <c r="BE30" s="83" t="str">
        <f>IF(OR(ISBLANK(H8),ISBLANK(H9),ISBLANK(H10),ISBLANK(H11),ISBLANK(H12),ISBLANK(H13)),"N/A",IF((BE28=BE29),"ok","&lt;&gt;"))</f>
        <v>N/A</v>
      </c>
      <c r="BF30" s="83"/>
      <c r="BG30" s="83" t="str">
        <f>IF(OR(ISBLANK(J8),ISBLANK(J9),ISBLANK(J10),ISBLANK(J11),ISBLANK(J12),ISBLANK(J13)),"N/A",IF((BG28=BG29),"ok","&lt;&gt;"))</f>
        <v>N/A</v>
      </c>
      <c r="BH30" s="83"/>
      <c r="BI30" s="83" t="str">
        <f>IF(OR(ISBLANK(L8),ISBLANK(L9),ISBLANK(L10),ISBLANK(L11),ISBLANK(L12),ISBLANK(L13)),"N/A",IF((BI28=BI29),"ok","&lt;&gt;"))</f>
        <v>N/A</v>
      </c>
      <c r="BJ30" s="83"/>
      <c r="BK30" s="83" t="str">
        <f>IF(OR(ISBLANK(N8),ISBLANK(N9),ISBLANK(N10),ISBLANK(N11),ISBLANK(N12),ISBLANK(N13)),"N/A",IF((BK28=BK29),"ok","&lt;&gt;"))</f>
        <v>N/A</v>
      </c>
      <c r="BL30" s="83"/>
      <c r="BM30" s="83" t="str">
        <f>IF(OR(ISBLANK(P8),ISBLANK(P9),ISBLANK(P10),ISBLANK(P11),ISBLANK(P12),ISBLANK(P13)),"N/A",IF((BM28=BM29),"ok","&lt;&gt;"))</f>
        <v>N/A</v>
      </c>
      <c r="BN30" s="83"/>
      <c r="BO30" s="83" t="str">
        <f>IF(OR(ISBLANK(R8),ISBLANK(R9),ISBLANK(R10),ISBLANK(R11),ISBLANK(R12),ISBLANK(R13)),"N/A",IF((BO28=BO29),"ok","&lt;&gt;"))</f>
        <v>N/A</v>
      </c>
      <c r="BP30" s="83"/>
      <c r="BQ30" s="83" t="str">
        <f>IF(OR(ISBLANK(T8),ISBLANK(T9),ISBLANK(T10),ISBLANK(T11),ISBLANK(T12),ISBLANK(T13)),"N/A",IF((BQ28=BQ29),"ok","&lt;&gt;"))</f>
        <v>N/A</v>
      </c>
      <c r="BR30" s="83"/>
      <c r="BS30" s="83" t="str">
        <f>IF(OR(ISBLANK(V8),ISBLANK(V9),ISBLANK(V10),ISBLANK(V11),ISBLANK(V12),ISBLANK(V13)),"N/A",IF((BS28=BS29),"ok","&lt;&gt;"))</f>
        <v>N/A</v>
      </c>
      <c r="BT30" s="83"/>
      <c r="BU30" s="83" t="str">
        <f>IF(OR(ISBLANK(X8),ISBLANK(X9),ISBLANK(X10),ISBLANK(X11),ISBLANK(X12),ISBLANK(X13)),"N/A",IF((BU28=BU29),"ok","&lt;&gt;"))</f>
        <v>N/A</v>
      </c>
      <c r="BV30" s="83"/>
      <c r="BW30" s="83" t="str">
        <f>IF(OR(ISBLANK(Z8),ISBLANK(Z9),ISBLANK(Z10),ISBLANK(Z11),ISBLANK(Z12),ISBLANK(Z13)),"N/A",IF((BW28=BW29),"ok","&lt;&gt;"))</f>
        <v>N/A</v>
      </c>
      <c r="BX30" s="83"/>
      <c r="BY30" s="118" t="str">
        <f>IF(OR(ISBLANK(AB8),ISBLANK(AB9),ISBLANK(AB10),ISBLANK(AB11),ISBLANK(AB12),ISBLANK(AB13)),"N/A",IF((BY28=BY29),"ok","&lt;&gt;"))</f>
        <v>N/A</v>
      </c>
      <c r="BZ30" s="83"/>
      <c r="CA30" s="83" t="str">
        <f>IF(OR(ISBLANK(AD8),ISBLANK(AD9),ISBLANK(AD10),ISBLANK(AD11),ISBLANK(AD12),ISBLANK(AD13)),"N/A",IF((CA28=CA29),"ok","&lt;&gt;"))</f>
        <v>N/A</v>
      </c>
      <c r="CB30" s="83"/>
      <c r="CC30" s="83" t="str">
        <f>IF(OR(ISBLANK(AF8),ISBLANK(AF9),ISBLANK(AF10),ISBLANK(AF11),ISBLANK(AF12),ISBLANK(AF13)),"N/A",IF((CC28=CC29),"ok","&lt;&gt;"))</f>
        <v>N/A</v>
      </c>
      <c r="CD30" s="83"/>
      <c r="CE30" s="83" t="str">
        <f>IF(OR(ISBLANK(AH8),ISBLANK(AH9),ISBLANK(AH10),ISBLANK(AH11),ISBLANK(AH12),ISBLANK(AH13)),"N/A",IF((CE28=CE29),"ok","&lt;&gt;"))</f>
        <v>N/A</v>
      </c>
      <c r="CF30" s="83"/>
      <c r="CG30" s="83" t="str">
        <f>IF(OR(ISBLANK(AJ8),ISBLANK(AJ9),ISBLANK(AJ10),ISBLANK(AJ11),ISBLANK(AJ12),ISBLANK(AJ13)),"N/A",IF((CG28=CG29),"ok","&lt;&gt;"))</f>
        <v>N/A</v>
      </c>
      <c r="CH30" s="83"/>
      <c r="CI30" s="83" t="str">
        <f>IF(OR(ISBLANK(AL8),ISBLANK(AL9),ISBLANK(AL10),ISBLANK(AL11),ISBLANK(AL12),ISBLANK(AL13)),"N/A",IF((CI28=CI29),"ok","&lt;&gt;"))</f>
        <v>N/A</v>
      </c>
      <c r="CJ30" s="83"/>
      <c r="CK30" s="83" t="str">
        <f>IF(OR(ISBLANK(AN8),ISBLANK(AN9),ISBLANK(AN10),ISBLANK(AN11),ISBLANK(AN12),ISBLANK(AN13)),"N/A",IF((CK28=CK29),"ok","&lt;&gt;"))</f>
        <v>N/A</v>
      </c>
      <c r="CL30" s="83"/>
      <c r="CM30" s="83" t="str">
        <f>IF(OR(ISBLANK(AP8),ISBLANK(AP9),ISBLANK(AP10),ISBLANK(AP11),ISBLANK(AP12),ISBLANK(AP13)),"N/A",IF((CM28=CM29),"ok","&lt;&gt;"))</f>
        <v>N/A</v>
      </c>
      <c r="CN30" s="83"/>
      <c r="CO30" s="83" t="str">
        <f>IF(OR(ISBLANK(AR8),ISBLANK(AR9),ISBLANK(AR10),ISBLANK(AR11),ISBLANK(AR12),ISBLANK(AR13)),"N/A",IF((CO28=CO29),"ok","&lt;&gt;"))</f>
        <v>N/A</v>
      </c>
      <c r="CP30" s="83"/>
      <c r="CQ30" s="118" t="str">
        <f>IF(OR(ISBLANK(AT8),ISBLANK(AT9),ISBLANK(AT10),ISBLANK(AT11),ISBLANK(AT12),ISBLANK(AT13)),"N/A",IF((CQ28=CQ29),"ok","&lt;&gt;"))</f>
        <v>N/A</v>
      </c>
      <c r="CR30" s="83"/>
      <c r="CS30" s="83" t="str">
        <f>IF(OR(ISBLANK(AV8),ISBLANK(AV9),ISBLANK(AV10),ISBLANK(AV11),ISBLANK(AV12),ISBLANK(AV13)),"N/A",IF((CS28=CS29),"ok","&lt;&gt;"))</f>
        <v>N/A</v>
      </c>
    </row>
    <row r="31" spans="1:105" ht="31.5" customHeight="1" x14ac:dyDescent="0.25">
      <c r="A31" s="277"/>
      <c r="B31" s="277"/>
      <c r="C31" s="276"/>
      <c r="D31" s="496" t="str">
        <f>D9 &amp; " (W4,2)"</f>
        <v>by:
       Agriculture, forestry and fishing ISIC (01-03) (W4,2)</v>
      </c>
      <c r="E31" s="640"/>
      <c r="F31" s="640"/>
      <c r="G31" s="640"/>
      <c r="H31" s="640"/>
      <c r="I31" s="640"/>
      <c r="J31" s="640"/>
      <c r="K31" s="640"/>
      <c r="L31" s="640"/>
      <c r="M31" s="640"/>
      <c r="N31" s="640"/>
      <c r="O31" s="640"/>
      <c r="P31" s="640"/>
      <c r="Q31" s="640"/>
      <c r="R31" s="640"/>
      <c r="S31" s="640"/>
      <c r="T31" s="640"/>
      <c r="U31" s="640"/>
      <c r="V31" s="640"/>
      <c r="W31" s="640"/>
      <c r="X31" s="640"/>
      <c r="Y31" s="640"/>
      <c r="Z31" s="640"/>
      <c r="AA31" s="640"/>
      <c r="AB31" s="640"/>
      <c r="AC31" s="640"/>
      <c r="AD31" s="640"/>
      <c r="AE31" s="640"/>
      <c r="AF31" s="640"/>
      <c r="AG31" s="640"/>
      <c r="AH31" s="640"/>
      <c r="AI31" s="646"/>
      <c r="AJ31" s="497"/>
      <c r="AK31" s="497"/>
      <c r="AL31" s="497"/>
      <c r="AM31" s="856" t="str">
        <f>D14&amp; " (W4,7)"</f>
        <v>Wastewater treated in urban wastewater treatment plants (W4,7)</v>
      </c>
      <c r="AN31" s="857"/>
      <c r="AO31" s="857"/>
      <c r="AP31" s="857"/>
      <c r="AQ31" s="857"/>
      <c r="AR31" s="857"/>
      <c r="AS31" s="857"/>
      <c r="AT31" s="858"/>
      <c r="AU31" s="640"/>
      <c r="AV31" s="640"/>
      <c r="AW31" s="640"/>
      <c r="AX31" s="640"/>
      <c r="AY31" s="387"/>
      <c r="AZ31" s="296">
        <v>19</v>
      </c>
      <c r="BA31" s="280" t="s">
        <v>585</v>
      </c>
      <c r="BB31" s="83" t="s">
        <v>569</v>
      </c>
      <c r="BC31" s="83">
        <f>F14+F18+F22+F23</f>
        <v>0</v>
      </c>
      <c r="BD31" s="83"/>
      <c r="BE31" s="83">
        <f>H14+H18+H22+H23</f>
        <v>0</v>
      </c>
      <c r="BF31" s="83"/>
      <c r="BG31" s="83">
        <f>J14+J18+J22+J23</f>
        <v>0</v>
      </c>
      <c r="BH31" s="83"/>
      <c r="BI31" s="83">
        <f>L14+L18+L22+L23</f>
        <v>0</v>
      </c>
      <c r="BJ31" s="83"/>
      <c r="BK31" s="83">
        <f>N14+N18+N22+N23</f>
        <v>0</v>
      </c>
      <c r="BL31" s="83"/>
      <c r="BM31" s="83">
        <f>P14+P18+P22+P23</f>
        <v>0</v>
      </c>
      <c r="BN31" s="83"/>
      <c r="BO31" s="83">
        <f>R14+R18+R22+R23</f>
        <v>0</v>
      </c>
      <c r="BP31" s="83"/>
      <c r="BQ31" s="83">
        <f>T14+T18+T22+T23</f>
        <v>0</v>
      </c>
      <c r="BR31" s="83"/>
      <c r="BS31" s="83">
        <f>V14+V18+V22+V23</f>
        <v>0</v>
      </c>
      <c r="BT31" s="83"/>
      <c r="BU31" s="83">
        <f>X14+X18+X22+X23</f>
        <v>0</v>
      </c>
      <c r="BV31" s="83"/>
      <c r="BW31" s="83">
        <f>Z14+Z18+Z22+Z23</f>
        <v>0</v>
      </c>
      <c r="BX31" s="83"/>
      <c r="BY31" s="118">
        <f>AB14+AB18+AB22+AB23</f>
        <v>0</v>
      </c>
      <c r="BZ31" s="83"/>
      <c r="CA31" s="83">
        <f>AD14+AD18+AD22+AD23</f>
        <v>0</v>
      </c>
      <c r="CB31" s="83"/>
      <c r="CC31" s="83">
        <f>AF14+AF18+AF22+AF23</f>
        <v>0</v>
      </c>
      <c r="CD31" s="83"/>
      <c r="CE31" s="83">
        <f>AH14+AH18+AH22+AH23</f>
        <v>0</v>
      </c>
      <c r="CF31" s="83"/>
      <c r="CG31" s="83">
        <f>AJ14+AJ18+AJ22+AJ23</f>
        <v>0</v>
      </c>
      <c r="CH31" s="118"/>
      <c r="CI31" s="118">
        <f>AL14+AL18+AL22+AL23</f>
        <v>0</v>
      </c>
      <c r="CJ31" s="83"/>
      <c r="CK31" s="83">
        <f>AN14+AN18+AN22+AN23</f>
        <v>0</v>
      </c>
      <c r="CL31" s="83"/>
      <c r="CM31" s="83">
        <f>AP14+AP18+AP22+AP23</f>
        <v>0</v>
      </c>
      <c r="CN31" s="118"/>
      <c r="CO31" s="118">
        <f>AR14+AR18+AR22+AR23</f>
        <v>0</v>
      </c>
      <c r="CP31" s="83"/>
      <c r="CQ31" s="118">
        <f>AT14+AT18+AT22+AT23</f>
        <v>0</v>
      </c>
      <c r="CR31" s="83"/>
      <c r="CS31" s="83">
        <f>AV14+AV18+AV22+AV23</f>
        <v>80</v>
      </c>
      <c r="CT31" s="281"/>
      <c r="CU31" s="281"/>
      <c r="CV31" s="281"/>
      <c r="CW31" s="281"/>
      <c r="CX31" s="281"/>
      <c r="CY31" s="281"/>
      <c r="CZ31" s="281"/>
      <c r="DA31" s="281"/>
    </row>
    <row r="32" spans="1:105" ht="15.75" customHeight="1" x14ac:dyDescent="0.25">
      <c r="A32" s="277"/>
      <c r="B32" s="277"/>
      <c r="C32" s="276"/>
      <c r="D32" s="498"/>
      <c r="E32" s="640"/>
      <c r="F32" s="640"/>
      <c r="G32" s="640"/>
      <c r="H32" s="640"/>
      <c r="I32" s="640"/>
      <c r="J32" s="640"/>
      <c r="K32" s="640"/>
      <c r="L32" s="640"/>
      <c r="M32" s="640"/>
      <c r="N32" s="640"/>
      <c r="O32" s="640"/>
      <c r="P32" s="640"/>
      <c r="Q32" s="640"/>
      <c r="R32" s="640"/>
      <c r="S32" s="640"/>
      <c r="T32" s="640"/>
      <c r="U32" s="640"/>
      <c r="V32" s="640"/>
      <c r="W32" s="640"/>
      <c r="X32" s="640"/>
      <c r="Y32" s="499"/>
      <c r="Z32" s="640"/>
      <c r="AA32" s="640"/>
      <c r="AB32" s="640"/>
      <c r="AC32" s="640"/>
      <c r="AD32" s="640"/>
      <c r="AE32" s="640"/>
      <c r="AF32" s="640"/>
      <c r="AG32" s="640"/>
      <c r="AH32" s="640"/>
      <c r="AI32" s="499"/>
      <c r="AJ32" s="499"/>
      <c r="AK32" s="499"/>
      <c r="AL32" s="499"/>
      <c r="AM32" s="500"/>
      <c r="AN32" s="500"/>
      <c r="AO32" s="500"/>
      <c r="AP32" s="500"/>
      <c r="AQ32" s="498"/>
      <c r="AR32" s="498"/>
      <c r="AS32" s="498"/>
      <c r="AT32" s="498"/>
      <c r="AU32" s="640"/>
      <c r="AV32" s="640"/>
      <c r="AW32" s="640"/>
      <c r="AX32" s="640"/>
      <c r="AY32" s="387"/>
      <c r="AZ32" s="283"/>
      <c r="BA32" s="280"/>
      <c r="BB32" s="83"/>
      <c r="BC32" s="83"/>
      <c r="BD32" s="83"/>
      <c r="BE32" s="83"/>
      <c r="BF32" s="83"/>
      <c r="BG32" s="83"/>
      <c r="BH32" s="83"/>
      <c r="BI32" s="83"/>
      <c r="BJ32" s="83"/>
      <c r="BK32" s="83"/>
      <c r="BL32" s="83"/>
      <c r="BM32" s="83"/>
      <c r="BN32" s="83"/>
      <c r="BO32" s="83"/>
      <c r="BP32" s="83"/>
      <c r="BQ32" s="83"/>
      <c r="BR32" s="83"/>
      <c r="BS32" s="83"/>
      <c r="BT32" s="83"/>
      <c r="BU32" s="83"/>
      <c r="BV32" s="83"/>
      <c r="BW32" s="83"/>
      <c r="BX32" s="118"/>
      <c r="BY32" s="118"/>
      <c r="BZ32" s="118"/>
      <c r="CA32" s="83"/>
      <c r="CB32" s="83"/>
      <c r="CC32" s="83"/>
      <c r="CD32" s="83"/>
      <c r="CE32" s="83"/>
      <c r="CF32" s="83"/>
      <c r="CG32" s="83"/>
      <c r="CH32" s="83"/>
      <c r="CI32" s="83"/>
      <c r="CJ32" s="118"/>
      <c r="CK32" s="118"/>
      <c r="CL32" s="118"/>
      <c r="CM32" s="83"/>
      <c r="CN32" s="120"/>
      <c r="CO32" s="120"/>
      <c r="CP32" s="120"/>
      <c r="CQ32" s="118"/>
      <c r="CR32" s="118"/>
      <c r="CS32" s="83"/>
      <c r="CT32" s="281"/>
      <c r="CU32" s="281"/>
      <c r="CV32" s="281"/>
      <c r="CW32" s="281"/>
      <c r="CX32" s="281"/>
      <c r="CY32" s="281"/>
      <c r="CZ32" s="281"/>
      <c r="DA32" s="281"/>
    </row>
    <row r="33" spans="1:105" ht="21" customHeight="1" x14ac:dyDescent="0.25">
      <c r="A33" s="277"/>
      <c r="B33" s="277"/>
      <c r="C33" s="276"/>
      <c r="D33" s="496" t="str">
        <f>D10 &amp; " (W4,3)"</f>
        <v>Manufacturing (ISIC 10-33) (W4,3)</v>
      </c>
      <c r="E33" s="640"/>
      <c r="F33" s="640"/>
      <c r="G33" s="640"/>
      <c r="H33" s="640"/>
      <c r="I33" s="640"/>
      <c r="J33" s="640"/>
      <c r="K33" s="640"/>
      <c r="L33" s="640"/>
      <c r="M33" s="640"/>
      <c r="N33" s="640"/>
      <c r="O33" s="640"/>
      <c r="P33" s="640"/>
      <c r="Q33" s="640"/>
      <c r="R33" s="640"/>
      <c r="S33" s="640"/>
      <c r="T33" s="640"/>
      <c r="U33" s="640"/>
      <c r="V33" s="640"/>
      <c r="W33" s="640"/>
      <c r="X33" s="499"/>
      <c r="Y33" s="500"/>
      <c r="Z33" s="859" t="str">
        <f>D8 &amp; " (W4,1)"</f>
        <v>Total wastewater generated (W4,1)</v>
      </c>
      <c r="AA33" s="849"/>
      <c r="AB33" s="849"/>
      <c r="AC33" s="849"/>
      <c r="AD33" s="849"/>
      <c r="AE33" s="849"/>
      <c r="AF33" s="849"/>
      <c r="AG33" s="850"/>
      <c r="AH33" s="640"/>
      <c r="AI33" s="500"/>
      <c r="AJ33" s="500"/>
      <c r="AK33" s="500"/>
      <c r="AL33" s="500"/>
      <c r="AM33" s="856" t="str">
        <f>D18&amp; " (W4,11)"</f>
        <v>Wastewater treated in other treatment plants (W4,11)</v>
      </c>
      <c r="AN33" s="857"/>
      <c r="AO33" s="857"/>
      <c r="AP33" s="857"/>
      <c r="AQ33" s="857"/>
      <c r="AR33" s="857"/>
      <c r="AS33" s="857"/>
      <c r="AT33" s="858"/>
      <c r="AU33" s="640"/>
      <c r="AV33" s="640"/>
      <c r="AW33" s="640"/>
      <c r="AX33" s="640"/>
      <c r="AY33" s="387"/>
      <c r="AZ33" s="283" t="s">
        <v>321</v>
      </c>
      <c r="BA33" s="501" t="s">
        <v>586</v>
      </c>
      <c r="BB33" s="83"/>
      <c r="BC33" s="83" t="str">
        <f>IF(OR(ISBLANK(F8),ISBLANK(F14),ISBLANK(F18),ISBLANK(F22),ISBLANK(F23)),"N/A",IF((BC28=BC31),"ok","&lt;&gt;"))</f>
        <v>N/A</v>
      </c>
      <c r="BD33" s="83"/>
      <c r="BE33" s="83" t="str">
        <f>IF(OR(ISBLANK(H8),ISBLANK(H14),ISBLANK(H18),ISBLANK(H22),ISBLANK(H23)),"N/A",IF((BE28=BE31),"ok","&lt;&gt;"))</f>
        <v>N/A</v>
      </c>
      <c r="BF33" s="83"/>
      <c r="BG33" s="83" t="str">
        <f>IF(OR(ISBLANK(M8),ISBLANK(M14),ISBLANK(M18),ISBLANK(M22),ISBLANK(M23)),"N/A",IF((BG28=BG31),"ok","&lt;&gt;"))</f>
        <v>N/A</v>
      </c>
      <c r="BH33" s="119"/>
      <c r="BI33" s="119" t="str">
        <f>IF(OR(ISBLANK(O8),ISBLANK(O14),ISBLANK(O18),ISBLANK(O22),ISBLANK(O23)),"N/A",IF((BI28=BI31),"ok","&lt;&gt;"))</f>
        <v>N/A</v>
      </c>
      <c r="BJ33" s="120"/>
      <c r="BK33" s="118" t="str">
        <f>IF(OR(ISBLANK(Q8),ISBLANK(Q14),ISBLANK(Q18),ISBLANK(Q22),ISBLANK(Q23)),"N/A",IF((BK28=BK31),"ok","&lt;&gt;"))</f>
        <v>N/A</v>
      </c>
      <c r="BL33" s="118"/>
      <c r="BM33" s="83" t="str">
        <f>IF(OR(ISBLANK(P8),ISBLANK(P14),ISBLANK(P18),ISBLANK(P22),ISBLANK(P23)),"N/A",IF((BM28=BM31),"ok","&lt;&gt;"))</f>
        <v>N/A</v>
      </c>
      <c r="BN33" s="119"/>
      <c r="BO33" s="119" t="str">
        <f>IF(OR(ISBLANK(R8),ISBLANK(R14),ISBLANK(R18),ISBLANK(R22),ISBLANK(R23)),"N/A",IF((BO28=BO31),"ok","&lt;&gt;"))</f>
        <v>N/A</v>
      </c>
      <c r="BP33" s="120"/>
      <c r="BQ33" s="118" t="str">
        <f>IF(OR(ISBLANK(T8),ISBLANK(T14),ISBLANK(T18),ISBLANK(T22),ISBLANK(T23)),"N/A",IF((BQ28=BQ31),"ok","&lt;&gt;"))</f>
        <v>N/A</v>
      </c>
      <c r="BR33" s="120"/>
      <c r="BS33" s="119" t="str">
        <f>IF(OR(ISBLANK(V8),ISBLANK(V14),ISBLANK(V18),ISBLANK(V22),ISBLANK(V23)),"N/A",IF((BS28=BS31),"ok","&lt;&gt;"))</f>
        <v>N/A</v>
      </c>
      <c r="BT33" s="120"/>
      <c r="BU33" s="118" t="str">
        <f>IF(OR(ISBLANK(X8),ISBLANK(X14),ISBLANK(X18),ISBLANK(X22),ISBLANK(X23)),"N/A",IF((BU28=BU31),"ok","&lt;&gt;"))</f>
        <v>N/A</v>
      </c>
      <c r="BV33" s="118"/>
      <c r="BW33" s="118" t="str">
        <f>IF(OR(ISBLANK(Z8),ISBLANK(Z14),ISBLANK(Z18),ISBLANK(Z22),ISBLANK(Z23)),"N/A",IF((BW28=BW31),"ok","&lt;&gt;"))</f>
        <v>N/A</v>
      </c>
      <c r="BX33" s="118"/>
      <c r="BY33" s="118" t="str">
        <f>IF(OR(ISBLANK(AB8),ISBLANK(AB14),ISBLANK(AB18),ISBLANK(AB22),ISBLANK(AB23)),"N/A",IF((BY28=BY31),"ok","&lt;&gt;"))</f>
        <v>N/A</v>
      </c>
      <c r="BZ33" s="120"/>
      <c r="CA33" s="119" t="str">
        <f>IF(OR(ISBLANK(AD8),ISBLANK(AD14),ISBLANK(AD18),ISBLANK(AD22),ISBLANK(AD23)),"N/A",IF((CA28=CA31),"ok","&lt;&gt;"))</f>
        <v>N/A</v>
      </c>
      <c r="CB33" s="119"/>
      <c r="CC33" s="83" t="str">
        <f>IF(OR(ISBLANK(AF8),ISBLANK(AF14),ISBLANK(AF18),ISBLANK(AF22),ISBLANK(AF23)),"N/A",IF((CC28=CC31),"ok","&lt;&gt;"))</f>
        <v>N/A</v>
      </c>
      <c r="CD33" s="83"/>
      <c r="CE33" s="83" t="str">
        <f>IF(OR(ISBLANK(AH8),ISBLANK(AH14),ISBLANK(AH18),ISBLANK(AH22),ISBLANK(AH23)),"N/A",IF((CE28=CE31),"ok","&lt;&gt;"))</f>
        <v>N/A</v>
      </c>
      <c r="CF33" s="83"/>
      <c r="CG33" s="83" t="str">
        <f>IF(OR(ISBLANK(AJ8),ISBLANK(AJ14),ISBLANK(AJ18),ISBLANK(AJ22),ISBLANK(AJ23)),"N/A",IF((CG28=CG31),"ok","&lt;&gt;"))</f>
        <v>N/A</v>
      </c>
      <c r="CH33" s="83"/>
      <c r="CI33" s="83" t="str">
        <f>IF(OR(ISBLANK(AL8),ISBLANK(AL14),ISBLANK(AL18),ISBLANK(AL22),ISBLANK(AL23)),"N/A",IF((CI28=CI31),"ok","&lt;&gt;"))</f>
        <v>N/A</v>
      </c>
      <c r="CJ33" s="120"/>
      <c r="CK33" s="120" t="str">
        <f>IF(OR(ISBLANK(AN8),ISBLANK(AN14),ISBLANK(AN18),ISBLANK(AN22),ISBLANK(AN23)),"N/A",IF((CK28=CK31),"ok","&lt;&gt;"))</f>
        <v>N/A</v>
      </c>
      <c r="CL33" s="120"/>
      <c r="CM33" s="83" t="str">
        <f>IF(OR(ISBLANK(AP8),ISBLANK(AP14),ISBLANK(AP18),ISBLANK(AP22),ISBLANK(AP23)),"N/A",IF((CM28=CM31),"ok","&lt;&gt;"))</f>
        <v>N/A</v>
      </c>
      <c r="CN33" s="120"/>
      <c r="CO33" s="120" t="str">
        <f>IF(OR(ISBLANK(AR8),ISBLANK(AR14),ISBLANK(AR18),ISBLANK(AR22),ISBLANK(AR23)),"N/A",IF((CO28=CO31),"ok","&lt;&gt;"))</f>
        <v>N/A</v>
      </c>
      <c r="CP33" s="120"/>
      <c r="CQ33" s="83" t="str">
        <f>IF(OR(ISBLANK(AT8),ISBLANK(AT14),ISBLANK(AT18),ISBLANK(AT22),ISBLANK(AT23)),"N/A",IF((CQ28=CQ31),"ok","&lt;&gt;"))</f>
        <v>N/A</v>
      </c>
      <c r="CR33" s="83"/>
      <c r="CS33" s="83" t="str">
        <f>IF(OR(ISBLANK(AV8),ISBLANK(AV14),ISBLANK(AV18),ISBLANK(AV22),ISBLANK(AV23)),"N/A",IF((CS28=CS31),"ok","&lt;&gt;"))</f>
        <v>N/A</v>
      </c>
      <c r="CT33" s="281"/>
      <c r="CU33" s="281"/>
      <c r="CV33" s="281"/>
      <c r="CW33" s="281"/>
      <c r="CX33" s="281"/>
      <c r="CY33" s="281"/>
      <c r="CZ33" s="281"/>
      <c r="DA33" s="281"/>
    </row>
    <row r="34" spans="1:105" ht="9" customHeight="1" x14ac:dyDescent="0.25">
      <c r="A34" s="277"/>
      <c r="B34" s="277"/>
      <c r="C34" s="276"/>
      <c r="D34" s="498"/>
      <c r="E34" s="640"/>
      <c r="F34" s="640"/>
      <c r="G34" s="640"/>
      <c r="H34" s="640"/>
      <c r="I34" s="640"/>
      <c r="J34" s="640"/>
      <c r="K34" s="640"/>
      <c r="L34" s="640"/>
      <c r="M34" s="640"/>
      <c r="N34" s="640"/>
      <c r="O34" s="640"/>
      <c r="P34" s="640"/>
      <c r="Q34" s="640"/>
      <c r="R34" s="640"/>
      <c r="S34" s="640"/>
      <c r="T34" s="640"/>
      <c r="U34" s="640"/>
      <c r="V34" s="640"/>
      <c r="W34" s="640"/>
      <c r="X34" s="499"/>
      <c r="Y34" s="500"/>
      <c r="Z34" s="860"/>
      <c r="AA34" s="861"/>
      <c r="AB34" s="861"/>
      <c r="AC34" s="861"/>
      <c r="AD34" s="861"/>
      <c r="AE34" s="861"/>
      <c r="AF34" s="861"/>
      <c r="AG34" s="862"/>
      <c r="AH34" s="640"/>
      <c r="AI34" s="499"/>
      <c r="AJ34" s="499"/>
      <c r="AK34" s="499"/>
      <c r="AL34" s="499"/>
      <c r="AM34" s="500"/>
      <c r="AN34" s="500"/>
      <c r="AO34" s="500"/>
      <c r="AP34" s="500"/>
      <c r="AQ34" s="498"/>
      <c r="AR34" s="498"/>
      <c r="AS34" s="498"/>
      <c r="AT34" s="498"/>
      <c r="AU34" s="640"/>
      <c r="AV34" s="640"/>
      <c r="AW34" s="640"/>
      <c r="AX34" s="640"/>
      <c r="AY34" s="387"/>
      <c r="AZ34" s="502"/>
      <c r="BA34" s="503"/>
      <c r="BB34" s="504"/>
      <c r="BC34" s="120"/>
      <c r="BD34" s="506"/>
      <c r="BE34" s="505"/>
      <c r="BF34" s="505"/>
      <c r="BG34" s="258"/>
      <c r="BH34" s="506"/>
      <c r="BI34" s="506"/>
      <c r="BJ34" s="506"/>
      <c r="BK34" s="506"/>
      <c r="BL34" s="506"/>
      <c r="BM34" s="258"/>
      <c r="BN34" s="506"/>
      <c r="BO34" s="506"/>
      <c r="BP34" s="506"/>
      <c r="BQ34" s="506"/>
      <c r="BR34" s="506"/>
      <c r="BS34" s="506"/>
      <c r="BT34" s="506"/>
      <c r="BU34" s="258"/>
      <c r="BV34" s="258"/>
      <c r="BW34" s="83"/>
      <c r="BX34" s="506"/>
      <c r="BY34" s="506"/>
      <c r="BZ34" s="506"/>
      <c r="CA34" s="83"/>
      <c r="CB34" s="258"/>
      <c r="CC34" s="258"/>
      <c r="CD34" s="258"/>
      <c r="CE34" s="258"/>
      <c r="CF34" s="258"/>
      <c r="CG34" s="258"/>
      <c r="CH34" s="258"/>
      <c r="CI34" s="258"/>
      <c r="CJ34" s="506"/>
      <c r="CK34" s="506"/>
      <c r="CL34" s="506"/>
      <c r="CM34" s="258"/>
      <c r="CN34" s="506"/>
      <c r="CO34" s="506"/>
      <c r="CP34" s="506"/>
      <c r="CQ34" s="258"/>
      <c r="CR34" s="99"/>
      <c r="CS34" s="99"/>
      <c r="CT34" s="281"/>
      <c r="CU34" s="281"/>
      <c r="CV34" s="281"/>
      <c r="CW34" s="281"/>
      <c r="CX34" s="281"/>
      <c r="CY34" s="281"/>
      <c r="CZ34" s="281"/>
      <c r="DA34" s="281"/>
    </row>
    <row r="35" spans="1:105" ht="20.25" customHeight="1" x14ac:dyDescent="0.25">
      <c r="A35" s="277"/>
      <c r="B35" s="277"/>
      <c r="C35" s="276"/>
      <c r="D35" s="496" t="str">
        <f>D11 &amp; " (W4,4)"</f>
        <v>Electricity industry (ISIC 351) (W4,4)</v>
      </c>
      <c r="E35" s="640"/>
      <c r="F35" s="640"/>
      <c r="G35" s="640"/>
      <c r="H35" s="640"/>
      <c r="I35" s="640"/>
      <c r="J35" s="640"/>
      <c r="K35" s="640"/>
      <c r="L35" s="640"/>
      <c r="M35" s="640"/>
      <c r="N35" s="640"/>
      <c r="O35" s="640"/>
      <c r="P35" s="640"/>
      <c r="Q35" s="640"/>
      <c r="R35" s="640"/>
      <c r="S35" s="640"/>
      <c r="T35" s="640"/>
      <c r="U35" s="640"/>
      <c r="V35" s="640"/>
      <c r="W35" s="640"/>
      <c r="X35" s="499"/>
      <c r="Y35" s="500"/>
      <c r="Z35" s="860"/>
      <c r="AA35" s="861"/>
      <c r="AB35" s="861"/>
      <c r="AC35" s="861"/>
      <c r="AD35" s="861"/>
      <c r="AE35" s="861"/>
      <c r="AF35" s="861"/>
      <c r="AG35" s="862"/>
      <c r="AH35" s="640"/>
      <c r="AI35" s="289"/>
      <c r="AJ35" s="409"/>
      <c r="AK35" s="409"/>
      <c r="AL35" s="409"/>
      <c r="AM35" s="856" t="str">
        <f>D22&amp; " (W4,15)"</f>
        <v>Wastewater treated in independent treatment facilities (W4,15)</v>
      </c>
      <c r="AN35" s="857"/>
      <c r="AO35" s="857"/>
      <c r="AP35" s="857"/>
      <c r="AQ35" s="857"/>
      <c r="AR35" s="857"/>
      <c r="AS35" s="857"/>
      <c r="AT35" s="858"/>
      <c r="AU35" s="640"/>
      <c r="AV35" s="640"/>
      <c r="AW35" s="640"/>
      <c r="AX35" s="640"/>
      <c r="AY35" s="387"/>
      <c r="AZ35" s="83">
        <v>7</v>
      </c>
      <c r="BA35" s="247" t="s">
        <v>573</v>
      </c>
      <c r="BB35" s="83" t="s">
        <v>569</v>
      </c>
      <c r="BC35" s="120">
        <f>F14</f>
        <v>0</v>
      </c>
      <c r="BD35" s="120"/>
      <c r="BE35" s="83">
        <f>H14</f>
        <v>0</v>
      </c>
      <c r="BF35" s="83"/>
      <c r="BG35" s="83">
        <f>M14</f>
        <v>0</v>
      </c>
      <c r="BH35" s="120"/>
      <c r="BI35" s="120">
        <f>O14</f>
        <v>0</v>
      </c>
      <c r="BJ35" s="120"/>
      <c r="BK35" s="120">
        <f>Q14</f>
        <v>0</v>
      </c>
      <c r="BL35" s="120"/>
      <c r="BM35" s="83">
        <f>P14</f>
        <v>0</v>
      </c>
      <c r="BN35" s="120"/>
      <c r="BO35" s="120">
        <f>R14</f>
        <v>0</v>
      </c>
      <c r="BP35" s="120"/>
      <c r="BQ35" s="120">
        <f>T14</f>
        <v>0</v>
      </c>
      <c r="BR35" s="120"/>
      <c r="BS35" s="120">
        <f>V14</f>
        <v>0</v>
      </c>
      <c r="BT35" s="120"/>
      <c r="BU35" s="83">
        <f>X14</f>
        <v>0</v>
      </c>
      <c r="BV35" s="118"/>
      <c r="BW35" s="118">
        <f>Z14</f>
        <v>0</v>
      </c>
      <c r="BX35" s="120"/>
      <c r="BY35" s="120">
        <f>AB14</f>
        <v>0</v>
      </c>
      <c r="BZ35" s="120"/>
      <c r="CA35" s="119">
        <f>AD14</f>
        <v>0</v>
      </c>
      <c r="CB35" s="119"/>
      <c r="CC35" s="83">
        <f>AF14</f>
        <v>0</v>
      </c>
      <c r="CD35" s="83"/>
      <c r="CE35" s="83">
        <f>AH14</f>
        <v>0</v>
      </c>
      <c r="CF35" s="83"/>
      <c r="CG35" s="83">
        <f>AJ14</f>
        <v>0</v>
      </c>
      <c r="CH35" s="83"/>
      <c r="CI35" s="83">
        <f>AL14</f>
        <v>0</v>
      </c>
      <c r="CJ35" s="120"/>
      <c r="CK35" s="120">
        <f>AN14</f>
        <v>0</v>
      </c>
      <c r="CL35" s="120"/>
      <c r="CM35" s="83">
        <f>AP14</f>
        <v>0</v>
      </c>
      <c r="CN35" s="120"/>
      <c r="CO35" s="120">
        <f>AR14</f>
        <v>0</v>
      </c>
      <c r="CP35" s="120"/>
      <c r="CQ35" s="83">
        <f>AT14</f>
        <v>0</v>
      </c>
      <c r="CR35" s="120"/>
      <c r="CS35" s="120">
        <f>AV14</f>
        <v>80</v>
      </c>
      <c r="CT35" s="281"/>
      <c r="CU35" s="281"/>
      <c r="CV35" s="281"/>
      <c r="CW35" s="281"/>
      <c r="CX35" s="281"/>
      <c r="CY35" s="281"/>
      <c r="CZ35" s="281"/>
      <c r="DA35" s="281"/>
    </row>
    <row r="36" spans="1:105" ht="11.25" customHeight="1" x14ac:dyDescent="0.25">
      <c r="A36" s="277"/>
      <c r="B36" s="277"/>
      <c r="C36" s="276"/>
      <c r="D36" s="646"/>
      <c r="E36" s="640"/>
      <c r="F36" s="640"/>
      <c r="G36" s="640"/>
      <c r="H36" s="640"/>
      <c r="I36" s="640"/>
      <c r="J36" s="640"/>
      <c r="K36" s="640"/>
      <c r="L36" s="640"/>
      <c r="M36" s="640"/>
      <c r="N36" s="640"/>
      <c r="O36" s="640"/>
      <c r="P36" s="640"/>
      <c r="Q36" s="640"/>
      <c r="R36" s="640"/>
      <c r="S36" s="640"/>
      <c r="T36" s="640"/>
      <c r="U36" s="640"/>
      <c r="V36" s="640"/>
      <c r="W36" s="640"/>
      <c r="X36" s="499"/>
      <c r="Y36" s="576"/>
      <c r="Z36" s="851"/>
      <c r="AA36" s="852"/>
      <c r="AB36" s="852"/>
      <c r="AC36" s="852"/>
      <c r="AD36" s="852"/>
      <c r="AE36" s="852"/>
      <c r="AF36" s="852"/>
      <c r="AG36" s="853"/>
      <c r="AH36" s="640"/>
      <c r="AI36" s="335"/>
      <c r="AJ36" s="499"/>
      <c r="AK36" s="499"/>
      <c r="AL36" s="499"/>
      <c r="AM36" s="500"/>
      <c r="AN36" s="500"/>
      <c r="AO36" s="500"/>
      <c r="AP36" s="500"/>
      <c r="AQ36" s="498"/>
      <c r="AR36" s="498"/>
      <c r="AS36" s="498"/>
      <c r="AT36" s="498"/>
      <c r="AU36" s="640"/>
      <c r="AV36" s="640"/>
      <c r="AW36" s="640"/>
      <c r="AX36" s="640"/>
      <c r="AY36" s="508"/>
      <c r="AZ36" s="509"/>
      <c r="BA36" s="504"/>
      <c r="BB36" s="510"/>
      <c r="BC36" s="120"/>
      <c r="BD36" s="99"/>
      <c r="BE36" s="266"/>
      <c r="BF36" s="99"/>
      <c r="BG36" s="99"/>
      <c r="BH36" s="99"/>
      <c r="BI36" s="99"/>
      <c r="BJ36" s="99"/>
      <c r="BK36" s="99"/>
      <c r="BL36" s="99"/>
      <c r="BM36" s="99"/>
      <c r="BN36" s="99"/>
      <c r="BO36" s="99"/>
      <c r="BP36" s="99"/>
      <c r="BQ36" s="99"/>
      <c r="BR36" s="99"/>
      <c r="BS36" s="99"/>
      <c r="BT36" s="99"/>
      <c r="BU36" s="266"/>
      <c r="BV36" s="99"/>
      <c r="BW36" s="99"/>
      <c r="BX36" s="99"/>
      <c r="BY36" s="99"/>
      <c r="BZ36" s="99"/>
      <c r="CA36" s="99"/>
      <c r="CB36" s="99"/>
      <c r="CC36" s="266"/>
      <c r="CD36" s="266"/>
      <c r="CE36" s="266"/>
      <c r="CF36" s="266"/>
      <c r="CG36" s="266"/>
      <c r="CH36" s="266"/>
      <c r="CI36" s="266"/>
      <c r="CJ36" s="99"/>
      <c r="CK36" s="99"/>
      <c r="CL36" s="99"/>
      <c r="CM36" s="266"/>
      <c r="CN36" s="99"/>
      <c r="CO36" s="99"/>
      <c r="CP36" s="99"/>
      <c r="CQ36" s="266"/>
      <c r="CR36" s="99"/>
      <c r="CS36" s="99"/>
      <c r="CT36" s="281"/>
      <c r="CU36" s="281"/>
      <c r="CV36" s="281"/>
      <c r="CW36" s="281"/>
      <c r="CX36" s="281"/>
      <c r="CY36" s="281"/>
      <c r="CZ36" s="281"/>
      <c r="DA36" s="281"/>
    </row>
    <row r="37" spans="1:105" ht="12.75" customHeight="1" x14ac:dyDescent="0.25">
      <c r="A37" s="277"/>
      <c r="B37" s="277"/>
      <c r="C37" s="276"/>
      <c r="D37" s="496" t="str">
        <f>D12 &amp; " (W4,5)"</f>
        <v>Other economic activities (W4,5)</v>
      </c>
      <c r="E37" s="640"/>
      <c r="F37" s="640"/>
      <c r="G37" s="640"/>
      <c r="H37" s="640"/>
      <c r="I37" s="640"/>
      <c r="J37" s="640"/>
      <c r="K37" s="640"/>
      <c r="L37" s="640"/>
      <c r="M37" s="640"/>
      <c r="N37" s="640"/>
      <c r="O37" s="640"/>
      <c r="P37" s="640"/>
      <c r="Q37" s="640"/>
      <c r="R37" s="640"/>
      <c r="S37" s="640"/>
      <c r="T37" s="640"/>
      <c r="U37" s="640"/>
      <c r="V37" s="640"/>
      <c r="W37" s="640"/>
      <c r="X37" s="640"/>
      <c r="Y37" s="640"/>
      <c r="Z37" s="640"/>
      <c r="AA37" s="640"/>
      <c r="AB37" s="640"/>
      <c r="AC37" s="640"/>
      <c r="AD37" s="640"/>
      <c r="AE37" s="640"/>
      <c r="AF37" s="640"/>
      <c r="AG37" s="640"/>
      <c r="AH37" s="640"/>
      <c r="AI37" s="512"/>
      <c r="AJ37" s="409"/>
      <c r="AK37" s="409"/>
      <c r="AL37" s="409"/>
      <c r="AM37" s="856" t="str">
        <f>D23&amp; " (W4,16)"</f>
        <v>Non-treated wastewater (W4,16)</v>
      </c>
      <c r="AN37" s="857"/>
      <c r="AO37" s="857"/>
      <c r="AP37" s="857"/>
      <c r="AQ37" s="857"/>
      <c r="AR37" s="857"/>
      <c r="AS37" s="857"/>
      <c r="AT37" s="858"/>
      <c r="AU37" s="640"/>
      <c r="AV37" s="640"/>
      <c r="AW37" s="640"/>
      <c r="AX37" s="640"/>
      <c r="AY37" s="508"/>
      <c r="AZ37" s="296">
        <v>20</v>
      </c>
      <c r="BA37" s="513" t="s">
        <v>587</v>
      </c>
      <c r="BB37" s="118" t="s">
        <v>569</v>
      </c>
      <c r="BC37" s="120">
        <f>SUM(F15:F17)</f>
        <v>0</v>
      </c>
      <c r="BD37" s="120"/>
      <c r="BE37" s="83">
        <f>SUM(H15:H17)</f>
        <v>0</v>
      </c>
      <c r="BF37" s="118"/>
      <c r="BG37" s="118">
        <f>SUM(M15:M17)</f>
        <v>0</v>
      </c>
      <c r="BH37" s="120"/>
      <c r="BI37" s="120">
        <f>SUM(O15:O17)</f>
        <v>0</v>
      </c>
      <c r="BJ37" s="120"/>
      <c r="BK37" s="120">
        <f>SUM(Q15:Q17)</f>
        <v>0</v>
      </c>
      <c r="BL37" s="120"/>
      <c r="BM37" s="118">
        <f>SUM(P15:P17)</f>
        <v>0</v>
      </c>
      <c r="BN37" s="120"/>
      <c r="BO37" s="120">
        <f>SUM(R15:R17)</f>
        <v>0</v>
      </c>
      <c r="BP37" s="120"/>
      <c r="BQ37" s="120">
        <f>SUM(T15:T17)</f>
        <v>0</v>
      </c>
      <c r="BR37" s="120"/>
      <c r="BS37" s="120">
        <f>SUM(V15:V17)</f>
        <v>0</v>
      </c>
      <c r="BT37" s="120"/>
      <c r="BU37" s="83">
        <f>SUM(X15:X17)</f>
        <v>0</v>
      </c>
      <c r="BV37" s="118"/>
      <c r="BW37" s="118">
        <f>SUM(Z15:Z17)</f>
        <v>0</v>
      </c>
      <c r="BX37" s="120"/>
      <c r="BY37" s="120">
        <f>SUM(AB15:AB17)</f>
        <v>0</v>
      </c>
      <c r="BZ37" s="120"/>
      <c r="CA37" s="119">
        <f>SUM(AD15:AD17)</f>
        <v>0</v>
      </c>
      <c r="CB37" s="119"/>
      <c r="CC37" s="83">
        <f>SUM(AF15:AF17)</f>
        <v>0</v>
      </c>
      <c r="CD37" s="83"/>
      <c r="CE37" s="83">
        <f>SUM(AH15:AH17)</f>
        <v>0</v>
      </c>
      <c r="CF37" s="83"/>
      <c r="CG37" s="83">
        <f>SUM(AJ15:AJ17)</f>
        <v>0</v>
      </c>
      <c r="CH37" s="83"/>
      <c r="CI37" s="83">
        <f>SUM(AL15:AL17)</f>
        <v>0</v>
      </c>
      <c r="CJ37" s="120"/>
      <c r="CK37" s="120">
        <f>SUM(AN15:AN17)</f>
        <v>0</v>
      </c>
      <c r="CL37" s="120"/>
      <c r="CM37" s="83">
        <f>SUM(AP15:AP17)</f>
        <v>0</v>
      </c>
      <c r="CN37" s="120"/>
      <c r="CO37" s="120">
        <f>SUM(AR15:AR17)</f>
        <v>0</v>
      </c>
      <c r="CP37" s="120"/>
      <c r="CQ37" s="83">
        <f>SUM(AT15:AT17)</f>
        <v>0</v>
      </c>
      <c r="CR37" s="120"/>
      <c r="CS37" s="120">
        <f>SUM(AV15:AV17)</f>
        <v>80</v>
      </c>
      <c r="CT37" s="281"/>
      <c r="CU37" s="281"/>
      <c r="CV37" s="281"/>
      <c r="CW37" s="281"/>
      <c r="CX37" s="281"/>
      <c r="CY37" s="281"/>
      <c r="CZ37" s="281"/>
      <c r="DA37" s="281"/>
    </row>
    <row r="38" spans="1:105" ht="8.25" customHeight="1" x14ac:dyDescent="0.25">
      <c r="A38" s="277"/>
      <c r="B38" s="277"/>
      <c r="C38" s="276"/>
      <c r="D38" s="514"/>
      <c r="E38" s="640"/>
      <c r="F38" s="640"/>
      <c r="G38" s="640"/>
      <c r="H38" s="640"/>
      <c r="I38" s="640"/>
      <c r="J38" s="640"/>
      <c r="K38" s="640"/>
      <c r="L38" s="640"/>
      <c r="M38" s="640"/>
      <c r="N38" s="640"/>
      <c r="O38" s="640"/>
      <c r="P38" s="640"/>
      <c r="Q38" s="640"/>
      <c r="R38" s="640"/>
      <c r="S38" s="640"/>
      <c r="T38" s="640"/>
      <c r="U38" s="640"/>
      <c r="V38" s="640"/>
      <c r="W38" s="640"/>
      <c r="X38" s="640"/>
      <c r="Y38" s="640"/>
      <c r="Z38" s="640"/>
      <c r="AA38" s="640"/>
      <c r="AB38" s="640"/>
      <c r="AC38" s="640"/>
      <c r="AD38" s="640"/>
      <c r="AE38" s="640"/>
      <c r="AF38" s="640"/>
      <c r="AG38" s="640"/>
      <c r="AH38" s="640"/>
      <c r="AI38" s="640"/>
      <c r="AJ38" s="640"/>
      <c r="AK38" s="640"/>
      <c r="AL38" s="640"/>
      <c r="AM38" s="640"/>
      <c r="AN38" s="640"/>
      <c r="AO38" s="640"/>
      <c r="AP38" s="640"/>
      <c r="AQ38" s="640"/>
      <c r="AR38" s="640"/>
      <c r="AS38" s="640"/>
      <c r="AT38" s="640"/>
      <c r="AU38" s="640"/>
      <c r="AV38" s="640"/>
      <c r="AW38" s="640"/>
      <c r="AX38" s="640"/>
      <c r="AY38" s="508"/>
      <c r="AZ38" s="515"/>
      <c r="BA38" s="503"/>
      <c r="BB38" s="504"/>
      <c r="BC38" s="118"/>
      <c r="BD38" s="99"/>
      <c r="BE38" s="99"/>
      <c r="BF38" s="99"/>
      <c r="BG38" s="99"/>
      <c r="BH38" s="99"/>
      <c r="BI38" s="99"/>
      <c r="BJ38" s="99"/>
      <c r="BK38" s="99"/>
      <c r="BL38" s="99"/>
      <c r="BM38" s="99"/>
      <c r="BN38" s="99"/>
      <c r="BO38" s="99"/>
      <c r="BP38" s="99"/>
      <c r="BQ38" s="99"/>
      <c r="BR38" s="99"/>
      <c r="BS38" s="99"/>
      <c r="BT38" s="99"/>
      <c r="BU38" s="266"/>
      <c r="BV38" s="99"/>
      <c r="BW38" s="99"/>
      <c r="BX38" s="99"/>
      <c r="BY38" s="99"/>
      <c r="BZ38" s="99"/>
      <c r="CA38" s="99"/>
      <c r="CB38" s="99"/>
      <c r="CC38" s="258"/>
      <c r="CD38" s="266"/>
      <c r="CE38" s="266"/>
      <c r="CF38" s="266"/>
      <c r="CG38" s="266"/>
      <c r="CH38" s="266"/>
      <c r="CI38" s="266"/>
      <c r="CJ38" s="99"/>
      <c r="CK38" s="99"/>
      <c r="CL38" s="99"/>
      <c r="CM38" s="266"/>
      <c r="CN38" s="99"/>
      <c r="CO38" s="99"/>
      <c r="CP38" s="99"/>
      <c r="CQ38" s="266"/>
      <c r="CR38" s="99"/>
      <c r="CS38" s="99"/>
      <c r="CT38" s="281"/>
      <c r="CU38" s="281"/>
      <c r="CV38" s="281"/>
      <c r="CW38" s="281"/>
      <c r="CX38" s="281"/>
      <c r="CY38" s="281"/>
      <c r="CZ38" s="281"/>
      <c r="DA38" s="281"/>
    </row>
    <row r="39" spans="1:105" ht="11.25" customHeight="1" x14ac:dyDescent="0.25">
      <c r="C39" s="549"/>
      <c r="D39" s="496" t="str">
        <f>D13 &amp; " (W4,6)"</f>
        <v>Households (W4,6)</v>
      </c>
      <c r="E39" s="640"/>
      <c r="F39" s="640"/>
      <c r="G39" s="640"/>
      <c r="H39" s="640"/>
      <c r="I39" s="640"/>
      <c r="J39" s="640"/>
      <c r="K39" s="640"/>
      <c r="L39" s="640"/>
      <c r="M39" s="640"/>
      <c r="N39" s="640"/>
      <c r="O39" s="640"/>
      <c r="P39" s="640"/>
      <c r="Q39" s="640"/>
      <c r="R39" s="640"/>
      <c r="S39" s="640"/>
      <c r="T39" s="640"/>
      <c r="U39" s="640"/>
      <c r="V39" s="640"/>
      <c r="W39" s="640"/>
      <c r="X39" s="640"/>
      <c r="Y39" s="640"/>
      <c r="Z39" s="640"/>
      <c r="AA39" s="640"/>
      <c r="AB39" s="640"/>
      <c r="AC39" s="640"/>
      <c r="AD39" s="640"/>
      <c r="AE39" s="640"/>
      <c r="AF39" s="640"/>
      <c r="AG39" s="640"/>
      <c r="AH39" s="640"/>
      <c r="AI39" s="640"/>
      <c r="AJ39" s="640"/>
      <c r="AK39" s="640"/>
      <c r="AL39" s="640"/>
      <c r="AM39" s="640"/>
      <c r="AN39" s="640"/>
      <c r="AO39" s="640"/>
      <c r="AP39" s="640"/>
      <c r="AQ39" s="640"/>
      <c r="AR39" s="640"/>
      <c r="AS39" s="640"/>
      <c r="AT39" s="640"/>
      <c r="AU39" s="464"/>
      <c r="AV39" s="464"/>
      <c r="AW39" s="464"/>
      <c r="AX39" s="464"/>
      <c r="AZ39" s="283" t="s">
        <v>321</v>
      </c>
      <c r="BA39" s="280" t="s">
        <v>588</v>
      </c>
      <c r="BB39" s="83"/>
      <c r="BC39" s="118" t="str">
        <f>IF(OR(ISBLANK(F14),ISBLANK(F15),ISBLANK(F16),ISBLANK(F17)),"N/A",IF((BC35=BC37),"ok","&lt;&gt;"))</f>
        <v>N/A</v>
      </c>
      <c r="BD39" s="120"/>
      <c r="BE39" s="120" t="str">
        <f>IF(OR(ISBLANK(H14),ISBLANK(H15),ISBLANK(H16),ISBLANK(H17)),"N/A",IF((BE35=BE37),"ok","&lt;&gt;"))</f>
        <v>N/A</v>
      </c>
      <c r="BF39" s="120"/>
      <c r="BG39" s="120" t="str">
        <f>IF(OR(ISBLANK(M14),ISBLANK(M15),ISBLANK(M16),ISBLANK(M17)),"N/A",IF((BG35=BG37),"ok","&lt;&gt;"))</f>
        <v>N/A</v>
      </c>
      <c r="BH39" s="120"/>
      <c r="BI39" s="120" t="str">
        <f>IF(OR(ISBLANK(O14),ISBLANK(O15),ISBLANK(O16),ISBLANK(O17)),"N/A",IF((BI35=BI37),"ok","&lt;&gt;"))</f>
        <v>N/A</v>
      </c>
      <c r="BJ39" s="120"/>
      <c r="BK39" s="120" t="str">
        <f>IF(OR(ISBLANK(Q14),ISBLANK(Q15),ISBLANK(Q16),ISBLANK(Q17)),"N/A",IF((BK35=BK37),"ok","&lt;&gt;"))</f>
        <v>N/A</v>
      </c>
      <c r="BL39" s="120"/>
      <c r="BM39" s="120" t="str">
        <f>IF(OR(ISBLANK(P14),ISBLANK(P15),ISBLANK(P16),ISBLANK(P17)),"N/A",IF((BM35=BM37),"ok","&lt;&gt;"))</f>
        <v>N/A</v>
      </c>
      <c r="BN39" s="120"/>
      <c r="BO39" s="120" t="str">
        <f>IF(OR(ISBLANK(R14),ISBLANK(R15),ISBLANK(R16),ISBLANK(R17)),"N/A",IF((BO35=BO37),"ok","&lt;&gt;"))</f>
        <v>N/A</v>
      </c>
      <c r="BP39" s="120"/>
      <c r="BQ39" s="120" t="str">
        <f>IF(OR(ISBLANK(T14),ISBLANK(T15),ISBLANK(T16),ISBLANK(T17)),"N/A",IF((BQ35=BQ37),"ok","&lt;&gt;"))</f>
        <v>N/A</v>
      </c>
      <c r="BR39" s="120"/>
      <c r="BS39" s="120" t="str">
        <f>IF(OR(ISBLANK(V14),ISBLANK(V15),ISBLANK(V16),ISBLANK(V17)),"N/A",IF((BS35=BS37),"ok","&lt;&gt;"))</f>
        <v>N/A</v>
      </c>
      <c r="BT39" s="120"/>
      <c r="BU39" s="83" t="str">
        <f>IF(OR(ISBLANK(X14),ISBLANK(X15),ISBLANK(X16),ISBLANK(X17)),"N/A",IF((BU35=BU37),"ok","&lt;&gt;"))</f>
        <v>N/A</v>
      </c>
      <c r="BV39" s="118"/>
      <c r="BW39" s="118" t="str">
        <f>IF(OR(ISBLANK(Z14),ISBLANK(Z15),ISBLANK(Z16),ISBLANK(Z17)),"N/A",IF((BW35=BW37),"ok","&lt;&gt;"))</f>
        <v>N/A</v>
      </c>
      <c r="BX39" s="120"/>
      <c r="BY39" s="120" t="str">
        <f>IF(OR(ISBLANK(AB14),ISBLANK(AB15),ISBLANK(AB16),ISBLANK(AB17)),"N/A",IF((BY35=BY37),"ok","&lt;&gt;"))</f>
        <v>N/A</v>
      </c>
      <c r="BZ39" s="120"/>
      <c r="CA39" s="120" t="str">
        <f>IF(OR(ISBLANK(AD14),ISBLANK(AD15),ISBLANK(AD16),ISBLANK(AD17)),"N/A",IF((CA35=CA37),"ok","&lt;&gt;"))</f>
        <v>N/A</v>
      </c>
      <c r="CB39" s="120"/>
      <c r="CC39" s="83" t="str">
        <f>IF(OR(ISBLANK(AF14),ISBLANK(AF15),ISBLANK(AF16),ISBLANK(AF17)),"N/A",IF((CC35=CC37),"ok","&lt;&gt;"))</f>
        <v>N/A</v>
      </c>
      <c r="CD39" s="83"/>
      <c r="CE39" s="83" t="str">
        <f>IF(OR(ISBLANK(AH14),ISBLANK(AH15),ISBLANK(AH16),ISBLANK(AH17)),"N/A",IF((CE35=CE37),"ok","&lt;&gt;"))</f>
        <v>N/A</v>
      </c>
      <c r="CF39" s="83"/>
      <c r="CG39" s="83" t="str">
        <f>IF(OR(ISBLANK(AJ14),ISBLANK(AJ15),ISBLANK(AJ16),ISBLANK(AJ17)),"N/A",IF((CG35=CG37),"ok","&lt;&gt;"))</f>
        <v>N/A</v>
      </c>
      <c r="CH39" s="83"/>
      <c r="CI39" s="83" t="str">
        <f>IF(OR(ISBLANK(AL14),ISBLANK(AL15),ISBLANK(AL16),ISBLANK(AL17)),"N/A",IF((CI35=CI37),"ok","&lt;&gt;"))</f>
        <v>N/A</v>
      </c>
      <c r="CJ39" s="120"/>
      <c r="CK39" s="120" t="str">
        <f>IF(OR(ISBLANK(AN14),ISBLANK(AN15),ISBLANK(AN16),ISBLANK(AN17)),"N/A",IF((CK35=CK37),"ok","&lt;&gt;"))</f>
        <v>N/A</v>
      </c>
      <c r="CL39" s="120"/>
      <c r="CM39" s="83" t="str">
        <f>IF(OR(ISBLANK(AP14),ISBLANK(AP15),ISBLANK(AP16),ISBLANK(AP17)),"N/A",IF((CM35=CM37),"ok","&lt;&gt;"))</f>
        <v>N/A</v>
      </c>
      <c r="CN39" s="120"/>
      <c r="CO39" s="120" t="str">
        <f>IF(OR(ISBLANK(AR14),ISBLANK(AR15),ISBLANK(AR16),ISBLANK(AR17)),"N/A",IF((CO35=CO37),"ok","&lt;&gt;"))</f>
        <v>N/A</v>
      </c>
      <c r="CP39" s="120"/>
      <c r="CQ39" s="83" t="str">
        <f>IF(OR(ISBLANK(AT14),ISBLANK(AT15),ISBLANK(AT16),ISBLANK(AT17)),"N/A",IF((CQ35=CQ37),"ok","&lt;&gt;"))</f>
        <v>N/A</v>
      </c>
      <c r="CR39" s="120"/>
      <c r="CS39" s="120" t="str">
        <f>IF(OR(ISBLANK(AV14),ISBLANK(AV15),ISBLANK(AV16),ISBLANK(AV17)),"N/A",IF((CS35=CS37),"ok","&lt;&gt;"))</f>
        <v>N/A</v>
      </c>
      <c r="CT39" s="281"/>
      <c r="CU39" s="281"/>
      <c r="CV39" s="281"/>
      <c r="CW39" s="281"/>
      <c r="CX39" s="281"/>
      <c r="CY39" s="281"/>
      <c r="CZ39" s="281"/>
      <c r="DA39" s="281"/>
    </row>
    <row r="40" spans="1:105" ht="13.5" customHeight="1" x14ac:dyDescent="0.25">
      <c r="C40" s="549"/>
      <c r="D40" s="491"/>
      <c r="E40" s="640"/>
      <c r="F40" s="640"/>
      <c r="G40" s="640"/>
      <c r="H40" s="640"/>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c r="AF40" s="640"/>
      <c r="AG40" s="640"/>
      <c r="AH40" s="640"/>
      <c r="AI40" s="640"/>
      <c r="AJ40" s="640"/>
      <c r="AK40" s="640"/>
      <c r="AL40" s="640"/>
      <c r="AM40" s="640"/>
      <c r="AN40" s="640"/>
      <c r="AO40" s="640"/>
      <c r="AP40" s="640"/>
      <c r="AQ40" s="640"/>
      <c r="AR40" s="640"/>
      <c r="AS40" s="640"/>
      <c r="AT40" s="640"/>
      <c r="AU40" s="464"/>
      <c r="AV40" s="464"/>
      <c r="AW40" s="464"/>
      <c r="AX40" s="464"/>
      <c r="AZ40" s="516"/>
      <c r="BA40" s="504"/>
      <c r="BB40" s="504"/>
      <c r="BC40" s="118"/>
      <c r="BD40" s="120"/>
      <c r="BE40" s="120"/>
      <c r="BF40" s="99"/>
      <c r="BG40" s="99"/>
      <c r="BH40" s="99"/>
      <c r="BI40" s="99"/>
      <c r="BJ40" s="99"/>
      <c r="BK40" s="99"/>
      <c r="BL40" s="99"/>
      <c r="BM40" s="99"/>
      <c r="BN40" s="99"/>
      <c r="BO40" s="99"/>
      <c r="BP40" s="99"/>
      <c r="BQ40" s="99"/>
      <c r="BR40" s="99"/>
      <c r="BS40" s="99"/>
      <c r="BT40" s="99"/>
      <c r="BU40" s="266"/>
      <c r="BV40" s="99"/>
      <c r="BW40" s="99"/>
      <c r="BX40" s="99"/>
      <c r="BY40" s="99"/>
      <c r="BZ40" s="99"/>
      <c r="CA40" s="505"/>
      <c r="CB40" s="511"/>
      <c r="CC40" s="266"/>
      <c r="CD40" s="266"/>
      <c r="CE40" s="266"/>
      <c r="CF40" s="266"/>
      <c r="CG40" s="266"/>
      <c r="CH40" s="266"/>
      <c r="CI40" s="266"/>
      <c r="CJ40" s="99"/>
      <c r="CK40" s="99"/>
      <c r="CL40" s="99"/>
      <c r="CM40" s="266"/>
      <c r="CN40" s="630"/>
      <c r="CO40" s="507"/>
      <c r="CP40" s="630"/>
      <c r="CQ40" s="266"/>
      <c r="CR40" s="99"/>
      <c r="CS40" s="517"/>
      <c r="CT40" s="281"/>
      <c r="CU40" s="281"/>
      <c r="CV40" s="281"/>
      <c r="CW40" s="281"/>
      <c r="CX40" s="281"/>
      <c r="CY40" s="281"/>
      <c r="CZ40" s="281"/>
      <c r="DA40" s="281"/>
    </row>
    <row r="41" spans="1:105" ht="14.25" customHeight="1" x14ac:dyDescent="0.3">
      <c r="A41" s="423"/>
      <c r="B41" s="410">
        <v>1</v>
      </c>
      <c r="C41" s="298" t="s">
        <v>340</v>
      </c>
      <c r="D41" s="390"/>
      <c r="E41" s="298"/>
      <c r="F41" s="211"/>
      <c r="G41" s="211"/>
      <c r="H41" s="301"/>
      <c r="I41" s="302"/>
      <c r="J41" s="303"/>
      <c r="K41" s="302"/>
      <c r="L41" s="303"/>
      <c r="M41" s="302"/>
      <c r="N41" s="303"/>
      <c r="O41" s="302"/>
      <c r="P41" s="303"/>
      <c r="Q41" s="302"/>
      <c r="R41" s="303"/>
      <c r="S41" s="302"/>
      <c r="T41" s="303"/>
      <c r="U41" s="302"/>
      <c r="V41" s="303"/>
      <c r="W41" s="302"/>
      <c r="X41" s="301"/>
      <c r="Y41" s="302"/>
      <c r="Z41" s="301"/>
      <c r="AA41" s="302"/>
      <c r="AB41" s="301"/>
      <c r="AC41" s="302"/>
      <c r="AD41" s="301"/>
      <c r="AE41" s="302"/>
      <c r="AF41" s="301"/>
      <c r="AG41" s="391"/>
      <c r="AH41" s="301"/>
      <c r="AI41" s="302"/>
      <c r="AJ41" s="303"/>
      <c r="AK41" s="302"/>
      <c r="AL41" s="301"/>
      <c r="AM41" s="302"/>
      <c r="AN41" s="301"/>
      <c r="AO41" s="302"/>
      <c r="AP41" s="302"/>
      <c r="AQ41" s="302"/>
      <c r="AR41" s="302"/>
      <c r="AS41" s="302"/>
      <c r="AT41" s="350"/>
      <c r="AU41" s="349"/>
      <c r="AV41" s="350"/>
      <c r="AW41" s="349"/>
      <c r="AX41" s="429"/>
      <c r="AY41" s="466"/>
      <c r="AZ41" s="83">
        <v>11</v>
      </c>
      <c r="BA41" s="247" t="s">
        <v>578</v>
      </c>
      <c r="BB41" s="118" t="s">
        <v>569</v>
      </c>
      <c r="BC41" s="120">
        <f>F18</f>
        <v>0</v>
      </c>
      <c r="BD41" s="120"/>
      <c r="BE41" s="119">
        <f>H18</f>
        <v>0</v>
      </c>
      <c r="BF41" s="120"/>
      <c r="BG41" s="120">
        <f>M18</f>
        <v>0</v>
      </c>
      <c r="BH41" s="120"/>
      <c r="BI41" s="120">
        <f>O18</f>
        <v>0</v>
      </c>
      <c r="BJ41" s="120"/>
      <c r="BK41" s="120">
        <f>Q18</f>
        <v>0</v>
      </c>
      <c r="BL41" s="120"/>
      <c r="BM41" s="120">
        <f>P18</f>
        <v>0</v>
      </c>
      <c r="BN41" s="120"/>
      <c r="BO41" s="120">
        <f>R18</f>
        <v>0</v>
      </c>
      <c r="BP41" s="120"/>
      <c r="BQ41" s="120">
        <f>T18</f>
        <v>0</v>
      </c>
      <c r="BR41" s="120"/>
      <c r="BS41" s="120">
        <f>V18</f>
        <v>0</v>
      </c>
      <c r="BT41" s="120"/>
      <c r="BU41" s="83">
        <f>X18</f>
        <v>0</v>
      </c>
      <c r="BV41" s="118"/>
      <c r="BW41" s="118">
        <f>Z18</f>
        <v>0</v>
      </c>
      <c r="BX41" s="120"/>
      <c r="BY41" s="120">
        <f>AB18</f>
        <v>0</v>
      </c>
      <c r="BZ41" s="120"/>
      <c r="CA41" s="118">
        <f>AD18</f>
        <v>0</v>
      </c>
      <c r="CB41" s="118"/>
      <c r="CC41" s="83">
        <f>AF18</f>
        <v>0</v>
      </c>
      <c r="CD41" s="83"/>
      <c r="CE41" s="83">
        <f>AH18</f>
        <v>0</v>
      </c>
      <c r="CF41" s="83"/>
      <c r="CG41" s="83">
        <f>AJ18</f>
        <v>0</v>
      </c>
      <c r="CH41" s="83"/>
      <c r="CI41" s="83">
        <f>AL18</f>
        <v>0</v>
      </c>
      <c r="CJ41" s="120"/>
      <c r="CK41" s="120">
        <f>AN18</f>
        <v>0</v>
      </c>
      <c r="CL41" s="120"/>
      <c r="CM41" s="83">
        <f>AP18</f>
        <v>0</v>
      </c>
      <c r="CN41" s="119"/>
      <c r="CO41" s="119">
        <f>AR18</f>
        <v>0</v>
      </c>
      <c r="CP41" s="119"/>
      <c r="CQ41" s="83">
        <f>AT18</f>
        <v>0</v>
      </c>
      <c r="CR41" s="120"/>
      <c r="CS41" s="120">
        <f>AV18</f>
        <v>0</v>
      </c>
      <c r="CT41" s="281"/>
      <c r="CU41" s="281"/>
      <c r="CV41" s="281"/>
      <c r="CW41" s="281"/>
      <c r="CX41" s="281"/>
      <c r="CY41" s="281"/>
      <c r="CZ41" s="281"/>
      <c r="DA41" s="281"/>
    </row>
    <row r="42" spans="1:105" s="200" customFormat="1" ht="11.25" customHeight="1" x14ac:dyDescent="0.3">
      <c r="A42" s="178"/>
      <c r="B42" s="179"/>
      <c r="C42" s="392"/>
      <c r="D42" s="392"/>
      <c r="E42" s="393"/>
      <c r="F42" s="336"/>
      <c r="G42" s="336"/>
      <c r="H42" s="332"/>
      <c r="I42" s="333"/>
      <c r="J42" s="334"/>
      <c r="K42" s="333"/>
      <c r="L42" s="334"/>
      <c r="M42" s="333"/>
      <c r="N42" s="334"/>
      <c r="O42" s="333"/>
      <c r="P42" s="334"/>
      <c r="Q42" s="333"/>
      <c r="R42" s="334"/>
      <c r="S42" s="333"/>
      <c r="T42" s="334"/>
      <c r="U42" s="333"/>
      <c r="V42" s="334"/>
      <c r="W42" s="333"/>
      <c r="X42" s="332"/>
      <c r="Y42" s="333"/>
      <c r="Z42" s="332"/>
      <c r="AA42" s="333"/>
      <c r="AB42" s="332"/>
      <c r="AC42" s="333"/>
      <c r="AD42" s="332"/>
      <c r="AE42" s="333"/>
      <c r="AF42" s="332"/>
      <c r="AG42" s="394"/>
      <c r="AH42" s="332"/>
      <c r="AI42" s="333"/>
      <c r="AJ42" s="334"/>
      <c r="AK42" s="333"/>
      <c r="AL42" s="332"/>
      <c r="AM42" s="335"/>
      <c r="AN42" s="330"/>
      <c r="AO42" s="335"/>
      <c r="AP42" s="335"/>
      <c r="AQ42" s="335"/>
      <c r="AR42" s="335"/>
      <c r="AS42" s="335"/>
      <c r="AT42" s="219"/>
      <c r="AU42" s="220"/>
      <c r="AV42" s="219"/>
      <c r="AW42" s="220"/>
      <c r="AX42" s="191"/>
      <c r="AY42" s="189"/>
      <c r="AZ42" s="518"/>
      <c r="BA42" s="519"/>
      <c r="BB42" s="520"/>
      <c r="BC42" s="521"/>
      <c r="BD42" s="521"/>
      <c r="BE42" s="521"/>
      <c r="BF42" s="521"/>
      <c r="BG42" s="521"/>
      <c r="BH42" s="521"/>
      <c r="BI42" s="521"/>
      <c r="BJ42" s="521"/>
      <c r="BK42" s="83"/>
      <c r="BL42" s="521"/>
      <c r="BM42" s="521"/>
      <c r="BN42" s="521"/>
      <c r="BO42" s="521"/>
      <c r="BP42" s="521"/>
      <c r="BQ42" s="83"/>
      <c r="BR42" s="521"/>
      <c r="BS42" s="521"/>
      <c r="BT42" s="521"/>
      <c r="BU42" s="100"/>
      <c r="BV42" s="522"/>
      <c r="BW42" s="522"/>
      <c r="BX42" s="99"/>
      <c r="BY42" s="99"/>
      <c r="BZ42" s="99"/>
      <c r="CA42" s="511"/>
      <c r="CB42" s="511"/>
      <c r="CC42" s="266"/>
      <c r="CD42" s="266"/>
      <c r="CE42" s="100"/>
      <c r="CF42" s="99"/>
      <c r="CG42" s="99"/>
      <c r="CH42" s="99"/>
      <c r="CI42" s="100"/>
      <c r="CJ42" s="99"/>
      <c r="CK42" s="99"/>
      <c r="CL42" s="99"/>
      <c r="CM42" s="266"/>
      <c r="CN42" s="266"/>
      <c r="CO42" s="266"/>
      <c r="CP42" s="266"/>
      <c r="CQ42" s="100"/>
      <c r="CR42" s="99"/>
      <c r="CS42" s="517"/>
    </row>
    <row r="43" spans="1:105" s="200" customFormat="1" ht="11.25" customHeight="1" x14ac:dyDescent="0.25">
      <c r="A43" s="178"/>
      <c r="B43" s="179"/>
      <c r="C43" s="309" t="s">
        <v>345</v>
      </c>
      <c r="D43" s="395" t="s">
        <v>346</v>
      </c>
      <c r="E43" s="395"/>
      <c r="F43" s="396"/>
      <c r="G43" s="396"/>
      <c r="H43" s="397"/>
      <c r="I43" s="398"/>
      <c r="J43" s="399"/>
      <c r="K43" s="398"/>
      <c r="L43" s="399"/>
      <c r="M43" s="398"/>
      <c r="N43" s="399"/>
      <c r="O43" s="398"/>
      <c r="P43" s="399"/>
      <c r="Q43" s="398"/>
      <c r="R43" s="399"/>
      <c r="S43" s="398"/>
      <c r="T43" s="399"/>
      <c r="U43" s="398"/>
      <c r="V43" s="399"/>
      <c r="W43" s="398"/>
      <c r="X43" s="397"/>
      <c r="Y43" s="398"/>
      <c r="Z43" s="397"/>
      <c r="AA43" s="398"/>
      <c r="AB43" s="397"/>
      <c r="AC43" s="398"/>
      <c r="AD43" s="397"/>
      <c r="AE43" s="398"/>
      <c r="AF43" s="397"/>
      <c r="AG43" s="400"/>
      <c r="AH43" s="397"/>
      <c r="AI43" s="398"/>
      <c r="AJ43" s="399"/>
      <c r="AK43" s="398"/>
      <c r="AL43" s="397"/>
      <c r="AM43" s="398"/>
      <c r="AN43" s="397"/>
      <c r="AO43" s="398"/>
      <c r="AP43" s="398"/>
      <c r="AQ43" s="398"/>
      <c r="AR43" s="398"/>
      <c r="AS43" s="398"/>
      <c r="AT43" s="397"/>
      <c r="AU43" s="398"/>
      <c r="AV43" s="397"/>
      <c r="AW43" s="398"/>
      <c r="AX43" s="469"/>
      <c r="AY43" s="189"/>
      <c r="AZ43" s="296">
        <v>21</v>
      </c>
      <c r="BA43" s="280" t="s">
        <v>589</v>
      </c>
      <c r="BB43" s="83" t="s">
        <v>569</v>
      </c>
      <c r="BC43" s="118">
        <f>SUM(F19:F21)</f>
        <v>0</v>
      </c>
      <c r="BD43" s="118"/>
      <c r="BE43" s="83">
        <f>SUM(H19:H21)</f>
        <v>0</v>
      </c>
      <c r="BF43" s="119"/>
      <c r="BG43" s="119">
        <f>SUM(M19:M21)</f>
        <v>0</v>
      </c>
      <c r="BH43" s="120"/>
      <c r="BI43" s="120">
        <f>SUM(O19:O21)</f>
        <v>0</v>
      </c>
      <c r="BJ43" s="120"/>
      <c r="BK43" s="83">
        <f>SUM(Q19:Q21)</f>
        <v>0</v>
      </c>
      <c r="BL43" s="119"/>
      <c r="BM43" s="119">
        <f>SUM(P19:P21)</f>
        <v>0</v>
      </c>
      <c r="BN43" s="120"/>
      <c r="BO43" s="120">
        <f>SUM(R19:R21)</f>
        <v>0</v>
      </c>
      <c r="BP43" s="120"/>
      <c r="BQ43" s="83">
        <f>SUM(T19:T21)</f>
        <v>0</v>
      </c>
      <c r="BR43" s="118"/>
      <c r="BS43" s="118">
        <f>SUM(V19:V21)</f>
        <v>0</v>
      </c>
      <c r="BT43" s="118"/>
      <c r="BU43" s="83">
        <f>SUM(X19:X21)</f>
        <v>0</v>
      </c>
      <c r="BV43" s="118"/>
      <c r="BW43" s="118">
        <f>SUM(Z19:Z21)</f>
        <v>0</v>
      </c>
      <c r="BX43" s="120"/>
      <c r="BY43" s="119">
        <f>SUM(AB19:AB21)</f>
        <v>0</v>
      </c>
      <c r="BZ43" s="119"/>
      <c r="CA43" s="83">
        <f>SUM(AD19:AD21)</f>
        <v>0</v>
      </c>
      <c r="CB43" s="83"/>
      <c r="CC43" s="83">
        <f>SUM(AF19:AF21)</f>
        <v>0</v>
      </c>
      <c r="CD43" s="118"/>
      <c r="CE43" s="118">
        <f>SUM(AH19:AH21)</f>
        <v>0</v>
      </c>
      <c r="CF43" s="118"/>
      <c r="CG43" s="118">
        <f>SUM(AJ19:AJ21)</f>
        <v>0</v>
      </c>
      <c r="CH43" s="118"/>
      <c r="CI43" s="83">
        <f>SUM(AL19:AL21)</f>
        <v>0</v>
      </c>
      <c r="CJ43" s="120"/>
      <c r="CK43" s="120">
        <f>SUM(AN19:AN21)</f>
        <v>0</v>
      </c>
      <c r="CL43" s="120"/>
      <c r="CM43" s="83">
        <f>SUM(AP19:AP21)</f>
        <v>0</v>
      </c>
      <c r="CN43" s="83"/>
      <c r="CO43" s="83">
        <f>SUM(AR19:AR21)</f>
        <v>0</v>
      </c>
      <c r="CP43" s="118"/>
      <c r="CQ43" s="118">
        <f>SUM(AT19:AT21)</f>
        <v>0</v>
      </c>
      <c r="CR43" s="118"/>
      <c r="CS43" s="118">
        <f>SUM(AV19:AV21)</f>
        <v>0</v>
      </c>
    </row>
    <row r="44" spans="1:105" s="424" customFormat="1" ht="19.2" customHeight="1" x14ac:dyDescent="0.25">
      <c r="A44" s="178">
        <v>1</v>
      </c>
      <c r="B44" s="179">
        <v>5843</v>
      </c>
      <c r="C44" s="653" t="s">
        <v>601</v>
      </c>
      <c r="D44" s="771" t="s">
        <v>627</v>
      </c>
      <c r="E44" s="772"/>
      <c r="F44" s="772"/>
      <c r="G44" s="772"/>
      <c r="H44" s="772"/>
      <c r="I44" s="772"/>
      <c r="J44" s="772"/>
      <c r="K44" s="772"/>
      <c r="L44" s="772"/>
      <c r="M44" s="772"/>
      <c r="N44" s="772"/>
      <c r="O44" s="772"/>
      <c r="P44" s="772"/>
      <c r="Q44" s="772"/>
      <c r="R44" s="772"/>
      <c r="S44" s="772"/>
      <c r="T44" s="772"/>
      <c r="U44" s="772"/>
      <c r="V44" s="772"/>
      <c r="W44" s="772"/>
      <c r="X44" s="772"/>
      <c r="Y44" s="772"/>
      <c r="Z44" s="772"/>
      <c r="AA44" s="772"/>
      <c r="AB44" s="772"/>
      <c r="AC44" s="772"/>
      <c r="AD44" s="772"/>
      <c r="AE44" s="772"/>
      <c r="AF44" s="772"/>
      <c r="AG44" s="772"/>
      <c r="AH44" s="772"/>
      <c r="AI44" s="772"/>
      <c r="AJ44" s="772"/>
      <c r="AK44" s="772"/>
      <c r="AL44" s="772"/>
      <c r="AM44" s="772"/>
      <c r="AN44" s="772"/>
      <c r="AO44" s="772"/>
      <c r="AP44" s="772"/>
      <c r="AQ44" s="772"/>
      <c r="AR44" s="772"/>
      <c r="AS44" s="772"/>
      <c r="AT44" s="772"/>
      <c r="AU44" s="772"/>
      <c r="AV44" s="772"/>
      <c r="AW44" s="772"/>
      <c r="AX44" s="773"/>
      <c r="AY44" s="189"/>
      <c r="AZ44" s="310" t="s">
        <v>321</v>
      </c>
      <c r="BA44" s="311" t="s">
        <v>590</v>
      </c>
      <c r="BB44" s="98"/>
      <c r="BC44" s="523" t="str">
        <f>IF(OR(ISBLANK(F18),ISBLANK(F19),ISBLANK(F20),ISBLANK(F21)),"N/A",IF((BC41=BC43),"ok","&lt;&gt;"))</f>
        <v>N/A</v>
      </c>
      <c r="BD44" s="523"/>
      <c r="BE44" s="98" t="str">
        <f>IF(OR(ISBLANK(H18),ISBLANK(H19),ISBLANK(H20),ISBLANK(H21)),"N/A",IF((BE41=BE43),"ok","&lt;&gt;"))</f>
        <v>N/A</v>
      </c>
      <c r="BF44" s="524"/>
      <c r="BG44" s="524" t="str">
        <f>IF(OR(ISBLANK(M18),ISBLANK(M19),ISBLANK(M20),ISBLANK(M21)),"N/A",IF((BG41=BG43),"ok","&lt;&gt;"))</f>
        <v>N/A</v>
      </c>
      <c r="BH44" s="524"/>
      <c r="BI44" s="524" t="str">
        <f>IF(OR(ISBLANK(O18),ISBLANK(O19),ISBLANK(O20),ISBLANK(O21)),"N/A",IF((BI41=BI43),"ok","&lt;&gt;"))</f>
        <v>N/A</v>
      </c>
      <c r="BJ44" s="489"/>
      <c r="BK44" s="489" t="str">
        <f>IF(OR(ISBLANK(Q18),ISBLANK(Q19),ISBLANK(Q20),ISBLANK(Q21)),"N/A",IF((BK41=BK43),"ok","&lt;&gt;"))</f>
        <v>N/A</v>
      </c>
      <c r="BL44" s="489"/>
      <c r="BM44" s="524" t="str">
        <f>IF(OR(ISBLANK(P18),ISBLANK(P19),ISBLANK(P20),ISBLANK(P21)),"N/A",IF((BM41=BM43),"ok","&lt;&gt;"))</f>
        <v>N/A</v>
      </c>
      <c r="BN44" s="524"/>
      <c r="BO44" s="524" t="str">
        <f>IF(OR(ISBLANK(R18),ISBLANK(R19),ISBLANK(R20),ISBLANK(R21)),"N/A",IF((BO41=BO43),"ok","&lt;&gt;"))</f>
        <v>N/A</v>
      </c>
      <c r="BP44" s="489"/>
      <c r="BQ44" s="489" t="str">
        <f>IF(OR(ISBLANK(T18),ISBLANK(T19),ISBLANK(T20),ISBLANK(T21)),"N/A",IF((BQ41=BQ43),"ok","&lt;&gt;"))</f>
        <v>N/A</v>
      </c>
      <c r="BR44" s="489"/>
      <c r="BS44" s="489" t="str">
        <f>IF(OR(ISBLANK(V18),ISBLANK(V19),ISBLANK(V20),ISBLANK(V21)),"N/A",IF((BS41=BS43),"ok","&lt;&gt;"))</f>
        <v>N/A</v>
      </c>
      <c r="BT44" s="489"/>
      <c r="BU44" s="489" t="str">
        <f>IF(OR(ISBLANK(X18),ISBLANK(X19),ISBLANK(X20),ISBLANK(X21)),"N/A",IF((BU41=BU43),"ok","&lt;&gt;"))</f>
        <v>N/A</v>
      </c>
      <c r="BV44" s="489"/>
      <c r="BW44" s="524" t="str">
        <f>IF(OR(ISBLANK(Z18),ISBLANK(Z19),ISBLANK(Z20),ISBLANK(Z21)),"N/A",IF((BW41=BW43),"ok","&lt;&gt;"))</f>
        <v>N/A</v>
      </c>
      <c r="BX44" s="489"/>
      <c r="BY44" s="489" t="str">
        <f>IF(OR(ISBLANK(AB18),ISBLANK(AB19),ISBLANK(AB20),ISBLANK(AB21)),"N/A",IF((BY41=BY43),"ok","&lt;&gt;"))</f>
        <v>N/A</v>
      </c>
      <c r="BZ44" s="489"/>
      <c r="CA44" s="98" t="str">
        <f>IF(OR(ISBLANK(AD18),ISBLANK(AD19),ISBLANK(AD20),ISBLANK(AD21)),"N/A",IF((CA41=CA43),"ok","&lt;&gt;"))</f>
        <v>N/A</v>
      </c>
      <c r="CB44" s="98"/>
      <c r="CC44" s="98" t="str">
        <f>IF(OR(ISBLANK(AF18),ISBLANK(AF19),ISBLANK(AF20),ISBLANK(AF21)),"N/A",IF((CC41=CC43),"ok","&lt;&gt;"))</f>
        <v>N/A</v>
      </c>
      <c r="CD44" s="524"/>
      <c r="CE44" s="524" t="str">
        <f>IF(OR(ISBLANK(AH18),ISBLANK(AH19),ISBLANK(AH20),ISBLANK(AH21)),"N/A",IF((CE41=CE43),"ok","&lt;&gt;"))</f>
        <v>N/A</v>
      </c>
      <c r="CF44" s="524"/>
      <c r="CG44" s="524" t="str">
        <f>IF(OR(ISBLANK(AJ18),ISBLANK(AJ19),ISBLANK(AJ20),ISBLANK(AJ21)),"N/A",IF((CG41=CG43),"ok","&lt;&gt;"))</f>
        <v>N/A</v>
      </c>
      <c r="CH44" s="524"/>
      <c r="CI44" s="524" t="str">
        <f>IF(OR(ISBLANK(AL18),ISBLANK(AL19),ISBLANK(AL20),ISBLANK(AL21)),"N/A",IF((CI41=CI43),"ok","&lt;&gt;"))</f>
        <v>N/A</v>
      </c>
      <c r="CJ44" s="524"/>
      <c r="CK44" s="524" t="str">
        <f>IF(OR(ISBLANK(AN18),ISBLANK(AN19),ISBLANK(AN20),ISBLANK(AN21)),"N/A",IF((CK41=CK43),"ok","&lt;&gt;"))</f>
        <v>N/A</v>
      </c>
      <c r="CL44" s="524"/>
      <c r="CM44" s="524" t="str">
        <f>IF(OR(ISBLANK(AP18),ISBLANK(AP19),ISBLANK(AP20),ISBLANK(AP21)),"N/A",IF((CM41=CM43),"ok","&lt;&gt;"))</f>
        <v>N/A</v>
      </c>
      <c r="CN44" s="524"/>
      <c r="CO44" s="524" t="str">
        <f>IF(OR(ISBLANK(AR18),ISBLANK(AR19),ISBLANK(AR20),ISBLANK(AR21)),"N/A",IF((CO41=CO43),"ok","&lt;&gt;"))</f>
        <v>N/A</v>
      </c>
      <c r="CP44" s="524"/>
      <c r="CQ44" s="524" t="str">
        <f>IF(OR(ISBLANK(AT18),ISBLANK(AT19),ISBLANK(AT20),ISBLANK(AT21)),"N/A",IF((CQ41=CQ43),"ok","&lt;&gt;"))</f>
        <v>N/A</v>
      </c>
      <c r="CR44" s="524"/>
      <c r="CS44" s="98" t="str">
        <f>IF(OR(ISBLANK(AV18),ISBLANK(AV19),ISBLANK(AV20),ISBLANK(AV21)),"N/A",IF((CS41=CS43),"ok","&lt;&gt;"))</f>
        <v>N/A</v>
      </c>
    </row>
    <row r="45" spans="1:105" ht="18" customHeight="1" x14ac:dyDescent="0.25">
      <c r="C45" s="541"/>
      <c r="D45" s="740"/>
      <c r="E45" s="741"/>
      <c r="F45" s="741"/>
      <c r="G45" s="741"/>
      <c r="H45" s="741"/>
      <c r="I45" s="741"/>
      <c r="J45" s="741"/>
      <c r="K45" s="741"/>
      <c r="L45" s="741"/>
      <c r="M45" s="741"/>
      <c r="N45" s="741"/>
      <c r="O45" s="741"/>
      <c r="P45" s="741"/>
      <c r="Q45" s="741"/>
      <c r="R45" s="741"/>
      <c r="S45" s="741"/>
      <c r="T45" s="741"/>
      <c r="U45" s="741"/>
      <c r="V45" s="741"/>
      <c r="W45" s="741"/>
      <c r="X45" s="741"/>
      <c r="Y45" s="741"/>
      <c r="Z45" s="741"/>
      <c r="AA45" s="741"/>
      <c r="AB45" s="741"/>
      <c r="AC45" s="741"/>
      <c r="AD45" s="741"/>
      <c r="AE45" s="741"/>
      <c r="AF45" s="741"/>
      <c r="AG45" s="741"/>
      <c r="AH45" s="741"/>
      <c r="AI45" s="741"/>
      <c r="AJ45" s="741"/>
      <c r="AK45" s="741"/>
      <c r="AL45" s="741"/>
      <c r="AM45" s="741"/>
      <c r="AN45" s="741"/>
      <c r="AO45" s="741"/>
      <c r="AP45" s="741"/>
      <c r="AQ45" s="741"/>
      <c r="AR45" s="741"/>
      <c r="AS45" s="741"/>
      <c r="AT45" s="741"/>
      <c r="AU45" s="741"/>
      <c r="AV45" s="741"/>
      <c r="AW45" s="741"/>
      <c r="AX45" s="742"/>
      <c r="AZ45" s="312" t="s">
        <v>354</v>
      </c>
      <c r="BA45" s="313" t="s">
        <v>355</v>
      </c>
      <c r="BB45" s="277"/>
      <c r="BC45" s="525"/>
      <c r="BD45" s="525"/>
      <c r="BE45" s="277"/>
      <c r="BF45" s="277"/>
      <c r="BG45" s="277"/>
      <c r="BH45" s="277"/>
      <c r="BI45" s="277"/>
      <c r="BJ45" s="277"/>
      <c r="BK45" s="277"/>
      <c r="BL45" s="277"/>
      <c r="BM45" s="277"/>
      <c r="BN45" s="277"/>
      <c r="BO45" s="277"/>
      <c r="BP45" s="277"/>
      <c r="BQ45" s="277"/>
      <c r="BR45" s="277"/>
      <c r="BS45" s="277"/>
      <c r="BT45" s="277"/>
      <c r="BU45" s="277"/>
      <c r="BV45" s="277"/>
      <c r="BW45" s="277"/>
      <c r="BX45" s="277"/>
      <c r="BY45" s="277"/>
      <c r="BZ45" s="277"/>
      <c r="CA45" s="277"/>
      <c r="CB45" s="277"/>
      <c r="CC45" s="526"/>
      <c r="CD45" s="525"/>
      <c r="CE45" s="277"/>
      <c r="CF45" s="277"/>
      <c r="CG45" s="277"/>
      <c r="CH45" s="277"/>
      <c r="CI45" s="277"/>
      <c r="CJ45" s="277"/>
      <c r="CK45" s="277"/>
      <c r="CL45" s="277"/>
      <c r="CM45" s="277"/>
      <c r="CN45" s="277"/>
      <c r="CO45" s="277"/>
      <c r="CP45" s="277"/>
      <c r="CQ45" s="277"/>
      <c r="CR45" s="277"/>
      <c r="CS45" s="277"/>
    </row>
    <row r="46" spans="1:105" ht="17.399999999999999" customHeight="1" x14ac:dyDescent="0.3">
      <c r="C46" s="541"/>
      <c r="D46" s="743"/>
      <c r="E46" s="744"/>
      <c r="F46" s="744"/>
      <c r="G46" s="744"/>
      <c r="H46" s="744"/>
      <c r="I46" s="744"/>
      <c r="J46" s="744"/>
      <c r="K46" s="744"/>
      <c r="L46" s="744"/>
      <c r="M46" s="744"/>
      <c r="N46" s="744"/>
      <c r="O46" s="744"/>
      <c r="P46" s="744"/>
      <c r="Q46" s="744"/>
      <c r="R46" s="744"/>
      <c r="S46" s="744"/>
      <c r="T46" s="744"/>
      <c r="U46" s="744"/>
      <c r="V46" s="744"/>
      <c r="W46" s="744"/>
      <c r="X46" s="744"/>
      <c r="Y46" s="744"/>
      <c r="Z46" s="744"/>
      <c r="AA46" s="744"/>
      <c r="AB46" s="744"/>
      <c r="AC46" s="744"/>
      <c r="AD46" s="744"/>
      <c r="AE46" s="744"/>
      <c r="AF46" s="744"/>
      <c r="AG46" s="744"/>
      <c r="AH46" s="744"/>
      <c r="AI46" s="744"/>
      <c r="AJ46" s="744"/>
      <c r="AK46" s="744"/>
      <c r="AL46" s="744"/>
      <c r="AM46" s="744"/>
      <c r="AN46" s="744"/>
      <c r="AO46" s="744"/>
      <c r="AP46" s="744"/>
      <c r="AQ46" s="744"/>
      <c r="AR46" s="744"/>
      <c r="AS46" s="744"/>
      <c r="AT46" s="744"/>
      <c r="AU46" s="744"/>
      <c r="AV46" s="744"/>
      <c r="AW46" s="744"/>
      <c r="AX46" s="745"/>
      <c r="AZ46" s="312" t="s">
        <v>357</v>
      </c>
      <c r="BA46" s="313" t="s">
        <v>358</v>
      </c>
      <c r="BB46" s="277"/>
      <c r="BC46" s="277"/>
      <c r="BD46" s="277"/>
      <c r="BE46" s="277"/>
      <c r="BF46" s="277"/>
      <c r="BG46" s="277"/>
      <c r="BH46" s="277"/>
      <c r="BI46" s="277"/>
      <c r="BJ46" s="277"/>
      <c r="BK46" s="277"/>
      <c r="BL46" s="277"/>
      <c r="BM46" s="277"/>
      <c r="BN46" s="277"/>
      <c r="BO46" s="277"/>
      <c r="BP46" s="277"/>
      <c r="BQ46" s="277"/>
      <c r="BR46" s="277"/>
      <c r="BS46" s="277"/>
      <c r="BT46" s="277"/>
      <c r="BU46" s="277"/>
      <c r="BV46" s="277"/>
      <c r="BW46" s="277"/>
      <c r="BX46" s="277"/>
      <c r="BY46" s="277"/>
      <c r="BZ46" s="277"/>
      <c r="CA46" s="277"/>
      <c r="CB46" s="277"/>
      <c r="CC46" s="277"/>
      <c r="CD46" s="277"/>
      <c r="CE46" s="277"/>
      <c r="CF46" s="277"/>
      <c r="CG46" s="277"/>
      <c r="CH46" s="277"/>
      <c r="CI46" s="277"/>
      <c r="CJ46" s="277"/>
      <c r="CK46" s="277"/>
      <c r="CL46" s="277"/>
      <c r="CM46" s="277"/>
      <c r="CN46" s="277"/>
      <c r="CO46" s="277"/>
      <c r="CP46" s="277"/>
      <c r="CQ46" s="277"/>
      <c r="CR46" s="277"/>
      <c r="CS46" s="277"/>
    </row>
    <row r="47" spans="1:105" ht="18" customHeight="1" x14ac:dyDescent="0.25">
      <c r="C47" s="541"/>
      <c r="D47" s="740"/>
      <c r="E47" s="741"/>
      <c r="F47" s="741"/>
      <c r="G47" s="741"/>
      <c r="H47" s="741"/>
      <c r="I47" s="741"/>
      <c r="J47" s="741"/>
      <c r="K47" s="741"/>
      <c r="L47" s="741"/>
      <c r="M47" s="741"/>
      <c r="N47" s="741"/>
      <c r="O47" s="741"/>
      <c r="P47" s="741"/>
      <c r="Q47" s="741"/>
      <c r="R47" s="741"/>
      <c r="S47" s="741"/>
      <c r="T47" s="741"/>
      <c r="U47" s="741"/>
      <c r="V47" s="741"/>
      <c r="W47" s="741"/>
      <c r="X47" s="741"/>
      <c r="Y47" s="741"/>
      <c r="Z47" s="741"/>
      <c r="AA47" s="741"/>
      <c r="AB47" s="741"/>
      <c r="AC47" s="741"/>
      <c r="AD47" s="741"/>
      <c r="AE47" s="741"/>
      <c r="AF47" s="741"/>
      <c r="AG47" s="741"/>
      <c r="AH47" s="741"/>
      <c r="AI47" s="741"/>
      <c r="AJ47" s="741"/>
      <c r="AK47" s="741"/>
      <c r="AL47" s="741"/>
      <c r="AM47" s="741"/>
      <c r="AN47" s="741"/>
      <c r="AO47" s="741"/>
      <c r="AP47" s="741"/>
      <c r="AQ47" s="741"/>
      <c r="AR47" s="741"/>
      <c r="AS47" s="741"/>
      <c r="AT47" s="741"/>
      <c r="AU47" s="741"/>
      <c r="AV47" s="741"/>
      <c r="AW47" s="741"/>
      <c r="AX47" s="742"/>
      <c r="AZ47" s="314" t="s">
        <v>360</v>
      </c>
      <c r="BA47" s="313" t="s">
        <v>361</v>
      </c>
      <c r="BB47" s="277"/>
      <c r="BC47" s="277"/>
      <c r="BD47" s="277"/>
      <c r="BE47" s="277"/>
      <c r="BF47" s="277"/>
      <c r="BG47" s="277"/>
      <c r="BH47" s="277"/>
      <c r="BI47" s="277"/>
      <c r="BJ47" s="277"/>
      <c r="BK47" s="277"/>
      <c r="BL47" s="277"/>
      <c r="BM47" s="277"/>
      <c r="BN47" s="277"/>
      <c r="BO47" s="277"/>
      <c r="BP47" s="277"/>
      <c r="BQ47" s="277"/>
      <c r="BR47" s="277"/>
      <c r="BS47" s="277"/>
      <c r="BT47" s="277"/>
      <c r="BU47" s="277"/>
      <c r="BV47" s="277"/>
      <c r="BW47" s="277"/>
      <c r="BX47" s="277"/>
      <c r="BY47" s="277"/>
      <c r="BZ47" s="277"/>
      <c r="CA47" s="277"/>
      <c r="CB47" s="277"/>
      <c r="CC47" s="277"/>
      <c r="CD47" s="277"/>
      <c r="CE47" s="277"/>
      <c r="CF47" s="277"/>
      <c r="CG47" s="277"/>
      <c r="CH47" s="277"/>
      <c r="CI47" s="277"/>
      <c r="CJ47" s="277"/>
      <c r="CK47" s="277"/>
      <c r="CL47" s="277"/>
      <c r="CM47" s="277"/>
      <c r="CN47" s="277"/>
      <c r="CO47" s="277"/>
      <c r="CP47" s="277"/>
      <c r="CQ47" s="277"/>
      <c r="CR47" s="277"/>
      <c r="CS47" s="277"/>
    </row>
    <row r="48" spans="1:105" ht="18" customHeight="1" x14ac:dyDescent="0.25">
      <c r="C48" s="541"/>
      <c r="D48" s="740"/>
      <c r="E48" s="741"/>
      <c r="F48" s="741"/>
      <c r="G48" s="741"/>
      <c r="H48" s="741"/>
      <c r="I48" s="741"/>
      <c r="J48" s="741"/>
      <c r="K48" s="741"/>
      <c r="L48" s="741"/>
      <c r="M48" s="741"/>
      <c r="N48" s="741"/>
      <c r="O48" s="741"/>
      <c r="P48" s="741"/>
      <c r="Q48" s="741"/>
      <c r="R48" s="741"/>
      <c r="S48" s="741"/>
      <c r="T48" s="741"/>
      <c r="U48" s="741"/>
      <c r="V48" s="741"/>
      <c r="W48" s="741"/>
      <c r="X48" s="741"/>
      <c r="Y48" s="741"/>
      <c r="Z48" s="741"/>
      <c r="AA48" s="741"/>
      <c r="AB48" s="741"/>
      <c r="AC48" s="741"/>
      <c r="AD48" s="741"/>
      <c r="AE48" s="741"/>
      <c r="AF48" s="741"/>
      <c r="AG48" s="741"/>
      <c r="AH48" s="741"/>
      <c r="AI48" s="741"/>
      <c r="AJ48" s="741"/>
      <c r="AK48" s="741"/>
      <c r="AL48" s="741"/>
      <c r="AM48" s="741"/>
      <c r="AN48" s="741"/>
      <c r="AO48" s="741"/>
      <c r="AP48" s="741"/>
      <c r="AQ48" s="741"/>
      <c r="AR48" s="741"/>
      <c r="AS48" s="741"/>
      <c r="AT48" s="741"/>
      <c r="AU48" s="741"/>
      <c r="AV48" s="741"/>
      <c r="AW48" s="741"/>
      <c r="AX48" s="742"/>
      <c r="AZ48" s="314" t="s">
        <v>363</v>
      </c>
      <c r="BA48" s="313" t="s">
        <v>364</v>
      </c>
      <c r="BB48" s="277"/>
      <c r="BC48" s="277"/>
      <c r="BD48" s="277"/>
      <c r="BE48" s="277"/>
      <c r="BF48" s="277"/>
      <c r="BG48" s="277"/>
      <c r="BH48" s="277"/>
      <c r="BI48" s="277"/>
      <c r="BJ48" s="277"/>
      <c r="BK48" s="277"/>
      <c r="BL48" s="277"/>
      <c r="BM48" s="277"/>
      <c r="BN48" s="277"/>
      <c r="BO48" s="277"/>
      <c r="BP48" s="277"/>
      <c r="BQ48" s="277"/>
      <c r="BR48" s="277"/>
      <c r="BS48" s="277"/>
      <c r="BT48" s="277"/>
      <c r="BU48" s="277"/>
      <c r="BV48" s="277"/>
      <c r="BW48" s="277"/>
      <c r="BX48" s="277"/>
      <c r="BY48" s="277"/>
      <c r="BZ48" s="277"/>
      <c r="CA48" s="277"/>
      <c r="CB48" s="277"/>
      <c r="CC48" s="277"/>
      <c r="CD48" s="277"/>
      <c r="CE48" s="277"/>
      <c r="CF48" s="277"/>
      <c r="CG48" s="277"/>
      <c r="CH48" s="277"/>
      <c r="CI48" s="277"/>
      <c r="CJ48" s="277"/>
      <c r="CK48" s="277"/>
      <c r="CL48" s="277"/>
      <c r="CM48" s="277"/>
      <c r="CN48" s="277"/>
      <c r="CO48" s="277"/>
      <c r="CP48" s="277"/>
      <c r="CQ48" s="277"/>
      <c r="CR48" s="277"/>
      <c r="CS48" s="277"/>
    </row>
    <row r="49" spans="3:50" ht="18" customHeight="1" x14ac:dyDescent="0.25">
      <c r="C49" s="541"/>
      <c r="D49" s="740"/>
      <c r="E49" s="741"/>
      <c r="F49" s="741"/>
      <c r="G49" s="741"/>
      <c r="H49" s="741"/>
      <c r="I49" s="741"/>
      <c r="J49" s="741"/>
      <c r="K49" s="741"/>
      <c r="L49" s="741"/>
      <c r="M49" s="741"/>
      <c r="N49" s="741"/>
      <c r="O49" s="741"/>
      <c r="P49" s="741"/>
      <c r="Q49" s="741"/>
      <c r="R49" s="741"/>
      <c r="S49" s="741"/>
      <c r="T49" s="741"/>
      <c r="U49" s="741"/>
      <c r="V49" s="741"/>
      <c r="W49" s="741"/>
      <c r="X49" s="741"/>
      <c r="Y49" s="741"/>
      <c r="Z49" s="741"/>
      <c r="AA49" s="741"/>
      <c r="AB49" s="741"/>
      <c r="AC49" s="741"/>
      <c r="AD49" s="741"/>
      <c r="AE49" s="741"/>
      <c r="AF49" s="741"/>
      <c r="AG49" s="741"/>
      <c r="AH49" s="741"/>
      <c r="AI49" s="741"/>
      <c r="AJ49" s="741"/>
      <c r="AK49" s="741"/>
      <c r="AL49" s="741"/>
      <c r="AM49" s="741"/>
      <c r="AN49" s="741"/>
      <c r="AO49" s="741"/>
      <c r="AP49" s="741"/>
      <c r="AQ49" s="741"/>
      <c r="AR49" s="741"/>
      <c r="AS49" s="741"/>
      <c r="AT49" s="741"/>
      <c r="AU49" s="741"/>
      <c r="AV49" s="741"/>
      <c r="AW49" s="741"/>
      <c r="AX49" s="742"/>
    </row>
    <row r="50" spans="3:50" ht="18" customHeight="1" x14ac:dyDescent="0.25">
      <c r="C50" s="541"/>
      <c r="D50" s="740"/>
      <c r="E50" s="741"/>
      <c r="F50" s="741"/>
      <c r="G50" s="741"/>
      <c r="H50" s="741"/>
      <c r="I50" s="741"/>
      <c r="J50" s="741"/>
      <c r="K50" s="741"/>
      <c r="L50" s="741"/>
      <c r="M50" s="741"/>
      <c r="N50" s="741"/>
      <c r="O50" s="741"/>
      <c r="P50" s="741"/>
      <c r="Q50" s="741"/>
      <c r="R50" s="741"/>
      <c r="S50" s="741"/>
      <c r="T50" s="741"/>
      <c r="U50" s="741"/>
      <c r="V50" s="741"/>
      <c r="W50" s="741"/>
      <c r="X50" s="741"/>
      <c r="Y50" s="741"/>
      <c r="Z50" s="741"/>
      <c r="AA50" s="741"/>
      <c r="AB50" s="741"/>
      <c r="AC50" s="741"/>
      <c r="AD50" s="741"/>
      <c r="AE50" s="741"/>
      <c r="AF50" s="741"/>
      <c r="AG50" s="741"/>
      <c r="AH50" s="741"/>
      <c r="AI50" s="741"/>
      <c r="AJ50" s="741"/>
      <c r="AK50" s="741"/>
      <c r="AL50" s="741"/>
      <c r="AM50" s="741"/>
      <c r="AN50" s="741"/>
      <c r="AO50" s="741"/>
      <c r="AP50" s="741"/>
      <c r="AQ50" s="741"/>
      <c r="AR50" s="741"/>
      <c r="AS50" s="741"/>
      <c r="AT50" s="741"/>
      <c r="AU50" s="741"/>
      <c r="AV50" s="741"/>
      <c r="AW50" s="741"/>
      <c r="AX50" s="742"/>
    </row>
    <row r="51" spans="3:50" ht="18" customHeight="1" x14ac:dyDescent="0.25">
      <c r="C51" s="541"/>
      <c r="D51" s="740"/>
      <c r="E51" s="741"/>
      <c r="F51" s="741"/>
      <c r="G51" s="741"/>
      <c r="H51" s="741"/>
      <c r="I51" s="741"/>
      <c r="J51" s="741"/>
      <c r="K51" s="741"/>
      <c r="L51" s="741"/>
      <c r="M51" s="741"/>
      <c r="N51" s="741"/>
      <c r="O51" s="741"/>
      <c r="P51" s="741"/>
      <c r="Q51" s="741"/>
      <c r="R51" s="741"/>
      <c r="S51" s="741"/>
      <c r="T51" s="741"/>
      <c r="U51" s="741"/>
      <c r="V51" s="741"/>
      <c r="W51" s="741"/>
      <c r="X51" s="741"/>
      <c r="Y51" s="741"/>
      <c r="Z51" s="741"/>
      <c r="AA51" s="741"/>
      <c r="AB51" s="741"/>
      <c r="AC51" s="741"/>
      <c r="AD51" s="741"/>
      <c r="AE51" s="741"/>
      <c r="AF51" s="741"/>
      <c r="AG51" s="741"/>
      <c r="AH51" s="741"/>
      <c r="AI51" s="741"/>
      <c r="AJ51" s="741"/>
      <c r="AK51" s="741"/>
      <c r="AL51" s="741"/>
      <c r="AM51" s="741"/>
      <c r="AN51" s="741"/>
      <c r="AO51" s="741"/>
      <c r="AP51" s="741"/>
      <c r="AQ51" s="741"/>
      <c r="AR51" s="741"/>
      <c r="AS51" s="741"/>
      <c r="AT51" s="741"/>
      <c r="AU51" s="741"/>
      <c r="AV51" s="741"/>
      <c r="AW51" s="741"/>
      <c r="AX51" s="742"/>
    </row>
    <row r="52" spans="3:50" ht="18" customHeight="1" x14ac:dyDescent="0.25">
      <c r="C52" s="541"/>
      <c r="D52" s="740"/>
      <c r="E52" s="741"/>
      <c r="F52" s="741"/>
      <c r="G52" s="741"/>
      <c r="H52" s="741"/>
      <c r="I52" s="741"/>
      <c r="J52" s="741"/>
      <c r="K52" s="741"/>
      <c r="L52" s="741"/>
      <c r="M52" s="741"/>
      <c r="N52" s="741"/>
      <c r="O52" s="741"/>
      <c r="P52" s="741"/>
      <c r="Q52" s="741"/>
      <c r="R52" s="741"/>
      <c r="S52" s="741"/>
      <c r="T52" s="741"/>
      <c r="U52" s="741"/>
      <c r="V52" s="741"/>
      <c r="W52" s="741"/>
      <c r="X52" s="741"/>
      <c r="Y52" s="741"/>
      <c r="Z52" s="741"/>
      <c r="AA52" s="741"/>
      <c r="AB52" s="741"/>
      <c r="AC52" s="741"/>
      <c r="AD52" s="741"/>
      <c r="AE52" s="741"/>
      <c r="AF52" s="741"/>
      <c r="AG52" s="741"/>
      <c r="AH52" s="741"/>
      <c r="AI52" s="741"/>
      <c r="AJ52" s="741"/>
      <c r="AK52" s="741"/>
      <c r="AL52" s="741"/>
      <c r="AM52" s="741"/>
      <c r="AN52" s="741"/>
      <c r="AO52" s="741"/>
      <c r="AP52" s="741"/>
      <c r="AQ52" s="741"/>
      <c r="AR52" s="741"/>
      <c r="AS52" s="741"/>
      <c r="AT52" s="741"/>
      <c r="AU52" s="741"/>
      <c r="AV52" s="741"/>
      <c r="AW52" s="741"/>
      <c r="AX52" s="742"/>
    </row>
    <row r="53" spans="3:50" ht="18" customHeight="1" x14ac:dyDescent="0.25">
      <c r="C53" s="541"/>
      <c r="D53" s="740"/>
      <c r="E53" s="741"/>
      <c r="F53" s="741"/>
      <c r="G53" s="741"/>
      <c r="H53" s="741"/>
      <c r="I53" s="741"/>
      <c r="J53" s="741"/>
      <c r="K53" s="741"/>
      <c r="L53" s="741"/>
      <c r="M53" s="741"/>
      <c r="N53" s="741"/>
      <c r="O53" s="741"/>
      <c r="P53" s="741"/>
      <c r="Q53" s="741"/>
      <c r="R53" s="741"/>
      <c r="S53" s="741"/>
      <c r="T53" s="741"/>
      <c r="U53" s="741"/>
      <c r="V53" s="741"/>
      <c r="W53" s="741"/>
      <c r="X53" s="741"/>
      <c r="Y53" s="741"/>
      <c r="Z53" s="741"/>
      <c r="AA53" s="741"/>
      <c r="AB53" s="741"/>
      <c r="AC53" s="741"/>
      <c r="AD53" s="741"/>
      <c r="AE53" s="741"/>
      <c r="AF53" s="741"/>
      <c r="AG53" s="741"/>
      <c r="AH53" s="741"/>
      <c r="AI53" s="741"/>
      <c r="AJ53" s="741"/>
      <c r="AK53" s="741"/>
      <c r="AL53" s="741"/>
      <c r="AM53" s="741"/>
      <c r="AN53" s="741"/>
      <c r="AO53" s="741"/>
      <c r="AP53" s="741"/>
      <c r="AQ53" s="741"/>
      <c r="AR53" s="741"/>
      <c r="AS53" s="741"/>
      <c r="AT53" s="741"/>
      <c r="AU53" s="741"/>
      <c r="AV53" s="741"/>
      <c r="AW53" s="741"/>
      <c r="AX53" s="742"/>
    </row>
    <row r="54" spans="3:50" ht="18" customHeight="1" x14ac:dyDescent="0.25">
      <c r="C54" s="541"/>
      <c r="D54" s="740"/>
      <c r="E54" s="741"/>
      <c r="F54" s="741"/>
      <c r="G54" s="741"/>
      <c r="H54" s="741"/>
      <c r="I54" s="741"/>
      <c r="J54" s="741"/>
      <c r="K54" s="741"/>
      <c r="L54" s="741"/>
      <c r="M54" s="741"/>
      <c r="N54" s="741"/>
      <c r="O54" s="741"/>
      <c r="P54" s="741"/>
      <c r="Q54" s="741"/>
      <c r="R54" s="741"/>
      <c r="S54" s="741"/>
      <c r="T54" s="741"/>
      <c r="U54" s="741"/>
      <c r="V54" s="741"/>
      <c r="W54" s="741"/>
      <c r="X54" s="741"/>
      <c r="Y54" s="741"/>
      <c r="Z54" s="741"/>
      <c r="AA54" s="741"/>
      <c r="AB54" s="741"/>
      <c r="AC54" s="741"/>
      <c r="AD54" s="741"/>
      <c r="AE54" s="741"/>
      <c r="AF54" s="741"/>
      <c r="AG54" s="741"/>
      <c r="AH54" s="741"/>
      <c r="AI54" s="741"/>
      <c r="AJ54" s="741"/>
      <c r="AK54" s="741"/>
      <c r="AL54" s="741"/>
      <c r="AM54" s="741"/>
      <c r="AN54" s="741"/>
      <c r="AO54" s="741"/>
      <c r="AP54" s="741"/>
      <c r="AQ54" s="741"/>
      <c r="AR54" s="741"/>
      <c r="AS54" s="741"/>
      <c r="AT54" s="741"/>
      <c r="AU54" s="741"/>
      <c r="AV54" s="741"/>
      <c r="AW54" s="741"/>
      <c r="AX54" s="742"/>
    </row>
    <row r="55" spans="3:50" ht="18" customHeight="1" x14ac:dyDescent="0.25">
      <c r="C55" s="541"/>
      <c r="D55" s="740"/>
      <c r="E55" s="741"/>
      <c r="F55" s="741"/>
      <c r="G55" s="741"/>
      <c r="H55" s="741"/>
      <c r="I55" s="741"/>
      <c r="J55" s="741"/>
      <c r="K55" s="741"/>
      <c r="L55" s="741"/>
      <c r="M55" s="741"/>
      <c r="N55" s="741"/>
      <c r="O55" s="741"/>
      <c r="P55" s="741"/>
      <c r="Q55" s="741"/>
      <c r="R55" s="741"/>
      <c r="S55" s="741"/>
      <c r="T55" s="741"/>
      <c r="U55" s="741"/>
      <c r="V55" s="741"/>
      <c r="W55" s="741"/>
      <c r="X55" s="741"/>
      <c r="Y55" s="741"/>
      <c r="Z55" s="741"/>
      <c r="AA55" s="741"/>
      <c r="AB55" s="741"/>
      <c r="AC55" s="741"/>
      <c r="AD55" s="741"/>
      <c r="AE55" s="741"/>
      <c r="AF55" s="741"/>
      <c r="AG55" s="741"/>
      <c r="AH55" s="741"/>
      <c r="AI55" s="741"/>
      <c r="AJ55" s="741"/>
      <c r="AK55" s="741"/>
      <c r="AL55" s="741"/>
      <c r="AM55" s="741"/>
      <c r="AN55" s="741"/>
      <c r="AO55" s="741"/>
      <c r="AP55" s="741"/>
      <c r="AQ55" s="741"/>
      <c r="AR55" s="741"/>
      <c r="AS55" s="741"/>
      <c r="AT55" s="741"/>
      <c r="AU55" s="741"/>
      <c r="AV55" s="741"/>
      <c r="AW55" s="741"/>
      <c r="AX55" s="742"/>
    </row>
    <row r="56" spans="3:50" ht="18" customHeight="1" x14ac:dyDescent="0.25">
      <c r="C56" s="541"/>
      <c r="D56" s="740"/>
      <c r="E56" s="741"/>
      <c r="F56" s="741"/>
      <c r="G56" s="741"/>
      <c r="H56" s="741"/>
      <c r="I56" s="741"/>
      <c r="J56" s="741"/>
      <c r="K56" s="741"/>
      <c r="L56" s="741"/>
      <c r="M56" s="741"/>
      <c r="N56" s="741"/>
      <c r="O56" s="741"/>
      <c r="P56" s="741"/>
      <c r="Q56" s="741"/>
      <c r="R56" s="741"/>
      <c r="S56" s="741"/>
      <c r="T56" s="741"/>
      <c r="U56" s="741"/>
      <c r="V56" s="741"/>
      <c r="W56" s="741"/>
      <c r="X56" s="741"/>
      <c r="Y56" s="741"/>
      <c r="Z56" s="741"/>
      <c r="AA56" s="741"/>
      <c r="AB56" s="741"/>
      <c r="AC56" s="741"/>
      <c r="AD56" s="741"/>
      <c r="AE56" s="741"/>
      <c r="AF56" s="741"/>
      <c r="AG56" s="741"/>
      <c r="AH56" s="741"/>
      <c r="AI56" s="741"/>
      <c r="AJ56" s="741"/>
      <c r="AK56" s="741"/>
      <c r="AL56" s="741"/>
      <c r="AM56" s="741"/>
      <c r="AN56" s="741"/>
      <c r="AO56" s="741"/>
      <c r="AP56" s="741"/>
      <c r="AQ56" s="741"/>
      <c r="AR56" s="741"/>
      <c r="AS56" s="741"/>
      <c r="AT56" s="741"/>
      <c r="AU56" s="741"/>
      <c r="AV56" s="741"/>
      <c r="AW56" s="741"/>
      <c r="AX56" s="742"/>
    </row>
    <row r="57" spans="3:50" ht="18" customHeight="1" x14ac:dyDescent="0.25">
      <c r="C57" s="541"/>
      <c r="D57" s="740"/>
      <c r="E57" s="741"/>
      <c r="F57" s="741"/>
      <c r="G57" s="741"/>
      <c r="H57" s="741"/>
      <c r="I57" s="741"/>
      <c r="J57" s="741"/>
      <c r="K57" s="741"/>
      <c r="L57" s="741"/>
      <c r="M57" s="741"/>
      <c r="N57" s="741"/>
      <c r="O57" s="741"/>
      <c r="P57" s="741"/>
      <c r="Q57" s="741"/>
      <c r="R57" s="741"/>
      <c r="S57" s="741"/>
      <c r="T57" s="741"/>
      <c r="U57" s="741"/>
      <c r="V57" s="741"/>
      <c r="W57" s="741"/>
      <c r="X57" s="741"/>
      <c r="Y57" s="741"/>
      <c r="Z57" s="741"/>
      <c r="AA57" s="741"/>
      <c r="AB57" s="741"/>
      <c r="AC57" s="741"/>
      <c r="AD57" s="741"/>
      <c r="AE57" s="741"/>
      <c r="AF57" s="741"/>
      <c r="AG57" s="741"/>
      <c r="AH57" s="741"/>
      <c r="AI57" s="741"/>
      <c r="AJ57" s="741"/>
      <c r="AK57" s="741"/>
      <c r="AL57" s="741"/>
      <c r="AM57" s="741"/>
      <c r="AN57" s="741"/>
      <c r="AO57" s="741"/>
      <c r="AP57" s="741"/>
      <c r="AQ57" s="741"/>
      <c r="AR57" s="741"/>
      <c r="AS57" s="741"/>
      <c r="AT57" s="741"/>
      <c r="AU57" s="741"/>
      <c r="AV57" s="741"/>
      <c r="AW57" s="741"/>
      <c r="AX57" s="742"/>
    </row>
    <row r="58" spans="3:50" ht="18" customHeight="1" x14ac:dyDescent="0.25">
      <c r="C58" s="541"/>
      <c r="D58" s="740"/>
      <c r="E58" s="741"/>
      <c r="F58" s="741"/>
      <c r="G58" s="741"/>
      <c r="H58" s="741"/>
      <c r="I58" s="741"/>
      <c r="J58" s="741"/>
      <c r="K58" s="741"/>
      <c r="L58" s="741"/>
      <c r="M58" s="741"/>
      <c r="N58" s="741"/>
      <c r="O58" s="741"/>
      <c r="P58" s="741"/>
      <c r="Q58" s="741"/>
      <c r="R58" s="741"/>
      <c r="S58" s="741"/>
      <c r="T58" s="741"/>
      <c r="U58" s="741"/>
      <c r="V58" s="741"/>
      <c r="W58" s="741"/>
      <c r="X58" s="741"/>
      <c r="Y58" s="741"/>
      <c r="Z58" s="741"/>
      <c r="AA58" s="741"/>
      <c r="AB58" s="741"/>
      <c r="AC58" s="741"/>
      <c r="AD58" s="741"/>
      <c r="AE58" s="741"/>
      <c r="AF58" s="741"/>
      <c r="AG58" s="741"/>
      <c r="AH58" s="741"/>
      <c r="AI58" s="741"/>
      <c r="AJ58" s="741"/>
      <c r="AK58" s="741"/>
      <c r="AL58" s="741"/>
      <c r="AM58" s="741"/>
      <c r="AN58" s="741"/>
      <c r="AO58" s="741"/>
      <c r="AP58" s="741"/>
      <c r="AQ58" s="741"/>
      <c r="AR58" s="741"/>
      <c r="AS58" s="741"/>
      <c r="AT58" s="741"/>
      <c r="AU58" s="741"/>
      <c r="AV58" s="741"/>
      <c r="AW58" s="741"/>
      <c r="AX58" s="742"/>
    </row>
    <row r="59" spans="3:50" ht="18" customHeight="1" x14ac:dyDescent="0.25">
      <c r="C59" s="541"/>
      <c r="D59" s="740"/>
      <c r="E59" s="741"/>
      <c r="F59" s="741"/>
      <c r="G59" s="741"/>
      <c r="H59" s="741"/>
      <c r="I59" s="741"/>
      <c r="J59" s="741"/>
      <c r="K59" s="741"/>
      <c r="L59" s="741"/>
      <c r="M59" s="741"/>
      <c r="N59" s="741"/>
      <c r="O59" s="741"/>
      <c r="P59" s="741"/>
      <c r="Q59" s="741"/>
      <c r="R59" s="741"/>
      <c r="S59" s="741"/>
      <c r="T59" s="741"/>
      <c r="U59" s="741"/>
      <c r="V59" s="741"/>
      <c r="W59" s="741"/>
      <c r="X59" s="741"/>
      <c r="Y59" s="741"/>
      <c r="Z59" s="741"/>
      <c r="AA59" s="741"/>
      <c r="AB59" s="741"/>
      <c r="AC59" s="741"/>
      <c r="AD59" s="741"/>
      <c r="AE59" s="741"/>
      <c r="AF59" s="741"/>
      <c r="AG59" s="741"/>
      <c r="AH59" s="741"/>
      <c r="AI59" s="741"/>
      <c r="AJ59" s="741"/>
      <c r="AK59" s="741"/>
      <c r="AL59" s="741"/>
      <c r="AM59" s="741"/>
      <c r="AN59" s="741"/>
      <c r="AO59" s="741"/>
      <c r="AP59" s="741"/>
      <c r="AQ59" s="741"/>
      <c r="AR59" s="741"/>
      <c r="AS59" s="741"/>
      <c r="AT59" s="741"/>
      <c r="AU59" s="741"/>
      <c r="AV59" s="741"/>
      <c r="AW59" s="741"/>
      <c r="AX59" s="742"/>
    </row>
    <row r="60" spans="3:50" ht="18" customHeight="1" x14ac:dyDescent="0.25">
      <c r="C60" s="541"/>
      <c r="D60" s="740"/>
      <c r="E60" s="741"/>
      <c r="F60" s="741"/>
      <c r="G60" s="741"/>
      <c r="H60" s="741"/>
      <c r="I60" s="741"/>
      <c r="J60" s="741"/>
      <c r="K60" s="741"/>
      <c r="L60" s="741"/>
      <c r="M60" s="741"/>
      <c r="N60" s="741"/>
      <c r="O60" s="741"/>
      <c r="P60" s="741"/>
      <c r="Q60" s="741"/>
      <c r="R60" s="741"/>
      <c r="S60" s="741"/>
      <c r="T60" s="741"/>
      <c r="U60" s="741"/>
      <c r="V60" s="741"/>
      <c r="W60" s="741"/>
      <c r="X60" s="741"/>
      <c r="Y60" s="741"/>
      <c r="Z60" s="741"/>
      <c r="AA60" s="741"/>
      <c r="AB60" s="741"/>
      <c r="AC60" s="741"/>
      <c r="AD60" s="741"/>
      <c r="AE60" s="741"/>
      <c r="AF60" s="741"/>
      <c r="AG60" s="741"/>
      <c r="AH60" s="741"/>
      <c r="AI60" s="741"/>
      <c r="AJ60" s="741"/>
      <c r="AK60" s="741"/>
      <c r="AL60" s="741"/>
      <c r="AM60" s="741"/>
      <c r="AN60" s="741"/>
      <c r="AO60" s="741"/>
      <c r="AP60" s="741"/>
      <c r="AQ60" s="741"/>
      <c r="AR60" s="741"/>
      <c r="AS60" s="741"/>
      <c r="AT60" s="741"/>
      <c r="AU60" s="741"/>
      <c r="AV60" s="741"/>
      <c r="AW60" s="741"/>
      <c r="AX60" s="742"/>
    </row>
    <row r="61" spans="3:50" ht="18" customHeight="1" x14ac:dyDescent="0.25">
      <c r="C61" s="541"/>
      <c r="D61" s="740"/>
      <c r="E61" s="741"/>
      <c r="F61" s="741"/>
      <c r="G61" s="741"/>
      <c r="H61" s="741"/>
      <c r="I61" s="741"/>
      <c r="J61" s="741"/>
      <c r="K61" s="741"/>
      <c r="L61" s="741"/>
      <c r="M61" s="741"/>
      <c r="N61" s="741"/>
      <c r="O61" s="741"/>
      <c r="P61" s="741"/>
      <c r="Q61" s="741"/>
      <c r="R61" s="741"/>
      <c r="S61" s="741"/>
      <c r="T61" s="741"/>
      <c r="U61" s="741"/>
      <c r="V61" s="741"/>
      <c r="W61" s="741"/>
      <c r="X61" s="741"/>
      <c r="Y61" s="741"/>
      <c r="Z61" s="741"/>
      <c r="AA61" s="741"/>
      <c r="AB61" s="741"/>
      <c r="AC61" s="741"/>
      <c r="AD61" s="741"/>
      <c r="AE61" s="741"/>
      <c r="AF61" s="741"/>
      <c r="AG61" s="741"/>
      <c r="AH61" s="741"/>
      <c r="AI61" s="741"/>
      <c r="AJ61" s="741"/>
      <c r="AK61" s="741"/>
      <c r="AL61" s="741"/>
      <c r="AM61" s="741"/>
      <c r="AN61" s="741"/>
      <c r="AO61" s="741"/>
      <c r="AP61" s="741"/>
      <c r="AQ61" s="741"/>
      <c r="AR61" s="741"/>
      <c r="AS61" s="741"/>
      <c r="AT61" s="741"/>
      <c r="AU61" s="741"/>
      <c r="AV61" s="741"/>
      <c r="AW61" s="741"/>
      <c r="AX61" s="742"/>
    </row>
    <row r="62" spans="3:50" ht="18" customHeight="1" x14ac:dyDescent="0.25">
      <c r="C62" s="541"/>
      <c r="D62" s="740"/>
      <c r="E62" s="741"/>
      <c r="F62" s="741"/>
      <c r="G62" s="741"/>
      <c r="H62" s="741"/>
      <c r="I62" s="741"/>
      <c r="J62" s="741"/>
      <c r="K62" s="741"/>
      <c r="L62" s="741"/>
      <c r="M62" s="741"/>
      <c r="N62" s="741"/>
      <c r="O62" s="741"/>
      <c r="P62" s="741"/>
      <c r="Q62" s="741"/>
      <c r="R62" s="741"/>
      <c r="S62" s="741"/>
      <c r="T62" s="741"/>
      <c r="U62" s="741"/>
      <c r="V62" s="741"/>
      <c r="W62" s="741"/>
      <c r="X62" s="741"/>
      <c r="Y62" s="741"/>
      <c r="Z62" s="741"/>
      <c r="AA62" s="741"/>
      <c r="AB62" s="741"/>
      <c r="AC62" s="741"/>
      <c r="AD62" s="741"/>
      <c r="AE62" s="741"/>
      <c r="AF62" s="741"/>
      <c r="AG62" s="741"/>
      <c r="AH62" s="741"/>
      <c r="AI62" s="741"/>
      <c r="AJ62" s="741"/>
      <c r="AK62" s="741"/>
      <c r="AL62" s="741"/>
      <c r="AM62" s="741"/>
      <c r="AN62" s="741"/>
      <c r="AO62" s="741"/>
      <c r="AP62" s="741"/>
      <c r="AQ62" s="741"/>
      <c r="AR62" s="741"/>
      <c r="AS62" s="741"/>
      <c r="AT62" s="741"/>
      <c r="AU62" s="741"/>
      <c r="AV62" s="741"/>
      <c r="AW62" s="741"/>
      <c r="AX62" s="742"/>
    </row>
    <row r="63" spans="3:50" ht="18" customHeight="1" x14ac:dyDescent="0.25">
      <c r="C63" s="541"/>
      <c r="D63" s="740"/>
      <c r="E63" s="741"/>
      <c r="F63" s="741"/>
      <c r="G63" s="741"/>
      <c r="H63" s="741"/>
      <c r="I63" s="741"/>
      <c r="J63" s="741"/>
      <c r="K63" s="741"/>
      <c r="L63" s="741"/>
      <c r="M63" s="741"/>
      <c r="N63" s="741"/>
      <c r="O63" s="741"/>
      <c r="P63" s="741"/>
      <c r="Q63" s="741"/>
      <c r="R63" s="741"/>
      <c r="S63" s="741"/>
      <c r="T63" s="741"/>
      <c r="U63" s="741"/>
      <c r="V63" s="741"/>
      <c r="W63" s="741"/>
      <c r="X63" s="741"/>
      <c r="Y63" s="741"/>
      <c r="Z63" s="741"/>
      <c r="AA63" s="741"/>
      <c r="AB63" s="741"/>
      <c r="AC63" s="741"/>
      <c r="AD63" s="741"/>
      <c r="AE63" s="741"/>
      <c r="AF63" s="741"/>
      <c r="AG63" s="741"/>
      <c r="AH63" s="741"/>
      <c r="AI63" s="741"/>
      <c r="AJ63" s="741"/>
      <c r="AK63" s="741"/>
      <c r="AL63" s="741"/>
      <c r="AM63" s="741"/>
      <c r="AN63" s="741"/>
      <c r="AO63" s="741"/>
      <c r="AP63" s="741"/>
      <c r="AQ63" s="741"/>
      <c r="AR63" s="741"/>
      <c r="AS63" s="741"/>
      <c r="AT63" s="741"/>
      <c r="AU63" s="741"/>
      <c r="AV63" s="741"/>
      <c r="AW63" s="741"/>
      <c r="AX63" s="742"/>
    </row>
    <row r="64" spans="3:50" ht="18" customHeight="1" x14ac:dyDescent="0.25">
      <c r="C64" s="588"/>
      <c r="D64" s="740"/>
      <c r="E64" s="741"/>
      <c r="F64" s="741"/>
      <c r="G64" s="741"/>
      <c r="H64" s="741"/>
      <c r="I64" s="741"/>
      <c r="J64" s="741"/>
      <c r="K64" s="741"/>
      <c r="L64" s="741"/>
      <c r="M64" s="741"/>
      <c r="N64" s="741"/>
      <c r="O64" s="741"/>
      <c r="P64" s="741"/>
      <c r="Q64" s="741"/>
      <c r="R64" s="741"/>
      <c r="S64" s="741"/>
      <c r="T64" s="741"/>
      <c r="U64" s="741"/>
      <c r="V64" s="741"/>
      <c r="W64" s="741"/>
      <c r="X64" s="741"/>
      <c r="Y64" s="741"/>
      <c r="Z64" s="741"/>
      <c r="AA64" s="741"/>
      <c r="AB64" s="741"/>
      <c r="AC64" s="741"/>
      <c r="AD64" s="741"/>
      <c r="AE64" s="741"/>
      <c r="AF64" s="741"/>
      <c r="AG64" s="741"/>
      <c r="AH64" s="741"/>
      <c r="AI64" s="741"/>
      <c r="AJ64" s="741"/>
      <c r="AK64" s="741"/>
      <c r="AL64" s="741"/>
      <c r="AM64" s="741"/>
      <c r="AN64" s="741"/>
      <c r="AO64" s="741"/>
      <c r="AP64" s="741"/>
      <c r="AQ64" s="741"/>
      <c r="AR64" s="741"/>
      <c r="AS64" s="741"/>
      <c r="AT64" s="741"/>
      <c r="AU64" s="741"/>
      <c r="AV64" s="741"/>
      <c r="AW64" s="741"/>
      <c r="AX64" s="742"/>
    </row>
    <row r="65" spans="1:97" ht="18" customHeight="1" x14ac:dyDescent="0.25">
      <c r="C65" s="586"/>
      <c r="D65" s="748"/>
      <c r="E65" s="749"/>
      <c r="F65" s="749"/>
      <c r="G65" s="749"/>
      <c r="H65" s="749"/>
      <c r="I65" s="749"/>
      <c r="J65" s="749"/>
      <c r="K65" s="749"/>
      <c r="L65" s="749"/>
      <c r="M65" s="749"/>
      <c r="N65" s="749"/>
      <c r="O65" s="749"/>
      <c r="P65" s="749"/>
      <c r="Q65" s="749"/>
      <c r="R65" s="749"/>
      <c r="S65" s="749"/>
      <c r="T65" s="749"/>
      <c r="U65" s="749"/>
      <c r="V65" s="749"/>
      <c r="W65" s="749"/>
      <c r="X65" s="749"/>
      <c r="Y65" s="749"/>
      <c r="Z65" s="749"/>
      <c r="AA65" s="749"/>
      <c r="AB65" s="749"/>
      <c r="AC65" s="749"/>
      <c r="AD65" s="749"/>
      <c r="AE65" s="749"/>
      <c r="AF65" s="749"/>
      <c r="AG65" s="749"/>
      <c r="AH65" s="749"/>
      <c r="AI65" s="749"/>
      <c r="AJ65" s="749"/>
      <c r="AK65" s="749"/>
      <c r="AL65" s="749"/>
      <c r="AM65" s="749"/>
      <c r="AN65" s="749"/>
      <c r="AO65" s="749"/>
      <c r="AP65" s="749"/>
      <c r="AQ65" s="749"/>
      <c r="AR65" s="749"/>
      <c r="AS65" s="749"/>
      <c r="AT65" s="749"/>
      <c r="AU65" s="749"/>
      <c r="AV65" s="749"/>
      <c r="AW65" s="749"/>
      <c r="AX65" s="750"/>
    </row>
    <row r="66" spans="1:97" ht="18" customHeight="1" x14ac:dyDescent="0.25">
      <c r="A66" s="471"/>
      <c r="B66" s="414"/>
      <c r="C66" s="352"/>
      <c r="D66" s="571"/>
      <c r="E66" s="571"/>
      <c r="F66" s="571"/>
      <c r="G66" s="571"/>
      <c r="H66" s="571"/>
      <c r="I66" s="569"/>
      <c r="J66" s="569"/>
      <c r="K66" s="569"/>
      <c r="L66" s="569"/>
      <c r="M66" s="569"/>
      <c r="N66" s="569"/>
      <c r="O66" s="569"/>
      <c r="P66" s="569"/>
      <c r="Q66" s="569"/>
      <c r="R66" s="569"/>
      <c r="S66" s="569"/>
      <c r="T66" s="569"/>
      <c r="U66" s="569"/>
      <c r="V66" s="569"/>
      <c r="W66" s="569"/>
      <c r="X66" s="571"/>
      <c r="Y66" s="569"/>
      <c r="Z66" s="571"/>
      <c r="AA66" s="569"/>
      <c r="AB66" s="571"/>
      <c r="AC66" s="569"/>
      <c r="AD66" s="571"/>
      <c r="AE66" s="569"/>
      <c r="AF66" s="571"/>
      <c r="AG66" s="572"/>
      <c r="AH66" s="571"/>
      <c r="AI66" s="569"/>
      <c r="AJ66" s="569"/>
      <c r="AK66" s="569"/>
      <c r="AL66" s="571"/>
      <c r="AM66" s="569"/>
      <c r="AN66" s="571"/>
      <c r="AO66" s="570"/>
      <c r="AP66" s="570"/>
      <c r="AQ66" s="570"/>
      <c r="AR66" s="570"/>
      <c r="AS66" s="570"/>
      <c r="AT66" s="573"/>
      <c r="AU66" s="570"/>
      <c r="AV66" s="573"/>
      <c r="AW66" s="570"/>
      <c r="AX66" s="573"/>
      <c r="AY66" s="425"/>
      <c r="AZ66" s="425"/>
      <c r="BA66" s="425"/>
      <c r="BB66" s="425"/>
      <c r="BC66" s="425"/>
      <c r="BD66" s="425"/>
      <c r="BE66" s="425"/>
      <c r="BF66" s="425"/>
      <c r="BG66" s="425"/>
      <c r="BH66" s="425"/>
      <c r="BI66" s="425"/>
      <c r="BJ66" s="425"/>
      <c r="BK66" s="425"/>
      <c r="BL66" s="425"/>
      <c r="BM66" s="425"/>
      <c r="BN66" s="425"/>
      <c r="BO66" s="425"/>
      <c r="BP66" s="425"/>
      <c r="BQ66" s="425"/>
      <c r="BR66" s="425"/>
      <c r="BS66" s="425"/>
      <c r="BT66" s="425"/>
      <c r="BU66" s="425"/>
      <c r="BV66" s="425"/>
      <c r="BW66" s="425"/>
      <c r="BX66" s="425"/>
      <c r="BY66" s="425"/>
      <c r="BZ66" s="425"/>
      <c r="CA66" s="425"/>
      <c r="CB66" s="425"/>
      <c r="CC66" s="425"/>
      <c r="CD66" s="425"/>
      <c r="CE66" s="425"/>
      <c r="CF66" s="425"/>
      <c r="CG66" s="425"/>
      <c r="CH66" s="425"/>
      <c r="CI66" s="425"/>
      <c r="CJ66" s="425"/>
      <c r="CK66" s="425"/>
      <c r="CL66" s="425"/>
      <c r="CM66" s="425"/>
      <c r="CN66" s="425"/>
      <c r="CO66" s="425"/>
      <c r="CP66" s="425"/>
      <c r="CQ66" s="425"/>
      <c r="CR66" s="425"/>
      <c r="CS66" s="425"/>
    </row>
    <row r="67" spans="1:97" ht="18" customHeight="1" x14ac:dyDescent="0.25">
      <c r="AZ67" s="527"/>
      <c r="BA67" s="652"/>
      <c r="BB67" s="652"/>
      <c r="BC67" s="652"/>
      <c r="BD67" s="652"/>
      <c r="BE67" s="652"/>
      <c r="BF67" s="652"/>
      <c r="BG67" s="652"/>
      <c r="BH67" s="652"/>
      <c r="BI67" s="652"/>
      <c r="BJ67" s="652"/>
      <c r="BK67" s="652"/>
      <c r="BL67" s="652"/>
      <c r="BM67" s="652"/>
      <c r="BN67" s="652"/>
      <c r="BO67" s="652"/>
      <c r="BP67" s="652"/>
      <c r="BQ67" s="652"/>
      <c r="BR67" s="652"/>
      <c r="BS67" s="652"/>
      <c r="BT67" s="652"/>
      <c r="BU67" s="652"/>
      <c r="BV67" s="652"/>
      <c r="BW67" s="652"/>
      <c r="BX67" s="652"/>
      <c r="BY67" s="652"/>
      <c r="BZ67" s="652"/>
      <c r="CA67" s="652"/>
      <c r="CB67" s="652"/>
      <c r="CC67" s="652"/>
      <c r="CD67" s="652"/>
      <c r="CE67" s="652"/>
      <c r="CF67" s="652"/>
      <c r="CG67" s="652"/>
      <c r="CH67" s="652"/>
      <c r="CI67" s="652"/>
      <c r="CJ67" s="652"/>
      <c r="CK67" s="652"/>
      <c r="CL67" s="652"/>
      <c r="CM67" s="652"/>
      <c r="CN67" s="652"/>
    </row>
    <row r="68" spans="1:97" ht="18" customHeight="1" x14ac:dyDescent="0.25">
      <c r="AZ68" s="492"/>
      <c r="BA68" s="492"/>
      <c r="BB68" s="492"/>
      <c r="BC68" s="492"/>
      <c r="BD68" s="492"/>
      <c r="BE68" s="492"/>
      <c r="BF68" s="492"/>
      <c r="BG68" s="492"/>
      <c r="BH68" s="492"/>
      <c r="BI68" s="492"/>
      <c r="BJ68" s="492"/>
      <c r="BK68" s="492"/>
      <c r="BL68" s="492"/>
      <c r="BM68" s="492"/>
      <c r="BN68" s="492"/>
      <c r="BO68" s="492"/>
      <c r="BP68" s="492"/>
      <c r="BQ68" s="492"/>
      <c r="BR68" s="492"/>
      <c r="BS68" s="492"/>
      <c r="BT68" s="492"/>
      <c r="BU68" s="492"/>
      <c r="BV68" s="492"/>
      <c r="BW68" s="492"/>
      <c r="BX68" s="492"/>
      <c r="BY68" s="492"/>
      <c r="BZ68" s="492"/>
      <c r="CA68" s="492"/>
      <c r="CB68" s="492"/>
      <c r="CC68" s="492"/>
      <c r="CD68" s="492"/>
      <c r="CE68" s="492"/>
      <c r="CF68" s="492"/>
      <c r="CG68" s="492"/>
      <c r="CH68" s="492"/>
      <c r="CI68" s="492"/>
      <c r="CJ68" s="492"/>
      <c r="CK68" s="492"/>
      <c r="CL68" s="492"/>
      <c r="CM68" s="492"/>
      <c r="CN68" s="492"/>
    </row>
    <row r="69" spans="1:97" s="281" customFormat="1" ht="10.5" customHeight="1" x14ac:dyDescent="0.25">
      <c r="A69" s="178"/>
      <c r="B69" s="179"/>
      <c r="C69" s="191"/>
      <c r="D69" s="191"/>
      <c r="E69" s="191"/>
      <c r="F69" s="191"/>
      <c r="G69" s="191"/>
      <c r="H69" s="219"/>
      <c r="I69" s="220"/>
      <c r="J69" s="221"/>
      <c r="K69" s="220"/>
      <c r="L69" s="221"/>
      <c r="M69" s="220"/>
      <c r="N69" s="221"/>
      <c r="O69" s="220"/>
      <c r="P69" s="221"/>
      <c r="Q69" s="220"/>
      <c r="R69" s="221"/>
      <c r="S69" s="220"/>
      <c r="T69" s="221"/>
      <c r="U69" s="220"/>
      <c r="V69" s="221"/>
      <c r="W69" s="220"/>
      <c r="X69" s="219"/>
      <c r="Y69" s="220"/>
      <c r="Z69" s="219"/>
      <c r="AA69" s="220"/>
      <c r="AB69" s="219"/>
      <c r="AC69" s="220"/>
      <c r="AD69" s="219"/>
      <c r="AE69" s="220"/>
      <c r="AF69" s="219"/>
      <c r="AG69" s="220"/>
      <c r="AH69" s="219"/>
      <c r="AI69" s="220"/>
      <c r="AJ69" s="221"/>
      <c r="AK69" s="220"/>
      <c r="AL69" s="219"/>
      <c r="AM69" s="220"/>
      <c r="AN69" s="219"/>
      <c r="AO69" s="220"/>
      <c r="AP69" s="220"/>
      <c r="AQ69" s="220"/>
      <c r="AR69" s="220"/>
      <c r="AS69" s="220"/>
      <c r="AT69" s="219"/>
      <c r="AU69" s="220"/>
      <c r="AV69" s="219"/>
      <c r="AW69" s="220"/>
      <c r="AX69" s="191"/>
      <c r="AY69" s="189"/>
      <c r="AZ69" s="99"/>
      <c r="BA69" s="528"/>
      <c r="BB69" s="99"/>
      <c r="BC69" s="99"/>
      <c r="BD69" s="99"/>
      <c r="BE69" s="99"/>
      <c r="BF69" s="99"/>
      <c r="BG69" s="99"/>
      <c r="BH69" s="99"/>
      <c r="BI69" s="99"/>
      <c r="BJ69" s="99"/>
      <c r="BK69" s="99"/>
      <c r="BL69" s="99"/>
      <c r="BM69" s="99"/>
      <c r="BN69" s="99"/>
      <c r="BO69" s="99"/>
      <c r="BP69" s="99"/>
      <c r="BQ69" s="99"/>
      <c r="BR69" s="99"/>
      <c r="BS69" s="99"/>
      <c r="BT69" s="99"/>
      <c r="BU69" s="99"/>
      <c r="BV69" s="99"/>
      <c r="BW69" s="99"/>
      <c r="BX69" s="99"/>
      <c r="BY69" s="99"/>
      <c r="BZ69" s="99"/>
      <c r="CA69" s="99"/>
      <c r="CB69" s="99"/>
      <c r="CC69" s="99"/>
      <c r="CD69" s="99"/>
      <c r="CE69" s="99"/>
      <c r="CF69" s="99"/>
      <c r="CG69" s="99"/>
      <c r="CH69" s="99"/>
      <c r="CI69" s="99"/>
      <c r="CJ69" s="99"/>
      <c r="CK69" s="99"/>
      <c r="CL69" s="99"/>
      <c r="CM69" s="99"/>
      <c r="CN69" s="99"/>
      <c r="CO69" s="189"/>
      <c r="CP69" s="189"/>
      <c r="CQ69" s="189"/>
      <c r="CR69" s="189"/>
      <c r="CS69" s="189"/>
    </row>
    <row r="70" spans="1:97" x14ac:dyDescent="0.25">
      <c r="AZ70" s="99"/>
      <c r="BA70" s="528"/>
      <c r="BB70" s="99"/>
      <c r="BC70" s="99"/>
      <c r="BD70" s="99"/>
      <c r="BE70" s="99"/>
      <c r="BF70" s="99"/>
      <c r="BG70" s="99"/>
      <c r="BH70" s="99"/>
      <c r="BI70" s="99"/>
      <c r="BJ70" s="99"/>
      <c r="BK70" s="99"/>
      <c r="BL70" s="99"/>
      <c r="BM70" s="99"/>
      <c r="BN70" s="99"/>
      <c r="BO70" s="99"/>
      <c r="BP70" s="99"/>
      <c r="BQ70" s="99"/>
      <c r="BR70" s="99"/>
      <c r="BS70" s="99"/>
      <c r="BT70" s="99"/>
      <c r="BU70" s="99"/>
      <c r="BV70" s="99"/>
      <c r="BW70" s="99"/>
      <c r="BX70" s="99"/>
      <c r="BY70" s="99"/>
      <c r="BZ70" s="99"/>
      <c r="CA70" s="99"/>
      <c r="CB70" s="99"/>
      <c r="CC70" s="99"/>
      <c r="CD70" s="99"/>
      <c r="CE70" s="99"/>
      <c r="CF70" s="99"/>
      <c r="CG70" s="99"/>
      <c r="CH70" s="99"/>
      <c r="CI70" s="99"/>
      <c r="CJ70" s="99"/>
      <c r="CK70" s="99"/>
      <c r="CL70" s="99"/>
      <c r="CM70" s="99"/>
      <c r="CN70" s="99"/>
    </row>
    <row r="71" spans="1:97" x14ac:dyDescent="0.25">
      <c r="AZ71" s="405"/>
      <c r="BA71" s="406"/>
      <c r="BB71" s="99"/>
      <c r="BC71" s="99"/>
      <c r="BD71" s="99"/>
      <c r="BE71" s="99"/>
      <c r="BF71" s="99"/>
      <c r="BG71" s="99"/>
      <c r="BH71" s="99"/>
      <c r="BI71" s="99"/>
      <c r="BJ71" s="99"/>
      <c r="BK71" s="99"/>
      <c r="BL71" s="99"/>
      <c r="BM71" s="99"/>
      <c r="BN71" s="99"/>
      <c r="BO71" s="99"/>
      <c r="BP71" s="99"/>
      <c r="BQ71" s="99"/>
      <c r="BR71" s="99"/>
      <c r="BS71" s="99"/>
      <c r="BT71" s="99"/>
      <c r="BU71" s="99"/>
      <c r="BV71" s="99"/>
      <c r="BW71" s="99"/>
      <c r="BX71" s="99"/>
      <c r="BY71" s="99"/>
      <c r="BZ71" s="99"/>
      <c r="CA71" s="99"/>
      <c r="CB71" s="99"/>
      <c r="CC71" s="99"/>
      <c r="CD71" s="99"/>
      <c r="CE71" s="99"/>
      <c r="CF71" s="99"/>
      <c r="CG71" s="99"/>
      <c r="CH71" s="99"/>
      <c r="CI71" s="99"/>
      <c r="CJ71" s="99"/>
      <c r="CK71" s="99"/>
      <c r="CL71" s="99"/>
      <c r="CM71" s="99"/>
      <c r="CN71" s="99"/>
    </row>
    <row r="72" spans="1:97" x14ac:dyDescent="0.25">
      <c r="AZ72" s="405"/>
      <c r="BA72" s="406"/>
      <c r="BB72" s="99"/>
      <c r="BC72" s="99"/>
      <c r="BD72" s="99"/>
      <c r="BE72" s="99"/>
      <c r="BF72" s="99"/>
      <c r="BG72" s="99"/>
      <c r="BH72" s="99"/>
      <c r="BI72" s="99"/>
      <c r="BJ72" s="99"/>
      <c r="BK72" s="99"/>
      <c r="BL72" s="99"/>
      <c r="BM72" s="99"/>
      <c r="BN72" s="99"/>
      <c r="BO72" s="99"/>
      <c r="BP72" s="99"/>
      <c r="BQ72" s="99"/>
      <c r="BR72" s="99"/>
      <c r="BS72" s="99"/>
      <c r="BT72" s="99"/>
      <c r="BU72" s="99"/>
      <c r="BV72" s="99"/>
      <c r="BW72" s="99"/>
      <c r="BX72" s="99"/>
      <c r="BY72" s="99"/>
      <c r="BZ72" s="99"/>
      <c r="CA72" s="99"/>
      <c r="CB72" s="99"/>
      <c r="CC72" s="99"/>
      <c r="CD72" s="99"/>
      <c r="CE72" s="99"/>
      <c r="CF72" s="99"/>
      <c r="CG72" s="99"/>
      <c r="CH72" s="99"/>
      <c r="CI72" s="99"/>
      <c r="CJ72" s="99"/>
      <c r="CK72" s="99"/>
      <c r="CL72" s="99"/>
      <c r="CM72" s="99"/>
      <c r="CN72" s="99"/>
    </row>
    <row r="73" spans="1:97" x14ac:dyDescent="0.25">
      <c r="AZ73" s="99"/>
      <c r="BA73" s="528"/>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row>
    <row r="74" spans="1:97" x14ac:dyDescent="0.25">
      <c r="AZ74" s="99"/>
      <c r="BA74" s="529"/>
      <c r="BB74" s="99"/>
      <c r="BC74" s="99"/>
      <c r="BD74" s="99"/>
      <c r="BE74" s="117"/>
      <c r="BF74" s="117"/>
      <c r="BG74" s="117"/>
      <c r="BH74" s="117"/>
      <c r="BI74" s="117"/>
      <c r="BJ74" s="117"/>
      <c r="BK74" s="117"/>
      <c r="BL74" s="117"/>
      <c r="BM74" s="117"/>
      <c r="BN74" s="117"/>
      <c r="BO74" s="117"/>
      <c r="BP74" s="117"/>
      <c r="BQ74" s="117"/>
      <c r="BR74" s="117"/>
      <c r="BS74" s="99"/>
      <c r="BT74" s="99"/>
      <c r="BU74" s="99"/>
      <c r="BV74" s="99"/>
      <c r="BW74" s="99"/>
      <c r="BX74" s="99"/>
      <c r="BY74" s="99"/>
      <c r="BZ74" s="99"/>
      <c r="CA74" s="99"/>
      <c r="CB74" s="99"/>
      <c r="CC74" s="99"/>
      <c r="CD74" s="99"/>
      <c r="CE74" s="117"/>
      <c r="CF74" s="117"/>
      <c r="CG74" s="99"/>
      <c r="CH74" s="99"/>
      <c r="CI74" s="99"/>
      <c r="CJ74" s="99"/>
      <c r="CK74" s="99"/>
      <c r="CL74" s="99"/>
      <c r="CM74" s="99"/>
      <c r="CN74" s="99"/>
    </row>
    <row r="75" spans="1:97" x14ac:dyDescent="0.25">
      <c r="AZ75" s="99"/>
      <c r="BA75" s="528"/>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row>
    <row r="76" spans="1:97" x14ac:dyDescent="0.25">
      <c r="AZ76" s="99"/>
      <c r="BA76" s="528"/>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c r="CF76" s="99"/>
      <c r="CG76" s="99"/>
      <c r="CH76" s="99"/>
      <c r="CI76" s="99"/>
      <c r="CJ76" s="99"/>
      <c r="CK76" s="99"/>
      <c r="CL76" s="99"/>
      <c r="CM76" s="99"/>
      <c r="CN76" s="99"/>
    </row>
    <row r="77" spans="1:97" x14ac:dyDescent="0.25">
      <c r="AZ77" s="99"/>
      <c r="BA77" s="528"/>
      <c r="BB77" s="99"/>
      <c r="BC77" s="99"/>
      <c r="BD77" s="99"/>
      <c r="BE77" s="99"/>
      <c r="BF77" s="99"/>
      <c r="BG77" s="99"/>
      <c r="BH77" s="99"/>
      <c r="BI77" s="99"/>
      <c r="BJ77" s="99"/>
      <c r="BK77" s="99"/>
      <c r="BL77" s="99"/>
      <c r="BM77" s="99"/>
      <c r="BN77" s="99"/>
      <c r="BO77" s="99"/>
      <c r="BP77" s="99"/>
      <c r="BQ77" s="99"/>
      <c r="BR77" s="99"/>
      <c r="BS77" s="99"/>
      <c r="BT77" s="99"/>
      <c r="BU77" s="99"/>
      <c r="BV77" s="99"/>
      <c r="BW77" s="99"/>
      <c r="BX77" s="99"/>
      <c r="BY77" s="99"/>
      <c r="BZ77" s="99"/>
      <c r="CA77" s="99"/>
      <c r="CB77" s="99"/>
      <c r="CC77" s="99"/>
      <c r="CD77" s="99"/>
      <c r="CE77" s="99"/>
      <c r="CF77" s="99"/>
      <c r="CG77" s="99"/>
      <c r="CH77" s="99"/>
      <c r="CI77" s="99"/>
      <c r="CJ77" s="99"/>
      <c r="CK77" s="99"/>
      <c r="CL77" s="99"/>
      <c r="CM77" s="99"/>
      <c r="CN77" s="99"/>
    </row>
    <row r="78" spans="1:97" x14ac:dyDescent="0.25">
      <c r="AZ78" s="405"/>
      <c r="BA78" s="406"/>
      <c r="BB78" s="99"/>
      <c r="BC78" s="99"/>
      <c r="BD78" s="99"/>
      <c r="BE78" s="99"/>
      <c r="BF78" s="99"/>
      <c r="BG78" s="99"/>
      <c r="BH78" s="99"/>
      <c r="BI78" s="99"/>
      <c r="BJ78" s="99"/>
      <c r="BK78" s="99"/>
      <c r="BL78" s="99"/>
      <c r="BM78" s="99"/>
      <c r="BN78" s="99"/>
      <c r="BO78" s="99"/>
      <c r="BP78" s="99"/>
      <c r="BQ78" s="99"/>
      <c r="BR78" s="99"/>
      <c r="BS78" s="99"/>
      <c r="BT78" s="99"/>
      <c r="BU78" s="99"/>
      <c r="BV78" s="99"/>
      <c r="BW78" s="99"/>
      <c r="BX78" s="99"/>
      <c r="BY78" s="99"/>
      <c r="BZ78" s="99"/>
      <c r="CA78" s="99"/>
      <c r="CB78" s="99"/>
      <c r="CC78" s="99"/>
      <c r="CD78" s="99"/>
      <c r="CE78" s="99"/>
      <c r="CF78" s="99"/>
      <c r="CG78" s="99"/>
      <c r="CH78" s="99"/>
      <c r="CI78" s="99"/>
      <c r="CJ78" s="99"/>
      <c r="CK78" s="99"/>
      <c r="CL78" s="99"/>
      <c r="CM78" s="99"/>
      <c r="CN78" s="99"/>
    </row>
    <row r="79" spans="1:97" x14ac:dyDescent="0.25">
      <c r="AZ79" s="99"/>
      <c r="BA79" s="528"/>
      <c r="BB79" s="99"/>
      <c r="BC79" s="99"/>
      <c r="BD79" s="99"/>
      <c r="BE79" s="99"/>
      <c r="BF79" s="99"/>
      <c r="BG79" s="99"/>
      <c r="BH79" s="99"/>
      <c r="BI79" s="99"/>
      <c r="BJ79" s="99"/>
      <c r="BK79" s="99"/>
      <c r="BL79" s="99"/>
      <c r="BM79" s="99"/>
      <c r="BN79" s="99"/>
      <c r="BO79" s="99"/>
      <c r="BP79" s="99"/>
      <c r="BQ79" s="99"/>
      <c r="BR79" s="99"/>
      <c r="BS79" s="99"/>
      <c r="BT79" s="99"/>
      <c r="BU79" s="99"/>
      <c r="BV79" s="99"/>
      <c r="BW79" s="99"/>
      <c r="BX79" s="99"/>
      <c r="BY79" s="99"/>
      <c r="BZ79" s="99"/>
      <c r="CA79" s="99"/>
      <c r="CB79" s="99"/>
      <c r="CC79" s="99"/>
      <c r="CD79" s="99"/>
      <c r="CE79" s="99"/>
      <c r="CF79" s="99"/>
      <c r="CG79" s="99"/>
      <c r="CH79" s="99"/>
      <c r="CI79" s="99"/>
      <c r="CJ79" s="99"/>
      <c r="CK79" s="99"/>
      <c r="CL79" s="99"/>
      <c r="CM79" s="99"/>
      <c r="CN79" s="99"/>
    </row>
    <row r="80" spans="1:97" x14ac:dyDescent="0.25">
      <c r="AZ80" s="99"/>
      <c r="BA80" s="528"/>
      <c r="BB80" s="99"/>
      <c r="BC80" s="99"/>
      <c r="BD80" s="99"/>
      <c r="BE80" s="99"/>
      <c r="BF80" s="99"/>
      <c r="BG80" s="99"/>
      <c r="BH80" s="99"/>
      <c r="BI80" s="99"/>
      <c r="BJ80" s="99"/>
      <c r="BK80" s="99"/>
      <c r="BL80" s="99"/>
      <c r="BM80" s="99"/>
      <c r="BN80" s="99"/>
      <c r="BO80" s="99"/>
      <c r="BP80" s="99"/>
      <c r="BQ80" s="99"/>
      <c r="BR80" s="99"/>
      <c r="BS80" s="99"/>
      <c r="BT80" s="99"/>
      <c r="BU80" s="99"/>
      <c r="BV80" s="99"/>
      <c r="BW80" s="99"/>
      <c r="BX80" s="99"/>
      <c r="BY80" s="99"/>
      <c r="BZ80" s="99"/>
      <c r="CA80" s="99"/>
      <c r="CB80" s="99"/>
      <c r="CC80" s="99"/>
      <c r="CD80" s="99"/>
      <c r="CE80" s="99"/>
      <c r="CF80" s="99"/>
      <c r="CG80" s="99"/>
      <c r="CH80" s="99"/>
      <c r="CI80" s="99"/>
      <c r="CJ80" s="99"/>
      <c r="CK80" s="99"/>
      <c r="CL80" s="99"/>
      <c r="CM80" s="99"/>
      <c r="CN80" s="99"/>
    </row>
    <row r="81" spans="52:92" x14ac:dyDescent="0.25">
      <c r="AZ81" s="405"/>
      <c r="BA81" s="406"/>
      <c r="BB81" s="99"/>
      <c r="BC81" s="99"/>
      <c r="BD81" s="99"/>
      <c r="BE81" s="99"/>
      <c r="BF81" s="99"/>
      <c r="BG81" s="99"/>
      <c r="BH81" s="99"/>
      <c r="BI81" s="99"/>
      <c r="BJ81" s="99"/>
      <c r="BK81" s="99"/>
      <c r="BL81" s="99"/>
      <c r="BM81" s="99"/>
      <c r="BN81" s="99"/>
      <c r="BO81" s="99"/>
      <c r="BP81" s="99"/>
      <c r="BQ81" s="99"/>
      <c r="BR81" s="99"/>
      <c r="BS81" s="99"/>
      <c r="BT81" s="99"/>
      <c r="BU81" s="99"/>
      <c r="BV81" s="99"/>
      <c r="BW81" s="99"/>
      <c r="BX81" s="99"/>
      <c r="BY81" s="99"/>
      <c r="BZ81" s="99"/>
      <c r="CA81" s="99"/>
      <c r="CB81" s="99"/>
      <c r="CC81" s="99"/>
      <c r="CD81" s="99"/>
      <c r="CE81" s="99"/>
      <c r="CF81" s="99"/>
      <c r="CG81" s="99"/>
      <c r="CH81" s="99"/>
      <c r="CI81" s="99"/>
      <c r="CJ81" s="99"/>
      <c r="CK81" s="99"/>
      <c r="CL81" s="99"/>
      <c r="CM81" s="99"/>
      <c r="CN81" s="99"/>
    </row>
    <row r="82" spans="52:92" x14ac:dyDescent="0.25">
      <c r="AZ82" s="99"/>
      <c r="BA82" s="528"/>
      <c r="BB82" s="99"/>
      <c r="BC82" s="99"/>
      <c r="BD82" s="99"/>
      <c r="BE82" s="99"/>
      <c r="BF82" s="99"/>
      <c r="BG82" s="99"/>
      <c r="BH82" s="99"/>
      <c r="BI82" s="99"/>
      <c r="BJ82" s="99"/>
      <c r="BK82" s="99"/>
      <c r="BL82" s="99"/>
      <c r="BM82" s="99"/>
      <c r="BN82" s="99"/>
      <c r="BO82" s="99"/>
      <c r="BP82" s="99"/>
      <c r="BQ82" s="99"/>
      <c r="BR82" s="99"/>
      <c r="BS82" s="99"/>
      <c r="BT82" s="99"/>
      <c r="BU82" s="99"/>
      <c r="BV82" s="99"/>
      <c r="BW82" s="99"/>
      <c r="BX82" s="99"/>
      <c r="BY82" s="99"/>
      <c r="BZ82" s="99"/>
      <c r="CA82" s="99"/>
      <c r="CB82" s="99"/>
      <c r="CC82" s="99"/>
      <c r="CD82" s="99"/>
      <c r="CE82" s="99"/>
      <c r="CF82" s="99"/>
      <c r="CG82" s="99"/>
      <c r="CH82" s="99"/>
      <c r="CI82" s="99"/>
      <c r="CJ82" s="99"/>
      <c r="CK82" s="99"/>
      <c r="CL82" s="99"/>
      <c r="CM82" s="99"/>
      <c r="CN82" s="99"/>
    </row>
    <row r="83" spans="52:92" x14ac:dyDescent="0.25">
      <c r="AZ83" s="405"/>
      <c r="BA83" s="406"/>
      <c r="BB83" s="99"/>
      <c r="BC83" s="99"/>
      <c r="BD83" s="99"/>
      <c r="BE83" s="99"/>
      <c r="BF83" s="99"/>
      <c r="BG83" s="99"/>
      <c r="BH83" s="99"/>
      <c r="BI83" s="99"/>
      <c r="BJ83" s="99"/>
      <c r="BK83" s="99"/>
      <c r="BL83" s="99"/>
      <c r="BM83" s="99"/>
      <c r="BN83" s="99"/>
      <c r="BO83" s="99"/>
      <c r="BP83" s="99"/>
      <c r="BQ83" s="99"/>
      <c r="BR83" s="99"/>
      <c r="BS83" s="99"/>
      <c r="BT83" s="99"/>
      <c r="BU83" s="99"/>
      <c r="BV83" s="99"/>
      <c r="BW83" s="99"/>
      <c r="BX83" s="99"/>
      <c r="BY83" s="99"/>
      <c r="BZ83" s="99"/>
      <c r="CA83" s="99"/>
      <c r="CB83" s="99"/>
      <c r="CC83" s="99"/>
      <c r="CD83" s="99"/>
      <c r="CE83" s="99"/>
      <c r="CF83" s="99"/>
      <c r="CG83" s="99"/>
      <c r="CH83" s="99"/>
      <c r="CI83" s="99"/>
      <c r="CJ83" s="99"/>
      <c r="CK83" s="99"/>
      <c r="CL83" s="99"/>
      <c r="CM83" s="99"/>
      <c r="CN83" s="99"/>
    </row>
    <row r="84" spans="52:92" x14ac:dyDescent="0.25">
      <c r="AZ84" s="99"/>
      <c r="BA84" s="528"/>
      <c r="BB84" s="99"/>
      <c r="BC84" s="99"/>
      <c r="BD84" s="99"/>
      <c r="BE84" s="99"/>
      <c r="BF84" s="99"/>
      <c r="BG84" s="99"/>
      <c r="BH84" s="99"/>
      <c r="BI84" s="99"/>
      <c r="BJ84" s="99"/>
      <c r="BK84" s="99"/>
      <c r="BL84" s="99"/>
      <c r="BM84" s="99"/>
      <c r="BN84" s="99"/>
      <c r="BO84" s="99"/>
      <c r="BP84" s="99"/>
      <c r="BQ84" s="99"/>
      <c r="BR84" s="99"/>
      <c r="BS84" s="99"/>
      <c r="BT84" s="99"/>
      <c r="BU84" s="99"/>
      <c r="BV84" s="99"/>
      <c r="BW84" s="99"/>
      <c r="BX84" s="99"/>
      <c r="BY84" s="99"/>
      <c r="BZ84" s="99"/>
      <c r="CA84" s="99"/>
      <c r="CB84" s="99"/>
      <c r="CC84" s="99"/>
      <c r="CD84" s="99"/>
      <c r="CE84" s="99"/>
      <c r="CF84" s="99"/>
      <c r="CG84" s="99"/>
      <c r="CH84" s="99"/>
      <c r="CI84" s="99"/>
      <c r="CJ84" s="99"/>
      <c r="CK84" s="99"/>
      <c r="CL84" s="99"/>
      <c r="CM84" s="99"/>
      <c r="CN84" s="99"/>
    </row>
    <row r="85" spans="52:92" x14ac:dyDescent="0.25">
      <c r="AZ85" s="99"/>
      <c r="BA85" s="528"/>
      <c r="BB85" s="99"/>
      <c r="BC85" s="99"/>
      <c r="BD85" s="99"/>
      <c r="BE85" s="99"/>
      <c r="BF85" s="99"/>
      <c r="BG85" s="99"/>
      <c r="BH85" s="99"/>
      <c r="BI85" s="99"/>
      <c r="BJ85" s="99"/>
      <c r="BK85" s="99"/>
      <c r="BL85" s="99"/>
      <c r="BM85" s="99"/>
      <c r="BN85" s="99"/>
      <c r="BO85" s="99"/>
      <c r="BP85" s="99"/>
      <c r="BQ85" s="99"/>
      <c r="BR85" s="99"/>
      <c r="BS85" s="99"/>
      <c r="BT85" s="99"/>
      <c r="BU85" s="99"/>
      <c r="BV85" s="99"/>
      <c r="BW85" s="99"/>
      <c r="BX85" s="99"/>
      <c r="BY85" s="99"/>
      <c r="BZ85" s="99"/>
      <c r="CA85" s="99"/>
      <c r="CB85" s="99"/>
      <c r="CC85" s="99"/>
      <c r="CD85" s="99"/>
      <c r="CE85" s="99"/>
      <c r="CF85" s="99"/>
      <c r="CG85" s="99"/>
      <c r="CH85" s="99"/>
      <c r="CI85" s="99"/>
      <c r="CJ85" s="99"/>
      <c r="CK85" s="99"/>
      <c r="CL85" s="99"/>
      <c r="CM85" s="99"/>
      <c r="CN85" s="99"/>
    </row>
    <row r="86" spans="52:92" x14ac:dyDescent="0.25">
      <c r="AZ86" s="99"/>
      <c r="BA86" s="52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99"/>
      <c r="BZ86" s="99"/>
      <c r="CA86" s="99"/>
      <c r="CB86" s="99"/>
      <c r="CC86" s="99"/>
      <c r="CD86" s="99"/>
      <c r="CE86" s="99"/>
      <c r="CF86" s="99"/>
      <c r="CG86" s="99"/>
      <c r="CH86" s="99"/>
      <c r="CI86" s="99"/>
      <c r="CJ86" s="99"/>
      <c r="CK86" s="99"/>
      <c r="CL86" s="99"/>
      <c r="CM86" s="99"/>
      <c r="CN86" s="99"/>
    </row>
    <row r="87" spans="52:92" x14ac:dyDescent="0.25">
      <c r="AZ87" s="99"/>
      <c r="BA87" s="528"/>
      <c r="BB87" s="99"/>
      <c r="BC87" s="99"/>
      <c r="BD87" s="99"/>
      <c r="BE87" s="99"/>
      <c r="BF87" s="99"/>
      <c r="BG87" s="99"/>
      <c r="BH87" s="99"/>
      <c r="BI87" s="99"/>
      <c r="BJ87" s="99"/>
      <c r="BK87" s="99"/>
      <c r="BL87" s="99"/>
      <c r="BM87" s="99"/>
      <c r="BN87" s="99"/>
      <c r="BO87" s="99"/>
      <c r="BP87" s="99"/>
      <c r="BQ87" s="99"/>
      <c r="BR87" s="99"/>
      <c r="BS87" s="99"/>
      <c r="BT87" s="99"/>
      <c r="BU87" s="99"/>
      <c r="BV87" s="99"/>
      <c r="BW87" s="99"/>
      <c r="BX87" s="99"/>
      <c r="BY87" s="99"/>
      <c r="BZ87" s="99"/>
      <c r="CA87" s="99"/>
      <c r="CB87" s="99"/>
      <c r="CC87" s="99"/>
      <c r="CD87" s="99"/>
      <c r="CE87" s="99"/>
      <c r="CF87" s="99"/>
      <c r="CG87" s="99"/>
      <c r="CH87" s="99"/>
      <c r="CI87" s="99"/>
      <c r="CJ87" s="99"/>
      <c r="CK87" s="99"/>
      <c r="CL87" s="99"/>
      <c r="CM87" s="99"/>
      <c r="CN87" s="99"/>
    </row>
    <row r="88" spans="52:92" x14ac:dyDescent="0.25">
      <c r="AZ88" s="405"/>
      <c r="BA88" s="406"/>
      <c r="BB88" s="99"/>
      <c r="BC88" s="99"/>
      <c r="BD88" s="99"/>
      <c r="BE88" s="99"/>
      <c r="BF88" s="99"/>
      <c r="BG88" s="99"/>
      <c r="BH88" s="99"/>
      <c r="BI88" s="99"/>
      <c r="BJ88" s="99"/>
      <c r="BK88" s="99"/>
      <c r="BL88" s="99"/>
      <c r="BM88" s="99"/>
      <c r="BN88" s="99"/>
      <c r="BO88" s="99"/>
      <c r="BP88" s="99"/>
      <c r="BQ88" s="99"/>
      <c r="BR88" s="99"/>
      <c r="BS88" s="99"/>
      <c r="BT88" s="99"/>
      <c r="BU88" s="99"/>
      <c r="BV88" s="99"/>
      <c r="BW88" s="99"/>
      <c r="BX88" s="99"/>
      <c r="BY88" s="99"/>
      <c r="BZ88" s="99"/>
      <c r="CA88" s="99"/>
      <c r="CB88" s="99"/>
      <c r="CC88" s="99"/>
      <c r="CD88" s="99"/>
      <c r="CE88" s="99"/>
      <c r="CF88" s="99"/>
      <c r="CG88" s="99"/>
      <c r="CH88" s="99"/>
      <c r="CI88" s="99"/>
      <c r="CJ88" s="99"/>
      <c r="CK88" s="99"/>
      <c r="CL88" s="99"/>
      <c r="CM88" s="99"/>
      <c r="CN88" s="99"/>
    </row>
    <row r="89" spans="52:92" x14ac:dyDescent="0.25">
      <c r="AZ89" s="425"/>
      <c r="BA89" s="425"/>
      <c r="BB89" s="425"/>
      <c r="BC89" s="425"/>
      <c r="BD89" s="425"/>
      <c r="BE89" s="425"/>
      <c r="BF89" s="425"/>
      <c r="BG89" s="425"/>
      <c r="BH89" s="425"/>
      <c r="BI89" s="425"/>
      <c r="BJ89" s="425"/>
      <c r="BK89" s="425"/>
      <c r="BL89" s="425"/>
      <c r="BM89" s="425"/>
      <c r="BN89" s="425"/>
      <c r="BO89" s="425"/>
      <c r="BP89" s="425"/>
      <c r="BQ89" s="425"/>
      <c r="BR89" s="425"/>
      <c r="BS89" s="425"/>
      <c r="BT89" s="425"/>
      <c r="BU89" s="425"/>
      <c r="BV89" s="425"/>
      <c r="BW89" s="425"/>
      <c r="BX89" s="425"/>
      <c r="BY89" s="425"/>
      <c r="BZ89" s="425"/>
      <c r="CA89" s="425"/>
      <c r="CB89" s="425"/>
      <c r="CC89" s="425"/>
      <c r="CD89" s="425"/>
      <c r="CE89" s="425"/>
      <c r="CF89" s="425"/>
      <c r="CG89" s="425"/>
      <c r="CH89" s="425"/>
      <c r="CI89" s="425"/>
      <c r="CJ89" s="425"/>
      <c r="CK89" s="425"/>
      <c r="CL89" s="425"/>
      <c r="CM89" s="425"/>
      <c r="CN89" s="425"/>
    </row>
    <row r="90" spans="52:92" x14ac:dyDescent="0.25">
      <c r="AZ90" s="99"/>
      <c r="BA90" s="528"/>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99"/>
      <c r="BZ90" s="99"/>
      <c r="CA90" s="99"/>
      <c r="CB90" s="99"/>
      <c r="CC90" s="99"/>
      <c r="CD90" s="99"/>
      <c r="CE90" s="99"/>
      <c r="CF90" s="99"/>
      <c r="CG90" s="99"/>
      <c r="CH90" s="99"/>
      <c r="CI90" s="99"/>
      <c r="CJ90" s="99"/>
      <c r="CK90" s="99"/>
      <c r="CL90" s="99"/>
      <c r="CM90" s="99"/>
      <c r="CN90" s="99"/>
    </row>
    <row r="91" spans="52:92" x14ac:dyDescent="0.25">
      <c r="AZ91" s="99"/>
      <c r="BA91" s="528"/>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99"/>
      <c r="BZ91" s="99"/>
      <c r="CA91" s="99"/>
      <c r="CB91" s="99"/>
      <c r="CC91" s="99"/>
      <c r="CD91" s="99"/>
      <c r="CE91" s="99"/>
      <c r="CF91" s="99"/>
      <c r="CG91" s="99"/>
      <c r="CH91" s="99"/>
      <c r="CI91" s="99"/>
      <c r="CJ91" s="99"/>
      <c r="CK91" s="99"/>
      <c r="CL91" s="99"/>
      <c r="CM91" s="99"/>
      <c r="CN91" s="99"/>
    </row>
    <row r="92" spans="52:92" x14ac:dyDescent="0.25">
      <c r="AZ92" s="405"/>
      <c r="BA92" s="406"/>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99"/>
      <c r="BZ92" s="99"/>
      <c r="CA92" s="99"/>
      <c r="CB92" s="99"/>
      <c r="CC92" s="99"/>
      <c r="CD92" s="99"/>
      <c r="CE92" s="99"/>
      <c r="CF92" s="99"/>
      <c r="CG92" s="99"/>
      <c r="CH92" s="99"/>
      <c r="CI92" s="99"/>
      <c r="CJ92" s="99"/>
      <c r="CK92" s="99"/>
      <c r="CL92" s="99"/>
      <c r="CM92" s="99"/>
      <c r="CN92" s="99"/>
    </row>
    <row r="93" spans="52:92" x14ac:dyDescent="0.25">
      <c r="AZ93" s="99"/>
      <c r="BA93" s="530"/>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99"/>
      <c r="CF93" s="99"/>
      <c r="CG93" s="99"/>
      <c r="CH93" s="99"/>
      <c r="CI93" s="99"/>
      <c r="CJ93" s="99"/>
      <c r="CK93" s="99"/>
      <c r="CL93" s="99"/>
      <c r="CM93" s="99"/>
      <c r="CN93" s="99"/>
    </row>
    <row r="94" spans="52:92" x14ac:dyDescent="0.25">
      <c r="AZ94" s="531"/>
      <c r="BA94" s="406"/>
      <c r="BB94" s="99"/>
      <c r="BC94" s="99"/>
      <c r="BD94" s="99"/>
      <c r="BE94" s="99"/>
      <c r="BF94" s="99"/>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99"/>
      <c r="CE94" s="99"/>
      <c r="CF94" s="99"/>
      <c r="CG94" s="99"/>
      <c r="CH94" s="99"/>
      <c r="CI94" s="99"/>
      <c r="CJ94" s="99"/>
      <c r="CK94" s="99"/>
      <c r="CL94" s="99"/>
      <c r="CM94" s="99"/>
      <c r="CN94" s="99"/>
    </row>
    <row r="95" spans="52:92" x14ac:dyDescent="0.25">
      <c r="AZ95" s="531"/>
      <c r="BA95" s="406"/>
      <c r="BB95" s="99"/>
      <c r="BC95" s="99"/>
      <c r="BD95" s="99"/>
      <c r="BE95" s="99"/>
      <c r="BF95" s="99"/>
      <c r="BG95" s="99"/>
      <c r="BH95" s="99"/>
      <c r="BI95" s="99"/>
      <c r="BJ95" s="99"/>
      <c r="BK95" s="99"/>
      <c r="BL95" s="99"/>
      <c r="BM95" s="99"/>
      <c r="BN95" s="99"/>
      <c r="BO95" s="99"/>
      <c r="BP95" s="99"/>
      <c r="BQ95" s="99"/>
      <c r="BR95" s="99"/>
      <c r="BS95" s="99"/>
      <c r="BT95" s="99"/>
      <c r="BU95" s="99"/>
      <c r="BV95" s="99"/>
      <c r="BW95" s="99"/>
      <c r="BX95" s="99"/>
      <c r="BY95" s="99"/>
      <c r="BZ95" s="99"/>
      <c r="CA95" s="99"/>
      <c r="CB95" s="99"/>
      <c r="CC95" s="99"/>
      <c r="CD95" s="99"/>
      <c r="CE95" s="99"/>
      <c r="CF95" s="99"/>
      <c r="CG95" s="99"/>
      <c r="CH95" s="99"/>
      <c r="CI95" s="99"/>
      <c r="CJ95" s="99"/>
      <c r="CK95" s="99"/>
      <c r="CL95" s="99"/>
      <c r="CM95" s="99"/>
      <c r="CN95" s="99"/>
    </row>
    <row r="96" spans="52:92" x14ac:dyDescent="0.25">
      <c r="AZ96" s="531"/>
      <c r="BA96" s="406"/>
      <c r="BB96" s="99"/>
      <c r="BC96" s="99"/>
      <c r="BD96" s="99"/>
      <c r="BE96" s="99"/>
      <c r="BF96" s="99"/>
      <c r="BG96" s="99"/>
      <c r="BH96" s="99"/>
      <c r="BI96" s="99"/>
      <c r="BJ96" s="99"/>
      <c r="BK96" s="99"/>
      <c r="BL96" s="99"/>
      <c r="BM96" s="99"/>
      <c r="BN96" s="99"/>
      <c r="BO96" s="99"/>
      <c r="BP96" s="99"/>
      <c r="BQ96" s="99"/>
      <c r="BR96" s="99"/>
      <c r="BS96" s="99"/>
      <c r="BT96" s="99"/>
      <c r="BU96" s="99"/>
      <c r="BV96" s="99"/>
      <c r="BW96" s="99"/>
      <c r="BX96" s="99"/>
      <c r="BY96" s="99"/>
      <c r="BZ96" s="99"/>
      <c r="CA96" s="99"/>
      <c r="CB96" s="99"/>
      <c r="CC96" s="99"/>
      <c r="CD96" s="99"/>
      <c r="CE96" s="99"/>
      <c r="CF96" s="99"/>
      <c r="CG96" s="99"/>
      <c r="CH96" s="99"/>
      <c r="CI96" s="99"/>
      <c r="CJ96" s="99"/>
      <c r="CK96" s="99"/>
      <c r="CL96" s="99"/>
      <c r="CM96" s="99"/>
      <c r="CN96" s="99"/>
    </row>
    <row r="97" spans="52:92" x14ac:dyDescent="0.25">
      <c r="AZ97" s="531"/>
      <c r="BA97" s="406"/>
      <c r="BB97" s="99"/>
      <c r="BC97" s="99"/>
      <c r="BD97" s="99"/>
      <c r="BE97" s="99"/>
      <c r="BF97" s="99"/>
      <c r="BG97" s="99"/>
      <c r="BH97" s="99"/>
      <c r="BI97" s="99"/>
      <c r="BJ97" s="99"/>
      <c r="BK97" s="99"/>
      <c r="BL97" s="99"/>
      <c r="BM97" s="99"/>
      <c r="BN97" s="99"/>
      <c r="BO97" s="99"/>
      <c r="BP97" s="99"/>
      <c r="BQ97" s="99"/>
      <c r="BR97" s="99"/>
      <c r="BS97" s="99"/>
      <c r="BT97" s="99"/>
      <c r="BU97" s="99"/>
      <c r="BV97" s="99"/>
      <c r="BW97" s="99"/>
      <c r="BX97" s="99"/>
      <c r="BY97" s="99"/>
      <c r="BZ97" s="99"/>
      <c r="CA97" s="99"/>
      <c r="CB97" s="99"/>
      <c r="CC97" s="99"/>
      <c r="CD97" s="99"/>
      <c r="CE97" s="99"/>
      <c r="CF97" s="99"/>
      <c r="CG97" s="99"/>
      <c r="CH97" s="99"/>
      <c r="CI97" s="99"/>
      <c r="CJ97" s="99"/>
      <c r="CK97" s="99"/>
      <c r="CL97" s="99"/>
      <c r="CM97" s="99"/>
      <c r="CN97" s="99"/>
    </row>
    <row r="98" spans="52:92" x14ac:dyDescent="0.25">
      <c r="AZ98" s="531"/>
      <c r="BA98" s="406"/>
      <c r="BB98" s="99"/>
      <c r="BC98" s="99"/>
      <c r="BD98" s="99"/>
      <c r="BE98" s="99"/>
      <c r="BF98" s="99"/>
      <c r="BG98" s="99"/>
      <c r="BH98" s="99"/>
      <c r="BI98" s="99"/>
      <c r="BJ98" s="99"/>
      <c r="BK98" s="99"/>
      <c r="BL98" s="99"/>
      <c r="BM98" s="99"/>
      <c r="BN98" s="99"/>
      <c r="BO98" s="99"/>
      <c r="BP98" s="99"/>
      <c r="BQ98" s="99"/>
      <c r="BR98" s="99"/>
      <c r="BS98" s="99"/>
      <c r="BT98" s="99"/>
      <c r="BU98" s="99"/>
      <c r="BV98" s="99"/>
      <c r="BW98" s="99"/>
      <c r="BX98" s="99"/>
      <c r="BY98" s="99"/>
      <c r="BZ98" s="99"/>
      <c r="CA98" s="99"/>
      <c r="CB98" s="99"/>
      <c r="CC98" s="99"/>
      <c r="CD98" s="99"/>
      <c r="CE98" s="99"/>
      <c r="CF98" s="99"/>
      <c r="CG98" s="99"/>
      <c r="CH98" s="99"/>
      <c r="CI98" s="99"/>
      <c r="CJ98" s="99"/>
      <c r="CK98" s="99"/>
      <c r="CL98" s="99"/>
      <c r="CM98" s="99"/>
      <c r="CN98" s="99"/>
    </row>
    <row r="99" spans="52:92" x14ac:dyDescent="0.25">
      <c r="AZ99" s="531"/>
      <c r="BA99" s="406"/>
      <c r="BB99" s="99"/>
      <c r="BC99" s="99"/>
      <c r="BD99" s="99"/>
      <c r="BE99" s="99"/>
      <c r="BF99" s="99"/>
      <c r="BG99" s="99"/>
      <c r="BH99" s="99"/>
      <c r="BI99" s="99"/>
      <c r="BJ99" s="99"/>
      <c r="BK99" s="99"/>
      <c r="BL99" s="99"/>
      <c r="BM99" s="99"/>
      <c r="BN99" s="99"/>
      <c r="BO99" s="99"/>
      <c r="BP99" s="99"/>
      <c r="BQ99" s="99"/>
      <c r="BR99" s="99"/>
      <c r="BS99" s="99"/>
      <c r="BT99" s="99"/>
      <c r="BU99" s="99"/>
      <c r="BV99" s="99"/>
      <c r="BW99" s="99"/>
      <c r="BX99" s="99"/>
      <c r="BY99" s="99"/>
      <c r="BZ99" s="99"/>
      <c r="CA99" s="99"/>
      <c r="CB99" s="99"/>
      <c r="CC99" s="99"/>
      <c r="CD99" s="99"/>
      <c r="CE99" s="99"/>
      <c r="CF99" s="99"/>
      <c r="CG99" s="99"/>
      <c r="CH99" s="99"/>
      <c r="CI99" s="99"/>
      <c r="CJ99" s="99"/>
      <c r="CK99" s="99"/>
      <c r="CL99" s="99"/>
      <c r="CM99" s="99"/>
      <c r="CN99" s="99"/>
    </row>
    <row r="100" spans="52:92" x14ac:dyDescent="0.25">
      <c r="AZ100" s="531"/>
      <c r="BA100" s="406"/>
      <c r="BB100" s="99"/>
      <c r="BC100" s="99"/>
      <c r="BD100" s="99"/>
      <c r="BE100" s="99"/>
      <c r="BF100" s="99"/>
      <c r="BG100" s="99"/>
      <c r="BH100" s="99"/>
      <c r="BI100" s="99"/>
      <c r="BJ100" s="99"/>
      <c r="BK100" s="99"/>
      <c r="BL100" s="99"/>
      <c r="BM100" s="99"/>
      <c r="BN100" s="99"/>
      <c r="BO100" s="99"/>
      <c r="BP100" s="99"/>
      <c r="BQ100" s="99"/>
      <c r="BR100" s="99"/>
      <c r="BS100" s="99"/>
      <c r="BT100" s="99"/>
      <c r="BU100" s="99"/>
      <c r="BV100" s="99"/>
      <c r="BW100" s="99"/>
      <c r="BX100" s="99"/>
      <c r="BY100" s="99"/>
      <c r="BZ100" s="99"/>
      <c r="CA100" s="99"/>
      <c r="CB100" s="99"/>
      <c r="CC100" s="99"/>
      <c r="CD100" s="99"/>
      <c r="CE100" s="99"/>
      <c r="CF100" s="99"/>
      <c r="CG100" s="99"/>
      <c r="CH100" s="99"/>
      <c r="CI100" s="99"/>
      <c r="CJ100" s="99"/>
      <c r="CK100" s="99"/>
      <c r="CL100" s="99"/>
      <c r="CM100" s="99"/>
      <c r="CN100" s="99"/>
    </row>
    <row r="101" spans="52:92" x14ac:dyDescent="0.25">
      <c r="AZ101" s="531"/>
      <c r="BA101" s="406"/>
      <c r="BB101" s="99"/>
      <c r="BC101" s="99"/>
      <c r="BD101" s="99"/>
      <c r="BE101" s="99"/>
      <c r="BF101" s="99"/>
      <c r="BG101" s="99"/>
      <c r="BH101" s="99"/>
      <c r="BI101" s="99"/>
      <c r="BJ101" s="99"/>
      <c r="BK101" s="99"/>
      <c r="BL101" s="99"/>
      <c r="BM101" s="99"/>
      <c r="BN101" s="99"/>
      <c r="BO101" s="99"/>
      <c r="BP101" s="99"/>
      <c r="BQ101" s="99"/>
      <c r="BR101" s="99"/>
      <c r="BS101" s="99"/>
      <c r="BT101" s="99"/>
      <c r="BU101" s="99"/>
      <c r="BV101" s="99"/>
      <c r="BW101" s="99"/>
      <c r="BX101" s="99"/>
      <c r="BY101" s="99"/>
      <c r="BZ101" s="99"/>
      <c r="CA101" s="99"/>
      <c r="CB101" s="99"/>
      <c r="CC101" s="99"/>
      <c r="CD101" s="99"/>
      <c r="CE101" s="99"/>
      <c r="CF101" s="99"/>
      <c r="CG101" s="99"/>
      <c r="CH101" s="99"/>
      <c r="CI101" s="99"/>
      <c r="CJ101" s="99"/>
      <c r="CK101" s="99"/>
      <c r="CL101" s="99"/>
      <c r="CM101" s="99"/>
      <c r="CN101" s="99"/>
    </row>
    <row r="102" spans="52:92" x14ac:dyDescent="0.25">
      <c r="AZ102" s="531"/>
      <c r="BA102" s="406"/>
      <c r="BB102" s="99"/>
      <c r="BC102" s="99"/>
      <c r="BD102" s="99"/>
      <c r="BE102" s="99"/>
      <c r="BF102" s="99"/>
      <c r="BG102" s="99"/>
      <c r="BH102" s="99"/>
      <c r="BI102" s="99"/>
      <c r="BJ102" s="99"/>
      <c r="BK102" s="99"/>
      <c r="BL102" s="99"/>
      <c r="BM102" s="99"/>
      <c r="BN102" s="99"/>
      <c r="BO102" s="99"/>
      <c r="BP102" s="99"/>
      <c r="BQ102" s="99"/>
      <c r="BR102" s="99"/>
      <c r="BS102" s="99"/>
      <c r="BT102" s="99"/>
      <c r="BU102" s="99"/>
      <c r="BV102" s="99"/>
      <c r="BW102" s="99"/>
      <c r="BX102" s="99"/>
      <c r="BY102" s="99"/>
      <c r="BZ102" s="99"/>
      <c r="CA102" s="99"/>
      <c r="CB102" s="99"/>
      <c r="CC102" s="99"/>
      <c r="CD102" s="99"/>
      <c r="CE102" s="99"/>
      <c r="CF102" s="99"/>
      <c r="CG102" s="99"/>
      <c r="CH102" s="99"/>
      <c r="CI102" s="99"/>
      <c r="CJ102" s="99"/>
      <c r="CK102" s="99"/>
      <c r="CL102" s="99"/>
      <c r="CM102" s="99"/>
      <c r="CN102" s="99"/>
    </row>
    <row r="103" spans="52:92" x14ac:dyDescent="0.25">
      <c r="AZ103" s="99"/>
      <c r="BA103" s="528"/>
      <c r="BB103" s="99"/>
      <c r="BC103" s="99"/>
      <c r="BD103" s="99"/>
      <c r="BE103" s="117"/>
      <c r="BF103" s="117"/>
      <c r="BG103" s="117"/>
      <c r="BH103" s="117"/>
      <c r="BI103" s="117"/>
      <c r="BJ103" s="117"/>
      <c r="BK103" s="117"/>
      <c r="BL103" s="117"/>
      <c r="BM103" s="117"/>
      <c r="BN103" s="117"/>
      <c r="BO103" s="117"/>
      <c r="BP103" s="117"/>
      <c r="BQ103" s="117"/>
      <c r="BR103" s="117"/>
      <c r="BS103" s="99"/>
      <c r="BT103" s="99"/>
      <c r="BU103" s="99"/>
      <c r="BV103" s="99"/>
      <c r="BW103" s="99"/>
      <c r="BX103" s="99"/>
      <c r="BY103" s="99"/>
      <c r="BZ103" s="99"/>
      <c r="CA103" s="99"/>
      <c r="CB103" s="99"/>
      <c r="CC103" s="99"/>
      <c r="CD103" s="99"/>
      <c r="CE103" s="117"/>
      <c r="CF103" s="117"/>
      <c r="CG103" s="99"/>
      <c r="CH103" s="99"/>
      <c r="CI103" s="99"/>
      <c r="CJ103" s="99"/>
      <c r="CK103" s="99"/>
      <c r="CL103" s="99"/>
      <c r="CM103" s="99"/>
      <c r="CN103" s="99"/>
    </row>
    <row r="104" spans="52:92" x14ac:dyDescent="0.25">
      <c r="AZ104" s="99"/>
      <c r="BA104" s="528"/>
      <c r="BB104" s="99"/>
      <c r="BC104" s="99"/>
      <c r="BD104" s="99"/>
      <c r="BE104" s="117"/>
      <c r="BF104" s="117"/>
      <c r="BG104" s="117"/>
      <c r="BH104" s="117"/>
      <c r="BI104" s="117"/>
      <c r="BJ104" s="117"/>
      <c r="BK104" s="117"/>
      <c r="BL104" s="117"/>
      <c r="BM104" s="117"/>
      <c r="BN104" s="117"/>
      <c r="BO104" s="117"/>
      <c r="BP104" s="117"/>
      <c r="BQ104" s="117"/>
      <c r="BR104" s="117"/>
      <c r="BS104" s="99"/>
      <c r="BT104" s="99"/>
      <c r="BU104" s="99"/>
      <c r="BV104" s="99"/>
      <c r="BW104" s="99"/>
      <c r="BX104" s="99"/>
      <c r="BY104" s="99"/>
      <c r="BZ104" s="99"/>
      <c r="CA104" s="99"/>
      <c r="CB104" s="99"/>
      <c r="CC104" s="99"/>
      <c r="CD104" s="99"/>
      <c r="CE104" s="117"/>
      <c r="CF104" s="117"/>
      <c r="CG104" s="99"/>
      <c r="CH104" s="99"/>
      <c r="CI104" s="99"/>
      <c r="CJ104" s="99"/>
      <c r="CK104" s="99"/>
      <c r="CL104" s="99"/>
      <c r="CM104" s="99"/>
      <c r="CN104" s="99"/>
    </row>
    <row r="105" spans="52:92" x14ac:dyDescent="0.25">
      <c r="AZ105" s="405"/>
      <c r="BA105" s="406"/>
      <c r="BB105" s="99"/>
      <c r="BC105" s="99"/>
      <c r="BD105" s="99"/>
      <c r="BE105" s="99"/>
      <c r="BF105" s="99"/>
      <c r="BG105" s="99"/>
      <c r="BH105" s="99"/>
      <c r="BI105" s="99"/>
      <c r="BJ105" s="99"/>
      <c r="BK105" s="99"/>
      <c r="BL105" s="99"/>
      <c r="BM105" s="99"/>
      <c r="BN105" s="99"/>
      <c r="BO105" s="99"/>
      <c r="BP105" s="99"/>
      <c r="BQ105" s="99"/>
      <c r="BR105" s="99"/>
      <c r="BS105" s="99"/>
      <c r="BT105" s="99"/>
      <c r="BU105" s="99"/>
      <c r="BV105" s="99"/>
      <c r="BW105" s="99"/>
      <c r="BX105" s="99"/>
      <c r="BY105" s="99"/>
      <c r="BZ105" s="99"/>
      <c r="CA105" s="99"/>
      <c r="CB105" s="99"/>
      <c r="CC105" s="99"/>
      <c r="CD105" s="99"/>
      <c r="CE105" s="99"/>
      <c r="CF105" s="99"/>
      <c r="CG105" s="99"/>
      <c r="CH105" s="99"/>
      <c r="CI105" s="99"/>
      <c r="CJ105" s="99"/>
      <c r="CK105" s="99"/>
      <c r="CL105" s="99"/>
      <c r="CM105" s="99"/>
      <c r="CN105" s="99"/>
    </row>
    <row r="106" spans="52:92" x14ac:dyDescent="0.25">
      <c r="AZ106" s="99"/>
      <c r="BA106" s="528"/>
      <c r="BB106" s="99"/>
      <c r="BC106" s="99"/>
      <c r="BD106" s="99"/>
      <c r="BE106" s="99"/>
      <c r="BF106" s="99"/>
      <c r="BG106" s="99"/>
      <c r="BH106" s="99"/>
      <c r="BI106" s="99"/>
      <c r="BJ106" s="99"/>
      <c r="BK106" s="99"/>
      <c r="BL106" s="99"/>
      <c r="BM106" s="99"/>
      <c r="BN106" s="99"/>
      <c r="BO106" s="99"/>
      <c r="BP106" s="99"/>
      <c r="BQ106" s="99"/>
      <c r="BR106" s="99"/>
      <c r="BS106" s="99"/>
      <c r="BT106" s="99"/>
      <c r="BU106" s="99"/>
      <c r="BV106" s="99"/>
      <c r="BW106" s="99"/>
      <c r="BX106" s="99"/>
      <c r="BY106" s="99"/>
      <c r="BZ106" s="99"/>
      <c r="CA106" s="99"/>
      <c r="CB106" s="99"/>
      <c r="CC106" s="99"/>
      <c r="CD106" s="99"/>
      <c r="CE106" s="99"/>
      <c r="CF106" s="99"/>
      <c r="CG106" s="99"/>
      <c r="CH106" s="99"/>
      <c r="CI106" s="99"/>
      <c r="CJ106" s="99"/>
      <c r="CK106" s="99"/>
      <c r="CL106" s="99"/>
      <c r="CM106" s="99"/>
      <c r="CN106" s="99"/>
    </row>
    <row r="107" spans="52:92" x14ac:dyDescent="0.25">
      <c r="AZ107" s="425"/>
      <c r="BA107" s="425"/>
      <c r="BB107" s="425"/>
      <c r="BC107" s="99"/>
      <c r="BD107" s="99"/>
      <c r="BE107" s="99"/>
      <c r="BF107" s="99"/>
      <c r="BG107" s="99"/>
      <c r="BH107" s="99"/>
      <c r="BI107" s="99"/>
      <c r="BJ107" s="99"/>
      <c r="BK107" s="99"/>
      <c r="BL107" s="99"/>
      <c r="BM107" s="99"/>
      <c r="BN107" s="99"/>
      <c r="BO107" s="99"/>
      <c r="BP107" s="99"/>
      <c r="BQ107" s="99"/>
      <c r="BR107" s="99"/>
      <c r="BS107" s="99"/>
      <c r="BT107" s="99"/>
      <c r="BU107" s="99"/>
      <c r="BV107" s="99"/>
      <c r="BW107" s="99"/>
      <c r="BX107" s="99"/>
      <c r="BY107" s="99"/>
      <c r="BZ107" s="99"/>
      <c r="CA107" s="99"/>
      <c r="CB107" s="99"/>
      <c r="CC107" s="99"/>
      <c r="CD107" s="99"/>
      <c r="CE107" s="99"/>
      <c r="CF107" s="99"/>
      <c r="CG107" s="99"/>
      <c r="CH107" s="99"/>
      <c r="CI107" s="99"/>
      <c r="CJ107" s="99"/>
      <c r="CK107" s="99"/>
      <c r="CL107" s="99"/>
      <c r="CM107" s="99"/>
      <c r="CN107" s="99"/>
    </row>
    <row r="108" spans="52:92" x14ac:dyDescent="0.25">
      <c r="BB108" s="99"/>
      <c r="BC108" s="425"/>
      <c r="BD108" s="425"/>
      <c r="BE108" s="117"/>
      <c r="BF108" s="117"/>
      <c r="BG108" s="117"/>
      <c r="BH108" s="117"/>
      <c r="BI108" s="117"/>
      <c r="BJ108" s="117"/>
      <c r="BK108" s="117"/>
      <c r="BL108" s="117"/>
      <c r="BM108" s="117"/>
      <c r="BN108" s="117"/>
      <c r="BO108" s="117"/>
      <c r="BP108" s="117"/>
      <c r="BQ108" s="117"/>
      <c r="BR108" s="117"/>
      <c r="BS108" s="99"/>
      <c r="BT108" s="99"/>
      <c r="BU108" s="99"/>
      <c r="BV108" s="99"/>
      <c r="BW108" s="99"/>
      <c r="BX108" s="99"/>
      <c r="BY108" s="99"/>
      <c r="BZ108" s="99"/>
      <c r="CA108" s="99"/>
      <c r="CB108" s="99"/>
      <c r="CC108" s="99"/>
      <c r="CD108" s="99"/>
      <c r="CE108" s="117"/>
      <c r="CF108" s="117"/>
      <c r="CG108" s="99"/>
      <c r="CH108" s="99"/>
      <c r="CI108" s="99"/>
      <c r="CJ108" s="99"/>
      <c r="CK108" s="99"/>
      <c r="CL108" s="99"/>
      <c r="CM108" s="99"/>
      <c r="CN108" s="99"/>
    </row>
    <row r="109" spans="52:92" x14ac:dyDescent="0.25">
      <c r="BB109" s="425"/>
      <c r="BC109" s="425"/>
      <c r="BD109" s="425"/>
      <c r="BE109" s="425"/>
      <c r="BF109" s="425"/>
      <c r="BG109" s="425"/>
      <c r="BH109" s="425"/>
      <c r="BI109" s="425"/>
      <c r="BJ109" s="425"/>
      <c r="BK109" s="425"/>
      <c r="BL109" s="425"/>
      <c r="BM109" s="425"/>
      <c r="BN109" s="425"/>
      <c r="BO109" s="425"/>
      <c r="BP109" s="425"/>
      <c r="BQ109" s="425"/>
      <c r="BR109" s="425"/>
      <c r="BS109" s="425"/>
      <c r="BT109" s="425"/>
      <c r="BU109" s="425"/>
      <c r="BV109" s="425"/>
      <c r="BW109" s="425"/>
      <c r="BX109" s="425"/>
      <c r="BY109" s="425"/>
      <c r="BZ109" s="425"/>
      <c r="CA109" s="425"/>
      <c r="CB109" s="425"/>
      <c r="CC109" s="425"/>
      <c r="CD109" s="425"/>
      <c r="CE109" s="425"/>
      <c r="CF109" s="425"/>
      <c r="CG109" s="425"/>
      <c r="CH109" s="425"/>
      <c r="CI109" s="425"/>
      <c r="CJ109" s="425"/>
      <c r="CK109" s="425"/>
      <c r="CL109" s="425"/>
      <c r="CM109" s="425"/>
      <c r="CN109" s="425"/>
    </row>
    <row r="110" spans="52:92" x14ac:dyDescent="0.25">
      <c r="AZ110" s="425"/>
      <c r="BA110" s="532"/>
      <c r="BB110" s="425"/>
      <c r="BC110" s="425"/>
      <c r="BD110" s="425"/>
      <c r="BE110" s="425"/>
      <c r="BF110" s="425"/>
      <c r="BG110" s="425"/>
      <c r="BH110" s="425"/>
      <c r="BI110" s="425"/>
      <c r="BJ110" s="425"/>
      <c r="BK110" s="425"/>
      <c r="BL110" s="425"/>
      <c r="BM110" s="425"/>
      <c r="BN110" s="425"/>
      <c r="BO110" s="425"/>
      <c r="BP110" s="425"/>
      <c r="BQ110" s="425"/>
      <c r="BR110" s="425"/>
      <c r="BS110" s="425"/>
      <c r="BT110" s="425"/>
      <c r="BU110" s="425"/>
      <c r="BV110" s="425"/>
      <c r="BW110" s="425"/>
      <c r="BX110" s="425"/>
      <c r="BY110" s="425"/>
      <c r="BZ110" s="425"/>
      <c r="CA110" s="425"/>
      <c r="CB110" s="425"/>
      <c r="CC110" s="425"/>
      <c r="CD110" s="425"/>
      <c r="CE110" s="425"/>
      <c r="CF110" s="425"/>
      <c r="CG110" s="425"/>
      <c r="CH110" s="425"/>
      <c r="CI110" s="425"/>
      <c r="CJ110" s="425"/>
      <c r="CK110" s="425"/>
      <c r="CL110" s="425"/>
      <c r="CM110" s="425"/>
      <c r="CN110" s="425"/>
    </row>
  </sheetData>
  <sheetProtection formatCells="0" formatColumns="0" formatRows="0" insertColumns="0" insertRows="0" insertHyperlinks="0"/>
  <mergeCells count="32">
    <mergeCell ref="D49:AX49"/>
    <mergeCell ref="AM35:AT35"/>
    <mergeCell ref="AM37:AT37"/>
    <mergeCell ref="D28:AX28"/>
    <mergeCell ref="AM33:AT33"/>
    <mergeCell ref="D48:AX48"/>
    <mergeCell ref="D30:AX30"/>
    <mergeCell ref="AM31:AT31"/>
    <mergeCell ref="D45:AX45"/>
    <mergeCell ref="D44:AX44"/>
    <mergeCell ref="Z33:AG36"/>
    <mergeCell ref="C5:AN5"/>
    <mergeCell ref="D27:AX27"/>
    <mergeCell ref="D46:AX46"/>
    <mergeCell ref="D47:AX47"/>
    <mergeCell ref="D29:AX29"/>
    <mergeCell ref="D50:AX50"/>
    <mergeCell ref="D65:AX65"/>
    <mergeCell ref="D58:AX58"/>
    <mergeCell ref="D59:AX59"/>
    <mergeCell ref="D60:AX60"/>
    <mergeCell ref="D61:AX61"/>
    <mergeCell ref="D63:AX63"/>
    <mergeCell ref="D64:AX64"/>
    <mergeCell ref="D62:AX62"/>
    <mergeCell ref="D54:AX54"/>
    <mergeCell ref="D55:AX55"/>
    <mergeCell ref="D56:AX56"/>
    <mergeCell ref="D57:AX57"/>
    <mergeCell ref="D51:AX51"/>
    <mergeCell ref="D53:AX53"/>
    <mergeCell ref="D52:AX52"/>
  </mergeCells>
  <phoneticPr fontId="11" type="noConversion"/>
  <conditionalFormatting sqref="BC39:BF39 BC33:BF33 BC44:BF44 BM44:CS44 BM33:CS33 BM39:CS39">
    <cfRule type="cellIs" dxfId="102" priority="83" stopIfTrue="1" operator="equal">
      <formula>"&lt;&gt;"</formula>
    </cfRule>
  </conditionalFormatting>
  <conditionalFormatting sqref="BG44:BL44 BG33:BL33 BG39:BL39">
    <cfRule type="cellIs" dxfId="101" priority="79" stopIfTrue="1" operator="equal">
      <formula>"&lt;&gt;"</formula>
    </cfRule>
  </conditionalFormatting>
  <conditionalFormatting sqref="F8">
    <cfRule type="cellIs" dxfId="100" priority="76" stopIfTrue="1" operator="lessThan">
      <formula>0.99*(F9+F10+F11+F12+F13)</formula>
    </cfRule>
  </conditionalFormatting>
  <conditionalFormatting sqref="F14">
    <cfRule type="cellIs" dxfId="99" priority="75" stopIfTrue="1" operator="lessThan">
      <formula>0.99*(F15+F16+F17)</formula>
    </cfRule>
  </conditionalFormatting>
  <conditionalFormatting sqref="F18">
    <cfRule type="cellIs" dxfId="98" priority="74" stopIfTrue="1" operator="lessThan">
      <formula>0.99*(F19+F20+F21)</formula>
    </cfRule>
  </conditionalFormatting>
  <conditionalFormatting sqref="H8">
    <cfRule type="cellIs" dxfId="97" priority="73" stopIfTrue="1" operator="lessThan">
      <formula>0.99*(H9+H10+H11+H12+H13)</formula>
    </cfRule>
  </conditionalFormatting>
  <conditionalFormatting sqref="H14">
    <cfRule type="cellIs" dxfId="96" priority="72" stopIfTrue="1" operator="lessThan">
      <formula>0.99*(H15+H16+H17)</formula>
    </cfRule>
  </conditionalFormatting>
  <conditionalFormatting sqref="H18">
    <cfRule type="cellIs" dxfId="95" priority="71" stopIfTrue="1" operator="lessThan">
      <formula>0.99*(H19+H20+H21)</formula>
    </cfRule>
  </conditionalFormatting>
  <conditionalFormatting sqref="J8">
    <cfRule type="cellIs" dxfId="94" priority="70" stopIfTrue="1" operator="lessThan">
      <formula>0.99*(J9+J10+J11+J12+J13)</formula>
    </cfRule>
  </conditionalFormatting>
  <conditionalFormatting sqref="J14">
    <cfRule type="cellIs" dxfId="93" priority="69" stopIfTrue="1" operator="lessThan">
      <formula>0.99*(J15+J16+J17)</formula>
    </cfRule>
  </conditionalFormatting>
  <conditionalFormatting sqref="J18">
    <cfRule type="cellIs" dxfId="92" priority="68" stopIfTrue="1" operator="lessThan">
      <formula>0.99*(J19+J20+J21)</formula>
    </cfRule>
  </conditionalFormatting>
  <conditionalFormatting sqref="L8">
    <cfRule type="cellIs" dxfId="91" priority="67" stopIfTrue="1" operator="lessThan">
      <formula>0.99*(L9+L10+L11+L12+L13)</formula>
    </cfRule>
  </conditionalFormatting>
  <conditionalFormatting sqref="L14">
    <cfRule type="cellIs" dxfId="90" priority="66" stopIfTrue="1" operator="lessThan">
      <formula>0.99*(L15+L16+L17)</formula>
    </cfRule>
  </conditionalFormatting>
  <conditionalFormatting sqref="L18">
    <cfRule type="cellIs" dxfId="89" priority="65" stopIfTrue="1" operator="lessThan">
      <formula>0.99*(L19+L20+L21)</formula>
    </cfRule>
  </conditionalFormatting>
  <conditionalFormatting sqref="N8">
    <cfRule type="cellIs" dxfId="88" priority="64" stopIfTrue="1" operator="lessThan">
      <formula>0.99*(N9+N10+N11+N12+N13)</formula>
    </cfRule>
  </conditionalFormatting>
  <conditionalFormatting sqref="N14">
    <cfRule type="cellIs" dxfId="87" priority="63" stopIfTrue="1" operator="lessThan">
      <formula>0.99*(N15+N16+N17)</formula>
    </cfRule>
  </conditionalFormatting>
  <conditionalFormatting sqref="N18">
    <cfRule type="cellIs" dxfId="86" priority="62" stopIfTrue="1" operator="lessThan">
      <formula>0.99*(N19+N20+N21)</formula>
    </cfRule>
  </conditionalFormatting>
  <conditionalFormatting sqref="P8">
    <cfRule type="cellIs" dxfId="85" priority="61" stopIfTrue="1" operator="lessThan">
      <formula>0.99*(P9+P10+P11+P12+P13)</formula>
    </cfRule>
  </conditionalFormatting>
  <conditionalFormatting sqref="P14">
    <cfRule type="cellIs" dxfId="84" priority="60" stopIfTrue="1" operator="lessThan">
      <formula>0.99*(P15+P16+P17)</formula>
    </cfRule>
  </conditionalFormatting>
  <conditionalFormatting sqref="P18">
    <cfRule type="cellIs" dxfId="83" priority="59" stopIfTrue="1" operator="lessThan">
      <formula>0.99*(P19+P20+P21)</formula>
    </cfRule>
  </conditionalFormatting>
  <conditionalFormatting sqref="R8">
    <cfRule type="cellIs" dxfId="82" priority="58" stopIfTrue="1" operator="lessThan">
      <formula>0.99*(R9+R10+R11+R12+R13)</formula>
    </cfRule>
  </conditionalFormatting>
  <conditionalFormatting sqref="R14">
    <cfRule type="cellIs" dxfId="81" priority="57" stopIfTrue="1" operator="lessThan">
      <formula>0.99*(R15+R16+R17)</formula>
    </cfRule>
  </conditionalFormatting>
  <conditionalFormatting sqref="R18">
    <cfRule type="cellIs" dxfId="80" priority="56" stopIfTrue="1" operator="lessThan">
      <formula>0.99*(R19+R20+R21)</formula>
    </cfRule>
  </conditionalFormatting>
  <conditionalFormatting sqref="T8">
    <cfRule type="cellIs" dxfId="79" priority="55" stopIfTrue="1" operator="lessThan">
      <formula>0.99*(T9+T10+T11+T12+T13)</formula>
    </cfRule>
  </conditionalFormatting>
  <conditionalFormatting sqref="T14">
    <cfRule type="cellIs" dxfId="78" priority="54" stopIfTrue="1" operator="lessThan">
      <formula>0.99*(T15+T16+T17)</formula>
    </cfRule>
  </conditionalFormatting>
  <conditionalFormatting sqref="T18">
    <cfRule type="cellIs" dxfId="77" priority="53" stopIfTrue="1" operator="lessThan">
      <formula>0.99*(T19+T20+T21)</formula>
    </cfRule>
  </conditionalFormatting>
  <conditionalFormatting sqref="V8">
    <cfRule type="cellIs" dxfId="76" priority="52" stopIfTrue="1" operator="lessThan">
      <formula>0.99*(V9+V10+V11+V12+V13)</formula>
    </cfRule>
  </conditionalFormatting>
  <conditionalFormatting sqref="V14">
    <cfRule type="cellIs" dxfId="75" priority="51" stopIfTrue="1" operator="lessThan">
      <formula>0.99*(V15+V16+V17)</formula>
    </cfRule>
  </conditionalFormatting>
  <conditionalFormatting sqref="V18">
    <cfRule type="cellIs" dxfId="74" priority="50" stopIfTrue="1" operator="lessThan">
      <formula>0.99*(V19+V20+V21)</formula>
    </cfRule>
  </conditionalFormatting>
  <conditionalFormatting sqref="X8">
    <cfRule type="cellIs" dxfId="73" priority="49" stopIfTrue="1" operator="lessThan">
      <formula>0.99*(X9+X10+X11+X12+X13)</formula>
    </cfRule>
  </conditionalFormatting>
  <conditionalFormatting sqref="X14">
    <cfRule type="cellIs" dxfId="72" priority="48" stopIfTrue="1" operator="lessThan">
      <formula>0.99*(X15+X16+X17)</formula>
    </cfRule>
  </conditionalFormatting>
  <conditionalFormatting sqref="X18">
    <cfRule type="cellIs" dxfId="71" priority="47" stopIfTrue="1" operator="lessThan">
      <formula>0.99*(X19+X20+X21)</formula>
    </cfRule>
  </conditionalFormatting>
  <conditionalFormatting sqref="Z8">
    <cfRule type="cellIs" dxfId="70" priority="46" stopIfTrue="1" operator="lessThan">
      <formula>0.99*(Z9+Z10+Z11+Z12+Z13)</formula>
    </cfRule>
  </conditionalFormatting>
  <conditionalFormatting sqref="Z14">
    <cfRule type="cellIs" dxfId="69" priority="45" stopIfTrue="1" operator="lessThan">
      <formula>0.99*(Z15+Z16+Z17)</formula>
    </cfRule>
  </conditionalFormatting>
  <conditionalFormatting sqref="Z18">
    <cfRule type="cellIs" dxfId="68" priority="44" stopIfTrue="1" operator="lessThan">
      <formula>0.99*(Z19+Z20+Z21)</formula>
    </cfRule>
  </conditionalFormatting>
  <conditionalFormatting sqref="AB8">
    <cfRule type="cellIs" dxfId="67" priority="43" stopIfTrue="1" operator="lessThan">
      <formula>0.99*(AB9+AB10+AB11+AB12+AB13)</formula>
    </cfRule>
  </conditionalFormatting>
  <conditionalFormatting sqref="AB14">
    <cfRule type="cellIs" dxfId="66" priority="42" stopIfTrue="1" operator="lessThan">
      <formula>0.99*(AB15+AB16+AB17)</formula>
    </cfRule>
  </conditionalFormatting>
  <conditionalFormatting sqref="AB18">
    <cfRule type="cellIs" dxfId="65" priority="41" stopIfTrue="1" operator="lessThan">
      <formula>0.99*(AB19+AB20+AB21)</formula>
    </cfRule>
  </conditionalFormatting>
  <conditionalFormatting sqref="AD8">
    <cfRule type="cellIs" dxfId="64" priority="40" stopIfTrue="1" operator="lessThan">
      <formula>0.99*(AD9+AD10+AD11+AD12+AD13)</formula>
    </cfRule>
  </conditionalFormatting>
  <conditionalFormatting sqref="AD14">
    <cfRule type="cellIs" dxfId="63" priority="39" stopIfTrue="1" operator="lessThan">
      <formula>0.99*(AD15+AD16+AD17)</formula>
    </cfRule>
  </conditionalFormatting>
  <conditionalFormatting sqref="AD18">
    <cfRule type="cellIs" dxfId="62" priority="38" stopIfTrue="1" operator="lessThan">
      <formula>0.99*(AD19+AD20+AD21)</formula>
    </cfRule>
  </conditionalFormatting>
  <conditionalFormatting sqref="AF8">
    <cfRule type="cellIs" dxfId="61" priority="37" stopIfTrue="1" operator="lessThan">
      <formula>0.99*(AF9+AF10+AF11+AF12+AF13)</formula>
    </cfRule>
  </conditionalFormatting>
  <conditionalFormatting sqref="AF14">
    <cfRule type="cellIs" dxfId="60" priority="36" stopIfTrue="1" operator="lessThan">
      <formula>0.99*(AF15+AF16+AF17)</formula>
    </cfRule>
  </conditionalFormatting>
  <conditionalFormatting sqref="AF18">
    <cfRule type="cellIs" dxfId="59" priority="35" stopIfTrue="1" operator="lessThan">
      <formula>0.99*(AF19+AF20+AF21)</formula>
    </cfRule>
  </conditionalFormatting>
  <conditionalFormatting sqref="AH8">
    <cfRule type="cellIs" dxfId="58" priority="34" stopIfTrue="1" operator="lessThan">
      <formula>0.99*(AH9+AH10+AH11+AH12+AH13)</formula>
    </cfRule>
  </conditionalFormatting>
  <conditionalFormatting sqref="AH14">
    <cfRule type="cellIs" dxfId="57" priority="33" stopIfTrue="1" operator="lessThan">
      <formula>0.99*(AH15+AH16+AH17)</formula>
    </cfRule>
  </conditionalFormatting>
  <conditionalFormatting sqref="AH18">
    <cfRule type="cellIs" dxfId="56" priority="32" stopIfTrue="1" operator="lessThan">
      <formula>0.99*(AH19+AH20+AH21)</formula>
    </cfRule>
  </conditionalFormatting>
  <conditionalFormatting sqref="AJ8">
    <cfRule type="cellIs" dxfId="55" priority="31" stopIfTrue="1" operator="lessThan">
      <formula>0.99*(AJ9+AJ10+AJ11+AJ12+AJ13)</formula>
    </cfRule>
  </conditionalFormatting>
  <conditionalFormatting sqref="AJ14">
    <cfRule type="cellIs" dxfId="54" priority="30" stopIfTrue="1" operator="lessThan">
      <formula>0.99*(AJ15+AJ16+AJ17)</formula>
    </cfRule>
  </conditionalFormatting>
  <conditionalFormatting sqref="AJ18">
    <cfRule type="cellIs" dxfId="53" priority="29" stopIfTrue="1" operator="lessThan">
      <formula>0.99*(AJ19+AJ20+AJ21)</formula>
    </cfRule>
  </conditionalFormatting>
  <conditionalFormatting sqref="AL8">
    <cfRule type="cellIs" dxfId="52" priority="28" stopIfTrue="1" operator="lessThan">
      <formula>0.99*(AL9+AL10+AL11+AL12+AL13)</formula>
    </cfRule>
  </conditionalFormatting>
  <conditionalFormatting sqref="AL14">
    <cfRule type="cellIs" dxfId="51" priority="27" stopIfTrue="1" operator="lessThan">
      <formula>0.99*(AL15+AL16+AL17)</formula>
    </cfRule>
  </conditionalFormatting>
  <conditionalFormatting sqref="AL18">
    <cfRule type="cellIs" dxfId="50" priority="26" stopIfTrue="1" operator="lessThan">
      <formula>0.99*(AL19+AL20+AL21)</formula>
    </cfRule>
  </conditionalFormatting>
  <conditionalFormatting sqref="AN8">
    <cfRule type="cellIs" dxfId="49" priority="25" stopIfTrue="1" operator="lessThan">
      <formula>0.99*(AN9+AN10+AN11+AN12+AN13)</formula>
    </cfRule>
  </conditionalFormatting>
  <conditionalFormatting sqref="AN14">
    <cfRule type="cellIs" dxfId="48" priority="24" stopIfTrue="1" operator="lessThan">
      <formula>0.99*(AN15+AN16+AN17)</formula>
    </cfRule>
  </conditionalFormatting>
  <conditionalFormatting sqref="AN18">
    <cfRule type="cellIs" dxfId="47" priority="23" stopIfTrue="1" operator="lessThan">
      <formula>0.99*(AN19+AN20+AN21)</formula>
    </cfRule>
  </conditionalFormatting>
  <conditionalFormatting sqref="AP8">
    <cfRule type="cellIs" dxfId="46" priority="22" stopIfTrue="1" operator="lessThan">
      <formula>0.99*(AP9+AP10+AP11+AP12+AP13)</formula>
    </cfRule>
  </conditionalFormatting>
  <conditionalFormatting sqref="AP14">
    <cfRule type="cellIs" dxfId="45" priority="21" stopIfTrue="1" operator="lessThan">
      <formula>0.99*(AP15+AP16+AP17)</formula>
    </cfRule>
  </conditionalFormatting>
  <conditionalFormatting sqref="AP18">
    <cfRule type="cellIs" dxfId="44" priority="20" stopIfTrue="1" operator="lessThan">
      <formula>0.99*(AP19+AP20+AP21)</formula>
    </cfRule>
  </conditionalFormatting>
  <conditionalFormatting sqref="AR8">
    <cfRule type="cellIs" dxfId="43" priority="19" stopIfTrue="1" operator="lessThan">
      <formula>0.99*(AR9+AR10+AR11+AR12+AR13)</formula>
    </cfRule>
  </conditionalFormatting>
  <conditionalFormatting sqref="AR14">
    <cfRule type="cellIs" dxfId="42" priority="18" stopIfTrue="1" operator="lessThan">
      <formula>0.99*(AR15+AR16+AR17)</formula>
    </cfRule>
  </conditionalFormatting>
  <conditionalFormatting sqref="AR18">
    <cfRule type="cellIs" dxfId="41" priority="17" stopIfTrue="1" operator="lessThan">
      <formula>0.99*(AR19+AR20+AR21)</formula>
    </cfRule>
  </conditionalFormatting>
  <conditionalFormatting sqref="AT8">
    <cfRule type="cellIs" dxfId="40" priority="16" stopIfTrue="1" operator="lessThan">
      <formula>0.99*(AT9+AT10+AT11+AT12+AT13)</formula>
    </cfRule>
  </conditionalFormatting>
  <conditionalFormatting sqref="AT14">
    <cfRule type="cellIs" dxfId="39" priority="15" stopIfTrue="1" operator="lessThan">
      <formula>0.99*(AT15+AT16+AT17)</formula>
    </cfRule>
  </conditionalFormatting>
  <conditionalFormatting sqref="AT18">
    <cfRule type="cellIs" dxfId="38" priority="14" stopIfTrue="1" operator="lessThan">
      <formula>0.99*(AT19+AT20+AT21)</formula>
    </cfRule>
  </conditionalFormatting>
  <conditionalFormatting sqref="AV8">
    <cfRule type="cellIs" dxfId="37" priority="13" stopIfTrue="1" operator="lessThan">
      <formula>0.99*(AV9+AV10+AV11+AV12+AV13)</formula>
    </cfRule>
  </conditionalFormatting>
  <conditionalFormatting sqref="AV14">
    <cfRule type="cellIs" dxfId="36" priority="12" stopIfTrue="1" operator="lessThan">
      <formula>0.99*(AV15+AV16+AV17)</formula>
    </cfRule>
  </conditionalFormatting>
  <conditionalFormatting sqref="AV18">
    <cfRule type="cellIs" dxfId="35" priority="11" stopIfTrue="1" operator="lessThan">
      <formula>0.99*(AV19+AV20+AV21)</formula>
    </cfRule>
  </conditionalFormatting>
  <conditionalFormatting sqref="BE8:BE24">
    <cfRule type="cellIs" dxfId="34" priority="9" stopIfTrue="1" operator="equal">
      <formula>"&gt; 100%"</formula>
    </cfRule>
  </conditionalFormatting>
  <conditionalFormatting sqref="BO8:BO24 BQ8:BQ24 BS8:BS24 BU8:BU24 BW8:BW24 BY8:BY24 CA8:CA24 CC8:CC24 CE8:CE24 CG8:CG24 CI8:CI24 CK8:CK24 CM8:CM24 CO8:CO24 CQ8:CQ24 CS8:CS24 BG8:BG24 BI8:BI24 BK8:BK24 BM8:BM24">
    <cfRule type="cellIs" dxfId="33" priority="10" stopIfTrue="1" operator="equal">
      <formula>"&gt; 25%"</formula>
    </cfRule>
  </conditionalFormatting>
  <conditionalFormatting sqref="CS30 CA30 BY30 BW30 BU30 BS30 BQ30 CQ30 CO30 CM30 CK30 CI30 CG30 CE30 CC30">
    <cfRule type="cellIs" dxfId="32" priority="8" stopIfTrue="1" operator="equal">
      <formula>"&lt;&gt;"</formula>
    </cfRule>
  </conditionalFormatting>
  <conditionalFormatting sqref="BC30">
    <cfRule type="cellIs" dxfId="31" priority="7" stopIfTrue="1" operator="equal">
      <formula>"&lt;&gt;"</formula>
    </cfRule>
  </conditionalFormatting>
  <conditionalFormatting sqref="BE30">
    <cfRule type="cellIs" dxfId="30" priority="6" stopIfTrue="1" operator="equal">
      <formula>"&lt;&gt;"</formula>
    </cfRule>
  </conditionalFormatting>
  <conditionalFormatting sqref="BG30">
    <cfRule type="cellIs" dxfId="29" priority="5" stopIfTrue="1" operator="equal">
      <formula>"&lt;&gt;"</formula>
    </cfRule>
  </conditionalFormatting>
  <conditionalFormatting sqref="BI30">
    <cfRule type="cellIs" dxfId="28" priority="4" stopIfTrue="1" operator="equal">
      <formula>"&lt;&gt;"</formula>
    </cfRule>
  </conditionalFormatting>
  <conditionalFormatting sqref="BK30">
    <cfRule type="cellIs" dxfId="27" priority="3" stopIfTrue="1" operator="equal">
      <formula>"&lt;&gt;"</formula>
    </cfRule>
  </conditionalFormatting>
  <conditionalFormatting sqref="BM30">
    <cfRule type="cellIs" dxfId="26" priority="2" stopIfTrue="1" operator="equal">
      <formula>"&lt;&gt;"</formula>
    </cfRule>
  </conditionalFormatting>
  <conditionalFormatting sqref="BO30">
    <cfRule type="cellIs" dxfId="25" priority="1" stopIfTrue="1" operator="equal">
      <formula>"&lt;&gt;"</formula>
    </cfRule>
  </conditionalFormatting>
  <printOptions horizontalCentered="1"/>
  <pageMargins left="0.28000000000000003" right="0.17" top="0.31" bottom="0.46" header="0.18" footer="0.25"/>
  <pageSetup paperSize="9" scale="88" fitToHeight="2" orientation="landscape" r:id="rId1"/>
  <headerFooter alignWithMargins="0">
    <oddFooter>&amp;C&amp;"Arial,Regular"&amp;8UNSD/UNEP Questionnaire 2013 on Environment Statistics - Water Section - p.&amp;P</oddFooter>
  </headerFooter>
  <rowBreaks count="1" manualBreakCount="1">
    <brk id="29" min="2" max="4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DF73"/>
  <sheetViews>
    <sheetView showGridLines="0" view="pageBreakPreview" topLeftCell="C1" zoomScale="85" zoomScaleNormal="83" zoomScaleSheetLayoutView="85" workbookViewId="0">
      <selection activeCell="F8" sqref="F8"/>
    </sheetView>
  </sheetViews>
  <sheetFormatPr defaultColWidth="9.33203125" defaultRowHeight="13.2" x14ac:dyDescent="0.25"/>
  <cols>
    <col min="1" max="1" width="3.6640625" style="178" hidden="1" customWidth="1"/>
    <col min="2" max="2" width="8.44140625" style="179" hidden="1" customWidth="1"/>
    <col min="3" max="3" width="9.44140625" style="191" customWidth="1"/>
    <col min="4" max="4" width="32.77734375" style="191" customWidth="1"/>
    <col min="5" max="5" width="8.6640625" style="191" customWidth="1"/>
    <col min="6" max="6" width="7.109375" style="191" customWidth="1"/>
    <col min="7" max="7" width="1.77734375" style="191" customWidth="1"/>
    <col min="8" max="8" width="7" style="219" hidden="1" customWidth="1"/>
    <col min="9" max="9" width="1.77734375" style="220" hidden="1" customWidth="1"/>
    <col min="10" max="10" width="7" style="221" hidden="1" customWidth="1"/>
    <col min="11" max="11" width="1.77734375" style="220" hidden="1" customWidth="1"/>
    <col min="12" max="12" width="7" style="221" hidden="1" customWidth="1"/>
    <col min="13" max="13" width="1.77734375" style="220" hidden="1" customWidth="1"/>
    <col min="14" max="14" width="7" style="221" hidden="1" customWidth="1"/>
    <col min="15" max="15" width="1.77734375" style="220" hidden="1" customWidth="1"/>
    <col min="16" max="16" width="7" style="221" hidden="1" customWidth="1"/>
    <col min="17" max="17" width="1.77734375" style="220" hidden="1" customWidth="1"/>
    <col min="18" max="18" width="7" style="221" hidden="1" customWidth="1"/>
    <col min="19" max="19" width="1.77734375" style="220" hidden="1" customWidth="1"/>
    <col min="20" max="20" width="7" style="221" hidden="1" customWidth="1"/>
    <col min="21" max="21" width="1.77734375" style="220" hidden="1" customWidth="1"/>
    <col min="22" max="22" width="7" style="221" hidden="1" customWidth="1"/>
    <col min="23" max="23" width="1.77734375" style="220" hidden="1" customWidth="1"/>
    <col min="24" max="24" width="7" style="219" hidden="1" customWidth="1"/>
    <col min="25" max="25" width="1.77734375" style="220" hidden="1" customWidth="1"/>
    <col min="26" max="26" width="7" style="219" customWidth="1"/>
    <col min="27" max="27" width="1.77734375" style="220" customWidth="1"/>
    <col min="28" max="28" width="7" style="219" customWidth="1"/>
    <col min="29" max="29" width="1.77734375" style="220" customWidth="1"/>
    <col min="30" max="30" width="7" style="219" customWidth="1"/>
    <col min="31" max="31" width="1.77734375" style="220" customWidth="1"/>
    <col min="32" max="32" width="7" style="219" customWidth="1"/>
    <col min="33" max="33" width="1.77734375" style="220" customWidth="1"/>
    <col min="34" max="34" width="7" style="219" customWidth="1"/>
    <col min="35" max="35" width="1.77734375" style="220" customWidth="1"/>
    <col min="36" max="36" width="7" style="221" customWidth="1"/>
    <col min="37" max="37" width="1.77734375" style="220" customWidth="1"/>
    <col min="38" max="38" width="7" style="219" customWidth="1"/>
    <col min="39" max="39" width="1.77734375" style="220" customWidth="1"/>
    <col min="40" max="40" width="7" style="219" customWidth="1"/>
    <col min="41" max="41" width="1.77734375" style="205" customWidth="1"/>
    <col min="42" max="42" width="7" style="205" customWidth="1"/>
    <col min="43" max="43" width="1.77734375" style="205" customWidth="1"/>
    <col min="44" max="44" width="7" style="205" customWidth="1"/>
    <col min="45" max="45" width="1.77734375" style="205" customWidth="1"/>
    <col min="46" max="46" width="7" style="219" customWidth="1"/>
    <col min="47" max="47" width="1.77734375" style="220" customWidth="1"/>
    <col min="48" max="48" width="7" style="219" customWidth="1"/>
    <col min="49" max="49" width="1.77734375" style="220" customWidth="1"/>
    <col min="50" max="50" width="1.77734375" style="191" customWidth="1"/>
    <col min="51" max="51" width="6.6640625" style="189" customWidth="1"/>
    <col min="52" max="52" width="30.6640625" style="189" customWidth="1"/>
    <col min="53" max="53" width="7.109375" style="189" customWidth="1"/>
    <col min="54" max="54" width="6.44140625" style="189" customWidth="1"/>
    <col min="55" max="55" width="2.109375" style="189" customWidth="1"/>
    <col min="56" max="56" width="6.44140625" style="189" customWidth="1"/>
    <col min="57" max="57" width="1.109375" style="189" customWidth="1"/>
    <col min="58" max="58" width="6.44140625" style="189" customWidth="1"/>
    <col min="59" max="59" width="1.109375" style="189" customWidth="1"/>
    <col min="60" max="60" width="6.44140625" style="189" customWidth="1"/>
    <col min="61" max="61" width="1.44140625" style="189" customWidth="1"/>
    <col min="62" max="62" width="6.44140625" style="189" customWidth="1"/>
    <col min="63" max="63" width="1.44140625" style="189" customWidth="1"/>
    <col min="64" max="64" width="6.44140625" style="189" customWidth="1"/>
    <col min="65" max="65" width="1.109375" style="189" customWidth="1"/>
    <col min="66" max="66" width="6.44140625" style="189" customWidth="1"/>
    <col min="67" max="67" width="1.44140625" style="189" customWidth="1"/>
    <col min="68" max="68" width="6.44140625" style="189" customWidth="1"/>
    <col min="69" max="69" width="1.44140625" style="189" customWidth="1"/>
    <col min="70" max="70" width="6.44140625" style="189" customWidth="1"/>
    <col min="71" max="71" width="1.44140625" style="189" customWidth="1"/>
    <col min="72" max="72" width="6.44140625" style="189" customWidth="1"/>
    <col min="73" max="73" width="1.44140625" style="189" customWidth="1"/>
    <col min="74" max="74" width="6.44140625" style="189" customWidth="1"/>
    <col min="75" max="75" width="1.44140625" style="189" customWidth="1"/>
    <col min="76" max="76" width="6.44140625" style="189" customWidth="1"/>
    <col min="77" max="77" width="1.44140625" style="189" customWidth="1"/>
    <col min="78" max="78" width="6.44140625" style="189" customWidth="1"/>
    <col min="79" max="79" width="1.44140625" style="189" customWidth="1"/>
    <col min="80" max="80" width="6.44140625" style="189" customWidth="1"/>
    <col min="81" max="81" width="1.33203125" style="189" customWidth="1"/>
    <col min="82" max="82" width="6.44140625" style="189" customWidth="1"/>
    <col min="83" max="83" width="1.33203125" style="189" customWidth="1"/>
    <col min="84" max="84" width="6.44140625" style="189" customWidth="1"/>
    <col min="85" max="85" width="1.33203125" style="189" customWidth="1"/>
    <col min="86" max="86" width="6.44140625" style="189" customWidth="1"/>
    <col min="87" max="87" width="1.33203125" style="189" customWidth="1"/>
    <col min="88" max="88" width="6.44140625" style="189" customWidth="1"/>
    <col min="89" max="89" width="1.33203125" style="189" customWidth="1"/>
    <col min="90" max="90" width="6.44140625" style="189" customWidth="1"/>
    <col min="91" max="91" width="1.33203125" style="189" customWidth="1"/>
    <col min="92" max="92" width="6.44140625" style="189" customWidth="1"/>
    <col min="93" max="93" width="1.33203125" style="189" customWidth="1"/>
    <col min="94" max="94" width="6.44140625" style="189" customWidth="1"/>
    <col min="95" max="95" width="1.33203125" style="189" customWidth="1"/>
    <col min="96" max="96" width="6.44140625" style="189" customWidth="1"/>
    <col min="97" max="16384" width="9.33203125" style="191"/>
  </cols>
  <sheetData>
    <row r="1" spans="1:110" s="424" customFormat="1" ht="15" customHeight="1" x14ac:dyDescent="0.3">
      <c r="A1" s="423"/>
      <c r="B1" s="179">
        <v>0</v>
      </c>
      <c r="C1" s="180" t="s">
        <v>3</v>
      </c>
      <c r="D1" s="180"/>
      <c r="E1" s="321"/>
      <c r="F1" s="321"/>
      <c r="G1" s="321"/>
      <c r="H1" s="322"/>
      <c r="I1" s="323"/>
      <c r="J1" s="324"/>
      <c r="K1" s="323"/>
      <c r="L1" s="324"/>
      <c r="M1" s="323"/>
      <c r="N1" s="324"/>
      <c r="O1" s="323"/>
      <c r="P1" s="324"/>
      <c r="Q1" s="323"/>
      <c r="R1" s="324"/>
      <c r="S1" s="323"/>
      <c r="T1" s="324"/>
      <c r="U1" s="323"/>
      <c r="V1" s="324"/>
      <c r="W1" s="323"/>
      <c r="X1" s="322"/>
      <c r="Y1" s="323"/>
      <c r="Z1" s="322"/>
      <c r="AA1" s="323"/>
      <c r="AB1" s="322"/>
      <c r="AC1" s="323"/>
      <c r="AD1" s="322"/>
      <c r="AE1" s="323"/>
      <c r="AF1" s="322"/>
      <c r="AG1" s="323"/>
      <c r="AH1" s="322"/>
      <c r="AI1" s="323"/>
      <c r="AJ1" s="324"/>
      <c r="AK1" s="323"/>
      <c r="AL1" s="322"/>
      <c r="AM1" s="323"/>
      <c r="AN1" s="322"/>
      <c r="AO1" s="533"/>
      <c r="AP1" s="533"/>
      <c r="AQ1" s="533"/>
      <c r="AR1" s="533"/>
      <c r="AS1" s="533"/>
      <c r="AT1" s="322"/>
      <c r="AU1" s="323"/>
      <c r="AV1" s="322"/>
      <c r="AW1" s="323"/>
      <c r="AX1" s="473"/>
      <c r="AY1" s="190" t="s">
        <v>265</v>
      </c>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row>
    <row r="2" spans="1:110" ht="7.5" customHeight="1" x14ac:dyDescent="0.25">
      <c r="E2" s="326"/>
      <c r="F2" s="326"/>
      <c r="G2" s="326"/>
      <c r="H2" s="330"/>
      <c r="AE2" s="335"/>
      <c r="AF2" s="330"/>
      <c r="AG2" s="335"/>
      <c r="AH2" s="330"/>
      <c r="AI2" s="335"/>
      <c r="AJ2" s="412"/>
      <c r="AK2" s="335"/>
      <c r="AL2" s="330"/>
      <c r="AM2" s="335"/>
      <c r="AN2" s="330"/>
      <c r="AT2" s="330"/>
      <c r="AV2" s="330"/>
    </row>
    <row r="3" spans="1:110" s="347" customFormat="1" ht="17.25" customHeight="1" x14ac:dyDescent="0.25">
      <c r="A3" s="277"/>
      <c r="B3" s="277">
        <v>50</v>
      </c>
      <c r="C3" s="331" t="s">
        <v>266</v>
      </c>
      <c r="D3" s="32" t="s">
        <v>267</v>
      </c>
      <c r="E3" s="415"/>
      <c r="F3" s="416"/>
      <c r="G3" s="417"/>
      <c r="H3" s="418"/>
      <c r="I3" s="419"/>
      <c r="J3" s="418"/>
      <c r="K3" s="419"/>
      <c r="L3" s="418"/>
      <c r="M3" s="419"/>
      <c r="N3" s="418"/>
      <c r="O3" s="419"/>
      <c r="P3" s="418"/>
      <c r="Q3" s="419"/>
      <c r="R3" s="418"/>
      <c r="S3" s="419"/>
      <c r="T3" s="418"/>
      <c r="U3" s="419"/>
      <c r="V3" s="418"/>
      <c r="W3" s="417"/>
      <c r="X3" s="418"/>
      <c r="Y3" s="417"/>
      <c r="Z3" s="111"/>
      <c r="AA3" s="420"/>
      <c r="AB3" s="56"/>
      <c r="AC3" s="331" t="s">
        <v>268</v>
      </c>
      <c r="AD3" s="333"/>
      <c r="AE3" s="332"/>
      <c r="AF3" s="333"/>
      <c r="AG3" s="334"/>
      <c r="AH3" s="661"/>
      <c r="AI3" s="666" t="s">
        <v>615</v>
      </c>
      <c r="AJ3" s="418"/>
      <c r="AK3" s="417"/>
      <c r="AL3" s="418"/>
      <c r="AM3" s="417"/>
      <c r="AN3" s="418"/>
      <c r="AO3" s="421"/>
      <c r="AP3" s="421"/>
      <c r="AQ3" s="421"/>
      <c r="AR3" s="421"/>
      <c r="AS3" s="421"/>
      <c r="AT3" s="422"/>
      <c r="AU3" s="422"/>
      <c r="AV3" s="422"/>
      <c r="AW3" s="422"/>
      <c r="AX3" s="422"/>
      <c r="AY3" s="338" t="s">
        <v>269</v>
      </c>
      <c r="AZ3" s="426"/>
      <c r="BA3" s="345"/>
      <c r="BB3" s="427"/>
      <c r="BC3" s="427"/>
      <c r="BD3" s="474"/>
      <c r="BE3" s="474"/>
      <c r="BF3" s="474"/>
      <c r="BG3" s="474"/>
      <c r="BH3" s="647"/>
      <c r="BI3" s="647"/>
      <c r="BJ3" s="647"/>
      <c r="BK3" s="647"/>
      <c r="BL3" s="474"/>
      <c r="BM3" s="474"/>
      <c r="BN3" s="647"/>
      <c r="BO3" s="647"/>
      <c r="BP3" s="647"/>
      <c r="BQ3" s="647"/>
      <c r="BR3" s="647"/>
      <c r="BS3" s="647"/>
      <c r="BT3" s="428"/>
      <c r="BU3" s="428"/>
      <c r="BV3" s="345"/>
      <c r="BW3" s="345"/>
      <c r="BX3" s="345"/>
      <c r="BY3" s="345"/>
      <c r="BZ3" s="345"/>
      <c r="CA3" s="345"/>
      <c r="CB3" s="428"/>
      <c r="CC3" s="428"/>
      <c r="CD3" s="345"/>
      <c r="CE3" s="345"/>
      <c r="CF3" s="345"/>
      <c r="CG3" s="345"/>
      <c r="CH3" s="345"/>
      <c r="CI3" s="345"/>
      <c r="CJ3" s="345"/>
      <c r="CK3" s="345"/>
      <c r="CL3" s="345"/>
      <c r="CM3" s="345"/>
      <c r="CN3" s="345"/>
      <c r="CO3" s="345"/>
      <c r="CP3" s="345"/>
      <c r="CQ3" s="345"/>
      <c r="CR3" s="345"/>
      <c r="CS3" s="346"/>
      <c r="CT3" s="346"/>
    </row>
    <row r="4" spans="1:110" ht="3.75" customHeight="1" x14ac:dyDescent="0.3">
      <c r="C4" s="475"/>
      <c r="D4" s="475"/>
      <c r="E4" s="385"/>
      <c r="F4" s="385"/>
      <c r="G4" s="385"/>
      <c r="H4" s="330"/>
      <c r="I4" s="335"/>
      <c r="J4" s="412"/>
      <c r="K4" s="335"/>
      <c r="L4" s="412"/>
      <c r="M4" s="335"/>
      <c r="N4" s="412"/>
      <c r="O4" s="335"/>
      <c r="P4" s="412"/>
      <c r="Q4" s="335"/>
      <c r="R4" s="412"/>
      <c r="S4" s="335"/>
      <c r="T4" s="412"/>
      <c r="U4" s="335"/>
      <c r="V4" s="412"/>
      <c r="W4" s="335"/>
      <c r="X4" s="330"/>
      <c r="Y4" s="335"/>
      <c r="Z4" s="330"/>
      <c r="AA4" s="335"/>
      <c r="AB4" s="330"/>
      <c r="AC4" s="335"/>
      <c r="AD4" s="330"/>
      <c r="AE4" s="335"/>
      <c r="AF4" s="330"/>
      <c r="AG4" s="335"/>
      <c r="AH4" s="330"/>
      <c r="AI4" s="335"/>
      <c r="AJ4" s="412"/>
      <c r="AK4" s="335"/>
      <c r="AL4" s="330"/>
      <c r="AM4" s="335"/>
      <c r="AN4" s="476"/>
      <c r="AT4" s="330"/>
      <c r="AV4" s="330"/>
      <c r="AY4" s="315"/>
    </row>
    <row r="5" spans="1:110" s="424" customFormat="1" ht="17.25" customHeight="1" x14ac:dyDescent="0.3">
      <c r="A5" s="423"/>
      <c r="B5" s="179">
        <v>9</v>
      </c>
      <c r="C5" s="752" t="s">
        <v>65</v>
      </c>
      <c r="D5" s="752"/>
      <c r="E5" s="752"/>
      <c r="F5" s="752"/>
      <c r="G5" s="752"/>
      <c r="H5" s="752"/>
      <c r="I5" s="752"/>
      <c r="J5" s="752"/>
      <c r="K5" s="752"/>
      <c r="L5" s="752"/>
      <c r="M5" s="752"/>
      <c r="N5" s="752"/>
      <c r="O5" s="752"/>
      <c r="P5" s="752"/>
      <c r="Q5" s="752"/>
      <c r="R5" s="752"/>
      <c r="S5" s="752"/>
      <c r="T5" s="752"/>
      <c r="U5" s="752"/>
      <c r="V5" s="752"/>
      <c r="W5" s="752"/>
      <c r="X5" s="752"/>
      <c r="Y5" s="752"/>
      <c r="Z5" s="752"/>
      <c r="AA5" s="752"/>
      <c r="AB5" s="752"/>
      <c r="AC5" s="752"/>
      <c r="AD5" s="752"/>
      <c r="AE5" s="752"/>
      <c r="AF5" s="752"/>
      <c r="AG5" s="752"/>
      <c r="AH5" s="752"/>
      <c r="AI5" s="752"/>
      <c r="AJ5" s="752"/>
      <c r="AK5" s="752"/>
      <c r="AL5" s="752"/>
      <c r="AM5" s="752"/>
      <c r="AN5" s="752"/>
      <c r="AO5" s="302"/>
      <c r="AP5" s="302"/>
      <c r="AQ5" s="302"/>
      <c r="AR5" s="302"/>
      <c r="AS5" s="302"/>
      <c r="AT5" s="350"/>
      <c r="AU5" s="349"/>
      <c r="AV5" s="350"/>
      <c r="AW5" s="349"/>
      <c r="AX5" s="429"/>
      <c r="AY5" s="351" t="s">
        <v>271</v>
      </c>
      <c r="AZ5" s="213"/>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row>
    <row r="6" spans="1:110" s="430" customFormat="1" ht="14.25" customHeight="1" x14ac:dyDescent="0.3">
      <c r="A6" s="423"/>
      <c r="B6" s="179"/>
      <c r="C6" s="424"/>
      <c r="D6" s="424"/>
      <c r="E6" s="218"/>
      <c r="F6" s="218"/>
      <c r="G6" s="219"/>
      <c r="H6" s="220"/>
      <c r="I6" s="221"/>
      <c r="J6" s="220"/>
      <c r="K6" s="221"/>
      <c r="L6" s="220"/>
      <c r="M6" s="221"/>
      <c r="N6" s="220"/>
      <c r="O6" s="221"/>
      <c r="P6" s="220"/>
      <c r="Q6" s="221"/>
      <c r="R6" s="220"/>
      <c r="S6" s="221"/>
      <c r="T6" s="220"/>
      <c r="U6" s="221"/>
      <c r="V6" s="220"/>
      <c r="W6" s="219"/>
      <c r="X6" s="424"/>
      <c r="Y6" s="424"/>
      <c r="Z6" s="604" t="s">
        <v>272</v>
      </c>
      <c r="AA6" s="352"/>
      <c r="AB6" s="353"/>
      <c r="AC6" s="354"/>
      <c r="AD6" s="353"/>
      <c r="AE6" s="354"/>
      <c r="AF6" s="353"/>
      <c r="AG6" s="355"/>
      <c r="AH6" s="353"/>
      <c r="AI6" s="424"/>
      <c r="AJ6" s="353"/>
      <c r="AK6" s="354"/>
      <c r="AL6" s="353"/>
      <c r="AM6" s="219"/>
      <c r="AN6" s="353"/>
      <c r="AO6" s="356"/>
      <c r="AP6" s="356"/>
      <c r="AQ6" s="356"/>
      <c r="AR6" s="356"/>
      <c r="AS6" s="356"/>
      <c r="AT6" s="643"/>
      <c r="AU6" s="357" t="s">
        <v>273</v>
      </c>
      <c r="AV6" s="643"/>
      <c r="AW6" s="357"/>
      <c r="AX6" s="643"/>
      <c r="AY6" s="358" t="s">
        <v>548</v>
      </c>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424"/>
      <c r="CT6" s="424"/>
      <c r="CU6" s="424"/>
      <c r="CV6" s="424"/>
      <c r="CW6" s="424"/>
      <c r="CX6" s="424"/>
      <c r="CY6" s="424"/>
      <c r="CZ6" s="424"/>
      <c r="DA6" s="424"/>
      <c r="DB6" s="424"/>
      <c r="DC6" s="424"/>
      <c r="DD6" s="424"/>
      <c r="DE6" s="424"/>
      <c r="DF6" s="424"/>
    </row>
    <row r="7" spans="1:110" ht="22.5" customHeight="1" x14ac:dyDescent="0.25">
      <c r="B7" s="179">
        <v>2</v>
      </c>
      <c r="C7" s="232" t="s">
        <v>280</v>
      </c>
      <c r="D7" s="232" t="s">
        <v>281</v>
      </c>
      <c r="E7" s="232" t="s">
        <v>282</v>
      </c>
      <c r="F7" s="232">
        <v>1990</v>
      </c>
      <c r="G7" s="233"/>
      <c r="H7" s="232">
        <v>1995</v>
      </c>
      <c r="I7" s="233"/>
      <c r="J7" s="232">
        <v>1996</v>
      </c>
      <c r="K7" s="233"/>
      <c r="L7" s="232">
        <v>1997</v>
      </c>
      <c r="M7" s="233"/>
      <c r="N7" s="232">
        <v>1998</v>
      </c>
      <c r="O7" s="233"/>
      <c r="P7" s="232">
        <v>1999</v>
      </c>
      <c r="Q7" s="233"/>
      <c r="R7" s="232">
        <v>2000</v>
      </c>
      <c r="S7" s="233"/>
      <c r="T7" s="232">
        <v>2001</v>
      </c>
      <c r="U7" s="233"/>
      <c r="V7" s="232">
        <v>2002</v>
      </c>
      <c r="W7" s="233"/>
      <c r="X7" s="232">
        <v>2003</v>
      </c>
      <c r="Y7" s="233"/>
      <c r="Z7" s="232">
        <v>2004</v>
      </c>
      <c r="AA7" s="233"/>
      <c r="AB7" s="232">
        <v>2005</v>
      </c>
      <c r="AC7" s="233"/>
      <c r="AD7" s="232">
        <v>2006</v>
      </c>
      <c r="AE7" s="233"/>
      <c r="AF7" s="232">
        <v>2007</v>
      </c>
      <c r="AG7" s="233"/>
      <c r="AH7" s="232">
        <v>2008</v>
      </c>
      <c r="AI7" s="233"/>
      <c r="AJ7" s="232">
        <v>2009</v>
      </c>
      <c r="AK7" s="233"/>
      <c r="AL7" s="232">
        <v>2010</v>
      </c>
      <c r="AM7" s="233"/>
      <c r="AN7" s="232">
        <v>2011</v>
      </c>
      <c r="AO7" s="233"/>
      <c r="AP7" s="232">
        <v>2012</v>
      </c>
      <c r="AQ7" s="233"/>
      <c r="AR7" s="232">
        <v>2013</v>
      </c>
      <c r="AS7" s="233"/>
      <c r="AT7" s="232">
        <v>2014</v>
      </c>
      <c r="AU7" s="233"/>
      <c r="AV7" s="232">
        <v>2015</v>
      </c>
      <c r="AW7" s="233"/>
      <c r="AY7" s="232" t="s">
        <v>280</v>
      </c>
      <c r="AZ7" s="232" t="s">
        <v>281</v>
      </c>
      <c r="BA7" s="232" t="s">
        <v>282</v>
      </c>
      <c r="BB7" s="232">
        <v>1990</v>
      </c>
      <c r="BC7" s="232"/>
      <c r="BD7" s="232">
        <v>1995</v>
      </c>
      <c r="BE7" s="232"/>
      <c r="BF7" s="232">
        <v>1996</v>
      </c>
      <c r="BG7" s="232"/>
      <c r="BH7" s="232">
        <v>1997</v>
      </c>
      <c r="BI7" s="232"/>
      <c r="BJ7" s="232">
        <v>1998</v>
      </c>
      <c r="BK7" s="232"/>
      <c r="BL7" s="232">
        <v>1999</v>
      </c>
      <c r="BM7" s="232"/>
      <c r="BN7" s="232">
        <v>2000</v>
      </c>
      <c r="BO7" s="232"/>
      <c r="BP7" s="232">
        <v>2001</v>
      </c>
      <c r="BQ7" s="232"/>
      <c r="BR7" s="232">
        <v>2002</v>
      </c>
      <c r="BS7" s="232"/>
      <c r="BT7" s="232">
        <v>2003</v>
      </c>
      <c r="BU7" s="232"/>
      <c r="BV7" s="232">
        <v>2004</v>
      </c>
      <c r="BW7" s="232"/>
      <c r="BX7" s="232">
        <v>2005</v>
      </c>
      <c r="BY7" s="232"/>
      <c r="BZ7" s="232">
        <v>2006</v>
      </c>
      <c r="CA7" s="232"/>
      <c r="CB7" s="232">
        <v>2007</v>
      </c>
      <c r="CC7" s="232"/>
      <c r="CD7" s="232">
        <v>2008</v>
      </c>
      <c r="CE7" s="232"/>
      <c r="CF7" s="232">
        <v>2009</v>
      </c>
      <c r="CG7" s="232"/>
      <c r="CH7" s="232">
        <v>2010</v>
      </c>
      <c r="CI7" s="232"/>
      <c r="CJ7" s="232">
        <v>2011</v>
      </c>
      <c r="CK7" s="232"/>
      <c r="CL7" s="232">
        <v>2012</v>
      </c>
      <c r="CM7" s="232"/>
      <c r="CN7" s="232">
        <v>2013</v>
      </c>
      <c r="CO7" s="232"/>
      <c r="CP7" s="232">
        <v>2014</v>
      </c>
      <c r="CQ7" s="232"/>
      <c r="CR7" s="232">
        <v>2015</v>
      </c>
    </row>
    <row r="8" spans="1:110" s="448" customFormat="1" ht="36" customHeight="1" x14ac:dyDescent="0.25">
      <c r="A8" s="423" t="s">
        <v>292</v>
      </c>
      <c r="B8" s="236">
        <v>163</v>
      </c>
      <c r="C8" s="436">
        <v>1</v>
      </c>
      <c r="D8" s="534" t="s">
        <v>246</v>
      </c>
      <c r="E8" s="239" t="s">
        <v>558</v>
      </c>
      <c r="F8" s="582"/>
      <c r="G8" s="595"/>
      <c r="H8" s="582"/>
      <c r="I8" s="595"/>
      <c r="J8" s="582"/>
      <c r="K8" s="595"/>
      <c r="L8" s="582"/>
      <c r="M8" s="595"/>
      <c r="N8" s="582"/>
      <c r="O8" s="595"/>
      <c r="P8" s="582"/>
      <c r="Q8" s="595"/>
      <c r="R8" s="582"/>
      <c r="S8" s="595"/>
      <c r="T8" s="582"/>
      <c r="U8" s="595"/>
      <c r="V8" s="582"/>
      <c r="W8" s="595"/>
      <c r="X8" s="582"/>
      <c r="Y8" s="595"/>
      <c r="Z8" s="582"/>
      <c r="AA8" s="595"/>
      <c r="AB8" s="582"/>
      <c r="AC8" s="595"/>
      <c r="AD8" s="582"/>
      <c r="AE8" s="595"/>
      <c r="AF8" s="582"/>
      <c r="AG8" s="595"/>
      <c r="AH8" s="582"/>
      <c r="AI8" s="595"/>
      <c r="AJ8" s="582"/>
      <c r="AK8" s="595"/>
      <c r="AL8" s="582"/>
      <c r="AM8" s="595"/>
      <c r="AN8" s="582"/>
      <c r="AO8" s="595"/>
      <c r="AP8" s="582"/>
      <c r="AQ8" s="595"/>
      <c r="AR8" s="582"/>
      <c r="AS8" s="595"/>
      <c r="AT8" s="582"/>
      <c r="AU8" s="595"/>
      <c r="AV8" s="582">
        <v>21.74</v>
      </c>
      <c r="AW8" s="595" t="s">
        <v>601</v>
      </c>
      <c r="AY8" s="388">
        <v>1</v>
      </c>
      <c r="AZ8" s="535" t="s">
        <v>246</v>
      </c>
      <c r="BA8" s="100" t="s">
        <v>558</v>
      </c>
      <c r="BB8" s="100" t="s">
        <v>289</v>
      </c>
      <c r="BC8" s="614"/>
      <c r="BD8" s="81" t="str">
        <f>IF(OR(ISBLANK(F8),ISBLANK(H8)),"N/A",IF(ABS(H8-F8)&gt;100,"&gt; 100%","ok"))</f>
        <v>N/A</v>
      </c>
      <c r="BE8" s="614"/>
      <c r="BF8" s="81" t="str">
        <f>IF(OR(ISBLANK(H8),ISBLANK(J8)),"N/A",IF(ABS(J8-H8)&gt;25,"&gt; 25%","ok"))</f>
        <v>N/A</v>
      </c>
      <c r="BG8" s="81"/>
      <c r="BH8" s="81" t="str">
        <f>IF(OR(ISBLANK(J8),ISBLANK(L8)),"N/A",IF(ABS(L8-J8)&gt;25,"&gt; 25%","ok"))</f>
        <v>N/A</v>
      </c>
      <c r="BI8" s="81"/>
      <c r="BJ8" s="81" t="str">
        <f>IF(OR(ISBLANK(L8),ISBLANK(N8)),"N/A",IF(ABS(N8-L8)&gt;25,"&gt; 25%","ok"))</f>
        <v>N/A</v>
      </c>
      <c r="BK8" s="81"/>
      <c r="BL8" s="81" t="str">
        <f>IF(OR(ISBLANK(N8),ISBLANK(P8)),"N/A",IF(ABS(P8-N8)&gt;25,"&gt; 25%","ok"))</f>
        <v>N/A</v>
      </c>
      <c r="BM8" s="81"/>
      <c r="BN8" s="81" t="str">
        <f>IF(OR(ISBLANK(P8),ISBLANK(R8)),"N/A",IF(ABS(R8-P8)&gt;25,"&gt; 25%","ok"))</f>
        <v>N/A</v>
      </c>
      <c r="BO8" s="81"/>
      <c r="BP8" s="81" t="str">
        <f>IF(OR(ISBLANK(R8),ISBLANK(T8)),"N/A",IF(ABS(T8-R8)&gt;25,"&gt; 25%","ok"))</f>
        <v>N/A</v>
      </c>
      <c r="BQ8" s="81"/>
      <c r="BR8" s="81" t="str">
        <f>IF(OR(ISBLANK(T8),ISBLANK(V8)),"N/A",IF(ABS(V8-T8)&gt;25,"&gt; 25%","ok"))</f>
        <v>N/A</v>
      </c>
      <c r="BS8" s="81"/>
      <c r="BT8" s="81" t="str">
        <f>IF(OR(ISBLANK(V8),ISBLANK(X8)),"N/A",IF(ABS(X8-V8)&gt;25,"&gt; 25%","ok"))</f>
        <v>N/A</v>
      </c>
      <c r="BU8" s="81"/>
      <c r="BV8" s="81" t="str">
        <f>IF(OR(ISBLANK(X8),ISBLANK(Z8)),"N/A",IF(ABS(Z8-X8)&gt;25,"&gt; 25%","ok"))</f>
        <v>N/A</v>
      </c>
      <c r="BW8" s="81"/>
      <c r="BX8" s="81" t="str">
        <f>IF(OR(ISBLANK(Z8),ISBLANK(AB8)),"N/A",IF(ABS(AB8-Z8)&gt;25,"&gt; 25%","ok"))</f>
        <v>N/A</v>
      </c>
      <c r="BY8" s="81"/>
      <c r="BZ8" s="81" t="str">
        <f>IF(OR(ISBLANK(AB8),ISBLANK(AD8)),"N/A",IF(ABS(AD8-AB8)&gt;25,"&gt; 25%","ok"))</f>
        <v>N/A</v>
      </c>
      <c r="CA8" s="81"/>
      <c r="CB8" s="81" t="str">
        <f>IF(OR(ISBLANK(AD8),ISBLANK(AF8)),"N/A",IF(ABS(AF8-AD8)&gt;25,"&gt; 25%","ok"))</f>
        <v>N/A</v>
      </c>
      <c r="CC8" s="81"/>
      <c r="CD8" s="81" t="str">
        <f>IF(OR(ISBLANK(AF8),ISBLANK(AH8)),"N/A",IF(ABS(AH8-AF8)&gt;25,"&gt; 25%","ok"))</f>
        <v>N/A</v>
      </c>
      <c r="CE8" s="81"/>
      <c r="CF8" s="81" t="str">
        <f>IF(OR(ISBLANK(AH8),ISBLANK(AJ8)),"N/A",IF(ABS(AJ8-AH8)&gt;25,"&gt; 25%","ok"))</f>
        <v>N/A</v>
      </c>
      <c r="CG8" s="81"/>
      <c r="CH8" s="81" t="str">
        <f>IF(OR(ISBLANK(AJ8),ISBLANK(AL8)),"N/A",IF(ABS(AL8-AJ8)&gt;25,"&gt; 25%","ok"))</f>
        <v>N/A</v>
      </c>
      <c r="CI8" s="81"/>
      <c r="CJ8" s="81" t="str">
        <f>IF(OR(ISBLANK(AL8),ISBLANK(AN8)),"N/A",IF(ABS(AN8-AL8)&gt;25,"&gt; 25%","ok"))</f>
        <v>N/A</v>
      </c>
      <c r="CK8" s="81"/>
      <c r="CL8" s="81" t="str">
        <f>IF(OR(ISBLANK(AN8),ISBLANK(AP8)),"N/A",IF(ABS(AP8-AN8)&gt;25,"&gt; 25%","ok"))</f>
        <v>N/A</v>
      </c>
      <c r="CM8" s="81"/>
      <c r="CN8" s="81" t="str">
        <f>IF(OR(ISBLANK(AP8),ISBLANK(AR8)),"N/A",IF(ABS(AR8-AP8)&gt;25,"&gt; 25%","ok"))</f>
        <v>N/A</v>
      </c>
      <c r="CO8" s="81"/>
      <c r="CP8" s="81" t="str">
        <f>IF(OR(ISBLANK(AR8),ISBLANK(AT8)),"N/A",IF(ABS(AT8-AR8)&gt;25,"&gt; 25%","ok"))</f>
        <v>N/A</v>
      </c>
      <c r="CQ8" s="81"/>
      <c r="CR8" s="81" t="str">
        <f>IF(OR(ISBLANK(AT8),ISBLANK(AV8)),"N/A",IF(ABS(AV8-AT8)&gt;25,"&gt; 25%","ok"))</f>
        <v>N/A</v>
      </c>
    </row>
    <row r="9" spans="1:110" ht="36" customHeight="1" x14ac:dyDescent="0.25">
      <c r="A9" s="178" t="s">
        <v>292</v>
      </c>
      <c r="B9" s="236">
        <v>164</v>
      </c>
      <c r="C9" s="365">
        <v>2</v>
      </c>
      <c r="D9" s="536" t="s">
        <v>249</v>
      </c>
      <c r="E9" s="239" t="s">
        <v>558</v>
      </c>
      <c r="F9" s="582"/>
      <c r="G9" s="595"/>
      <c r="H9" s="582"/>
      <c r="I9" s="595"/>
      <c r="J9" s="582"/>
      <c r="K9" s="595"/>
      <c r="L9" s="582"/>
      <c r="M9" s="595"/>
      <c r="N9" s="582"/>
      <c r="O9" s="595"/>
      <c r="P9" s="582"/>
      <c r="Q9" s="595"/>
      <c r="R9" s="582"/>
      <c r="S9" s="595"/>
      <c r="T9" s="582"/>
      <c r="U9" s="595"/>
      <c r="V9" s="582"/>
      <c r="W9" s="595"/>
      <c r="X9" s="582"/>
      <c r="Y9" s="595"/>
      <c r="Z9" s="582"/>
      <c r="AA9" s="595"/>
      <c r="AB9" s="582"/>
      <c r="AC9" s="595"/>
      <c r="AD9" s="582"/>
      <c r="AE9" s="595"/>
      <c r="AF9" s="582"/>
      <c r="AG9" s="595"/>
      <c r="AH9" s="582"/>
      <c r="AI9" s="595"/>
      <c r="AJ9" s="582"/>
      <c r="AK9" s="595"/>
      <c r="AL9" s="582"/>
      <c r="AM9" s="595"/>
      <c r="AN9" s="582"/>
      <c r="AO9" s="595"/>
      <c r="AP9" s="582"/>
      <c r="AQ9" s="595"/>
      <c r="AR9" s="582"/>
      <c r="AS9" s="595"/>
      <c r="AT9" s="582"/>
      <c r="AU9" s="595"/>
      <c r="AV9" s="582">
        <v>2.93</v>
      </c>
      <c r="AW9" s="595" t="s">
        <v>601</v>
      </c>
      <c r="AY9" s="369">
        <v>2</v>
      </c>
      <c r="AZ9" s="537" t="s">
        <v>249</v>
      </c>
      <c r="BA9" s="100" t="s">
        <v>558</v>
      </c>
      <c r="BB9" s="100" t="s">
        <v>289</v>
      </c>
      <c r="BC9" s="614"/>
      <c r="BD9" s="81" t="str">
        <f>IF(OR(ISBLANK(F9),ISBLANK(H9)),"N/A",IF(ABS(H9-F9)&gt;100,"&gt; 100%","ok"))</f>
        <v>N/A</v>
      </c>
      <c r="BE9" s="614"/>
      <c r="BF9" s="81" t="str">
        <f>IF(OR(ISBLANK(H9),ISBLANK(J9)),"N/A",IF(ABS(J9-H9)&gt;25,"&gt; 25%","ok"))</f>
        <v>N/A</v>
      </c>
      <c r="BG9" s="81"/>
      <c r="BH9" s="81" t="str">
        <f>IF(OR(ISBLANK(J9),ISBLANK(L9)),"N/A",IF(ABS(L9-J9)&gt;25,"&gt; 25%","ok"))</f>
        <v>N/A</v>
      </c>
      <c r="BI9" s="81"/>
      <c r="BJ9" s="81" t="str">
        <f>IF(OR(ISBLANK(L9),ISBLANK(N9)),"N/A",IF(ABS(N9-L9)&gt;25,"&gt; 25%","ok"))</f>
        <v>N/A</v>
      </c>
      <c r="BK9" s="81"/>
      <c r="BL9" s="81" t="str">
        <f>IF(OR(ISBLANK(N9),ISBLANK(P9)),"N/A",IF(ABS(P9-N9)&gt;25,"&gt; 25%","ok"))</f>
        <v>N/A</v>
      </c>
      <c r="BM9" s="81"/>
      <c r="BN9" s="81" t="str">
        <f>IF(OR(ISBLANK(P9),ISBLANK(R9)),"N/A",IF(ABS(R9-P9)&gt;25,"&gt; 25%","ok"))</f>
        <v>N/A</v>
      </c>
      <c r="BO9" s="81"/>
      <c r="BP9" s="81" t="str">
        <f>IF(OR(ISBLANK(R9),ISBLANK(T9)),"N/A",IF(ABS(T9-R9)&gt;25,"&gt; 25%","ok"))</f>
        <v>N/A</v>
      </c>
      <c r="BQ9" s="81"/>
      <c r="BR9" s="81" t="str">
        <f>IF(OR(ISBLANK(T9),ISBLANK(V9)),"N/A",IF(ABS(V9-T9)&gt;25,"&gt; 25%","ok"))</f>
        <v>N/A</v>
      </c>
      <c r="BS9" s="81"/>
      <c r="BT9" s="81" t="str">
        <f>IF(OR(ISBLANK(V9),ISBLANK(X9)),"N/A",IF(ABS(X9-V9)&gt;25,"&gt; 25%","ok"))</f>
        <v>N/A</v>
      </c>
      <c r="BU9" s="81"/>
      <c r="BV9" s="81" t="str">
        <f>IF(OR(ISBLANK(X9),ISBLANK(Z9)),"N/A",IF(ABS(Z9-X9)&gt;25,"&gt; 25%","ok"))</f>
        <v>N/A</v>
      </c>
      <c r="BW9" s="81"/>
      <c r="BX9" s="81" t="str">
        <f>IF(OR(ISBLANK(Z9),ISBLANK(AB9)),"N/A",IF(ABS(AB9-Z9)&gt;25,"&gt; 25%","ok"))</f>
        <v>N/A</v>
      </c>
      <c r="BY9" s="81"/>
      <c r="BZ9" s="81" t="str">
        <f>IF(OR(ISBLANK(AB9),ISBLANK(AD9)),"N/A",IF(ABS(AD9-AB9)&gt;25,"&gt; 25%","ok"))</f>
        <v>N/A</v>
      </c>
      <c r="CA9" s="81"/>
      <c r="CB9" s="81" t="str">
        <f>IF(OR(ISBLANK(AD9),ISBLANK(AF9)),"N/A",IF(ABS(AF9-AD9)&gt;25,"&gt; 25%","ok"))</f>
        <v>N/A</v>
      </c>
      <c r="CC9" s="81"/>
      <c r="CD9" s="81" t="str">
        <f>IF(OR(ISBLANK(AF9),ISBLANK(AH9)),"N/A",IF(ABS(AH9-AF9)&gt;25,"&gt; 25%","ok"))</f>
        <v>N/A</v>
      </c>
      <c r="CE9" s="81"/>
      <c r="CF9" s="81" t="str">
        <f>IF(OR(ISBLANK(AH9),ISBLANK(AJ9)),"N/A",IF(ABS(AJ9-AH9)&gt;25,"&gt; 25%","ok"))</f>
        <v>N/A</v>
      </c>
      <c r="CG9" s="81"/>
      <c r="CH9" s="81" t="str">
        <f>IF(OR(ISBLANK(AJ9),ISBLANK(AL9)),"N/A",IF(ABS(AL9-AJ9)&gt;25,"&gt; 25%","ok"))</f>
        <v>N/A</v>
      </c>
      <c r="CI9" s="81"/>
      <c r="CJ9" s="81" t="str">
        <f>IF(OR(ISBLANK(AL9),ISBLANK(AN9)),"N/A",IF(ABS(AN9-AL9)&gt;25,"&gt; 25%","ok"))</f>
        <v>N/A</v>
      </c>
      <c r="CK9" s="81"/>
      <c r="CL9" s="81" t="str">
        <f>IF(OR(ISBLANK(AN9),ISBLANK(AP9)),"N/A",IF(ABS(AP9-AN9)&gt;25,"&gt; 25%","ok"))</f>
        <v>N/A</v>
      </c>
      <c r="CM9" s="81"/>
      <c r="CN9" s="81" t="str">
        <f>IF(OR(ISBLANK(AP9),ISBLANK(AR9)),"N/A",IF(ABS(AR9-AP9)&gt;25,"&gt; 25%","ok"))</f>
        <v>N/A</v>
      </c>
      <c r="CO9" s="81"/>
      <c r="CP9" s="81" t="str">
        <f>IF(OR(ISBLANK(AR9),ISBLANK(AT9)),"N/A",IF(ABS(AT9-AR9)&gt;25,"&gt; 25%","ok"))</f>
        <v>N/A</v>
      </c>
      <c r="CQ9" s="81"/>
      <c r="CR9" s="81" t="str">
        <f>IF(OR(ISBLANK(AT9),ISBLANK(AV9)),"N/A",IF(ABS(AV9-AT9)&gt;25,"&gt; 25%","ok"))</f>
        <v>N/A</v>
      </c>
    </row>
    <row r="10" spans="1:110" ht="36" customHeight="1" x14ac:dyDescent="0.25">
      <c r="B10" s="236">
        <v>296</v>
      </c>
      <c r="C10" s="239">
        <v>3</v>
      </c>
      <c r="D10" s="538" t="s">
        <v>591</v>
      </c>
      <c r="E10" s="239" t="s">
        <v>558</v>
      </c>
      <c r="F10" s="580"/>
      <c r="G10" s="592"/>
      <c r="H10" s="580"/>
      <c r="I10" s="592"/>
      <c r="J10" s="580"/>
      <c r="K10" s="592"/>
      <c r="L10" s="580"/>
      <c r="M10" s="592"/>
      <c r="N10" s="580"/>
      <c r="O10" s="592"/>
      <c r="P10" s="580"/>
      <c r="Q10" s="592"/>
      <c r="R10" s="580"/>
      <c r="S10" s="592"/>
      <c r="T10" s="580"/>
      <c r="U10" s="592"/>
      <c r="V10" s="580"/>
      <c r="W10" s="592"/>
      <c r="X10" s="580"/>
      <c r="Y10" s="592"/>
      <c r="Z10" s="580"/>
      <c r="AA10" s="592"/>
      <c r="AB10" s="580"/>
      <c r="AC10" s="592"/>
      <c r="AD10" s="580"/>
      <c r="AE10" s="592"/>
      <c r="AF10" s="580"/>
      <c r="AG10" s="592"/>
      <c r="AH10" s="580"/>
      <c r="AI10" s="592"/>
      <c r="AJ10" s="580"/>
      <c r="AK10" s="592"/>
      <c r="AL10" s="580"/>
      <c r="AM10" s="592"/>
      <c r="AN10" s="580"/>
      <c r="AO10" s="592"/>
      <c r="AP10" s="580"/>
      <c r="AQ10" s="592"/>
      <c r="AR10" s="580"/>
      <c r="AS10" s="592"/>
      <c r="AT10" s="580"/>
      <c r="AU10" s="592"/>
      <c r="AV10" s="580">
        <v>2.93</v>
      </c>
      <c r="AW10" s="592" t="s">
        <v>601</v>
      </c>
      <c r="AY10" s="100">
        <v>3</v>
      </c>
      <c r="AZ10" s="539" t="s">
        <v>591</v>
      </c>
      <c r="BA10" s="100" t="s">
        <v>558</v>
      </c>
      <c r="BB10" s="83" t="s">
        <v>289</v>
      </c>
      <c r="BC10" s="615"/>
      <c r="BD10" s="81" t="str">
        <f>IF(OR(ISBLANK(F10),ISBLANK(H10)),"N/A",IF(ABS(H10-F10)&gt;100,"&gt; 100%","ok"))</f>
        <v>N/A</v>
      </c>
      <c r="BE10" s="615"/>
      <c r="BF10" s="81" t="str">
        <f>IF(OR(ISBLANK(H10),ISBLANK(J10)),"N/A",IF(ABS(J10-H10)&gt;25,"&gt; 25%","ok"))</f>
        <v>N/A</v>
      </c>
      <c r="BG10" s="81"/>
      <c r="BH10" s="81" t="str">
        <f>IF(OR(ISBLANK(J10),ISBLANK(L10)),"N/A",IF(ABS(L10-J10)&gt;25,"&gt; 25%","ok"))</f>
        <v>N/A</v>
      </c>
      <c r="BI10" s="81"/>
      <c r="BJ10" s="81" t="str">
        <f>IF(OR(ISBLANK(L10),ISBLANK(N10)),"N/A",IF(ABS(N10-L10)&gt;25,"&gt; 25%","ok"))</f>
        <v>N/A</v>
      </c>
      <c r="BK10" s="81"/>
      <c r="BL10" s="81" t="str">
        <f>IF(OR(ISBLANK(N10),ISBLANK(P10)),"N/A",IF(ABS(P10-N10)&gt;25,"&gt; 25%","ok"))</f>
        <v>N/A</v>
      </c>
      <c r="BM10" s="81"/>
      <c r="BN10" s="81" t="str">
        <f>IF(OR(ISBLANK(P10),ISBLANK(R10)),"N/A",IF(ABS(R10-P10)&gt;25,"&gt; 25%","ok"))</f>
        <v>N/A</v>
      </c>
      <c r="BO10" s="81"/>
      <c r="BP10" s="81" t="str">
        <f>IF(OR(ISBLANK(R10),ISBLANK(T10)),"N/A",IF(ABS(T10-R10)&gt;25,"&gt; 25%","ok"))</f>
        <v>N/A</v>
      </c>
      <c r="BQ10" s="81"/>
      <c r="BR10" s="81" t="str">
        <f>IF(OR(ISBLANK(T10),ISBLANK(V10)),"N/A",IF(ABS(V10-T10)&gt;25,"&gt; 25%","ok"))</f>
        <v>N/A</v>
      </c>
      <c r="BS10" s="81"/>
      <c r="BT10" s="81" t="str">
        <f>IF(OR(ISBLANK(V10),ISBLANK(X10)),"N/A",IF(ABS(X10-V10)&gt;25,"&gt; 25%","ok"))</f>
        <v>N/A</v>
      </c>
      <c r="BU10" s="81"/>
      <c r="BV10" s="81" t="str">
        <f>IF(OR(ISBLANK(X10),ISBLANK(Z10)),"N/A",IF(ABS(Z10-X10)&gt;25,"&gt; 25%","ok"))</f>
        <v>N/A</v>
      </c>
      <c r="BW10" s="81"/>
      <c r="BX10" s="81" t="str">
        <f>IF(OR(ISBLANK(Z10),ISBLANK(AB10)),"N/A",IF(ABS(AB10-Z10)&gt;25,"&gt; 25%","ok"))</f>
        <v>N/A</v>
      </c>
      <c r="BY10" s="81"/>
      <c r="BZ10" s="81" t="str">
        <f>IF(OR(ISBLANK(AB10),ISBLANK(AD10)),"N/A",IF(ABS(AD10-AB10)&gt;25,"&gt; 25%","ok"))</f>
        <v>N/A</v>
      </c>
      <c r="CA10" s="81"/>
      <c r="CB10" s="81" t="str">
        <f>IF(OR(ISBLANK(AD10),ISBLANK(AF10)),"N/A",IF(ABS(AF10-AD10)&gt;25,"&gt; 25%","ok"))</f>
        <v>N/A</v>
      </c>
      <c r="CC10" s="81"/>
      <c r="CD10" s="81" t="str">
        <f>IF(OR(ISBLANK(AF10),ISBLANK(AH10)),"N/A",IF(ABS(AH10-AF10)&gt;25,"&gt; 25%","ok"))</f>
        <v>N/A</v>
      </c>
      <c r="CE10" s="81"/>
      <c r="CF10" s="81" t="str">
        <f>IF(OR(ISBLANK(AH10),ISBLANK(AJ10)),"N/A",IF(ABS(AJ10-AH10)&gt;25,"&gt; 25%","ok"))</f>
        <v>N/A</v>
      </c>
      <c r="CG10" s="81"/>
      <c r="CH10" s="81" t="str">
        <f>IF(OR(ISBLANK(AJ10),ISBLANK(AL10)),"N/A",IF(ABS(AL10-AJ10)&gt;25,"&gt; 25%","ok"))</f>
        <v>N/A</v>
      </c>
      <c r="CI10" s="81"/>
      <c r="CJ10" s="81" t="str">
        <f>IF(OR(ISBLANK(AL10),ISBLANK(AN10)),"N/A",IF(ABS(AN10-AL10)&gt;25,"&gt; 25%","ok"))</f>
        <v>N/A</v>
      </c>
      <c r="CK10" s="81"/>
      <c r="CL10" s="81" t="str">
        <f>IF(OR(ISBLANK(AN10),ISBLANK(AP10)),"N/A",IF(ABS(AP10-AN10)&gt;25,"&gt; 25%","ok"))</f>
        <v>N/A</v>
      </c>
      <c r="CM10" s="81"/>
      <c r="CN10" s="81" t="str">
        <f>IF(OR(ISBLANK(AP10),ISBLANK(AR10)),"N/A",IF(ABS(AR10-AP10)&gt;25,"&gt; 25%","ok"))</f>
        <v>N/A</v>
      </c>
      <c r="CO10" s="81"/>
      <c r="CP10" s="81" t="str">
        <f>IF(OR(ISBLANK(AR10),ISBLANK(AT10)),"N/A",IF(ABS(AT10-AR10)&gt;25,"&gt; 25%","ok"))</f>
        <v>N/A</v>
      </c>
      <c r="CQ10" s="81"/>
      <c r="CR10" s="81" t="str">
        <f>IF(OR(ISBLANK(AT10),ISBLANK(AV10)),"N/A",IF(ABS(AV10-AT10)&gt;25,"&gt; 25%","ok"))</f>
        <v>N/A</v>
      </c>
    </row>
    <row r="11" spans="1:110" ht="36" customHeight="1" x14ac:dyDescent="0.25">
      <c r="B11" s="236">
        <v>165</v>
      </c>
      <c r="C11" s="254">
        <v>4</v>
      </c>
      <c r="D11" s="261" t="s">
        <v>252</v>
      </c>
      <c r="E11" s="239" t="s">
        <v>558</v>
      </c>
      <c r="F11" s="580"/>
      <c r="G11" s="592"/>
      <c r="H11" s="580"/>
      <c r="I11" s="592"/>
      <c r="J11" s="580"/>
      <c r="K11" s="592"/>
      <c r="L11" s="580"/>
      <c r="M11" s="592"/>
      <c r="N11" s="580"/>
      <c r="O11" s="592"/>
      <c r="P11" s="580"/>
      <c r="Q11" s="592"/>
      <c r="R11" s="580"/>
      <c r="S11" s="592"/>
      <c r="T11" s="580"/>
      <c r="U11" s="592"/>
      <c r="V11" s="580"/>
      <c r="W11" s="592"/>
      <c r="X11" s="580"/>
      <c r="Y11" s="592"/>
      <c r="Z11" s="580"/>
      <c r="AA11" s="592"/>
      <c r="AB11" s="580"/>
      <c r="AC11" s="592"/>
      <c r="AD11" s="580"/>
      <c r="AE11" s="592"/>
      <c r="AF11" s="580"/>
      <c r="AG11" s="592"/>
      <c r="AH11" s="580"/>
      <c r="AI11" s="592"/>
      <c r="AJ11" s="580"/>
      <c r="AK11" s="592"/>
      <c r="AL11" s="580"/>
      <c r="AM11" s="592"/>
      <c r="AN11" s="580"/>
      <c r="AO11" s="592"/>
      <c r="AP11" s="580"/>
      <c r="AQ11" s="592"/>
      <c r="AR11" s="580"/>
      <c r="AS11" s="592"/>
      <c r="AT11" s="580"/>
      <c r="AU11" s="592"/>
      <c r="AV11" s="580">
        <v>35.22</v>
      </c>
      <c r="AW11" s="592" t="s">
        <v>601</v>
      </c>
      <c r="AY11" s="83">
        <v>4</v>
      </c>
      <c r="AZ11" s="262" t="s">
        <v>592</v>
      </c>
      <c r="BA11" s="100" t="s">
        <v>558</v>
      </c>
      <c r="BB11" s="83" t="s">
        <v>289</v>
      </c>
      <c r="BC11" s="615"/>
      <c r="BD11" s="81" t="str">
        <f>IF(OR(ISBLANK(F11),ISBLANK(H11)),"N/A",IF(ABS(H11-F11)&gt;100,"&gt; 100%","ok"))</f>
        <v>N/A</v>
      </c>
      <c r="BE11" s="615"/>
      <c r="BF11" s="81" t="str">
        <f>IF(OR(ISBLANK(H11),ISBLANK(J11)),"N/A",IF(ABS(J11-H11)&gt;25,"&gt; 25%","ok"))</f>
        <v>N/A</v>
      </c>
      <c r="BG11" s="81"/>
      <c r="BH11" s="81" t="str">
        <f>IF(OR(ISBLANK(J11),ISBLANK(L11)),"N/A",IF(ABS(L11-J11)&gt;25,"&gt; 25%","ok"))</f>
        <v>N/A</v>
      </c>
      <c r="BI11" s="81"/>
      <c r="BJ11" s="81" t="str">
        <f>IF(OR(ISBLANK(L11),ISBLANK(N11)),"N/A",IF(ABS(N11-L11)&gt;25,"&gt; 25%","ok"))</f>
        <v>N/A</v>
      </c>
      <c r="BK11" s="81"/>
      <c r="BL11" s="81" t="str">
        <f>IF(OR(ISBLANK(N11),ISBLANK(P11)),"N/A",IF(ABS(P11-N11)&gt;25,"&gt; 25%","ok"))</f>
        <v>N/A</v>
      </c>
      <c r="BM11" s="81"/>
      <c r="BN11" s="81" t="str">
        <f>IF(OR(ISBLANK(P11),ISBLANK(R11)),"N/A",IF(ABS(R11-P11)&gt;25,"&gt; 25%","ok"))</f>
        <v>N/A</v>
      </c>
      <c r="BO11" s="81"/>
      <c r="BP11" s="81" t="str">
        <f>IF(OR(ISBLANK(R11),ISBLANK(T11)),"N/A",IF(ABS(T11-R11)&gt;25,"&gt; 25%","ok"))</f>
        <v>N/A</v>
      </c>
      <c r="BQ11" s="81"/>
      <c r="BR11" s="81" t="str">
        <f>IF(OR(ISBLANK(T11),ISBLANK(V11)),"N/A",IF(ABS(V11-T11)&gt;25,"&gt; 25%","ok"))</f>
        <v>N/A</v>
      </c>
      <c r="BS11" s="81"/>
      <c r="BT11" s="81" t="str">
        <f>IF(OR(ISBLANK(V11),ISBLANK(X11)),"N/A",IF(ABS(X11-V11)&gt;25,"&gt; 25%","ok"))</f>
        <v>N/A</v>
      </c>
      <c r="BU11" s="81"/>
      <c r="BV11" s="81" t="str">
        <f>IF(OR(ISBLANK(X11),ISBLANK(Z11)),"N/A",IF(ABS(Z11-X11)&gt;25,"&gt; 25%","ok"))</f>
        <v>N/A</v>
      </c>
      <c r="BW11" s="81"/>
      <c r="BX11" s="81" t="str">
        <f>IF(OR(ISBLANK(Z11),ISBLANK(AB11)),"N/A",IF(ABS(AB11-Z11)&gt;25,"&gt; 25%","ok"))</f>
        <v>N/A</v>
      </c>
      <c r="BY11" s="81"/>
      <c r="BZ11" s="81" t="str">
        <f>IF(OR(ISBLANK(AB11),ISBLANK(AD11)),"N/A",IF(ABS(AD11-AB11)&gt;25,"&gt; 25%","ok"))</f>
        <v>N/A</v>
      </c>
      <c r="CA11" s="81"/>
      <c r="CB11" s="81" t="str">
        <f>IF(OR(ISBLANK(AD11),ISBLANK(AF11)),"N/A",IF(ABS(AF11-AD11)&gt;25,"&gt; 25%","ok"))</f>
        <v>N/A</v>
      </c>
      <c r="CC11" s="81"/>
      <c r="CD11" s="81" t="str">
        <f>IF(OR(ISBLANK(AF11),ISBLANK(AH11)),"N/A",IF(ABS(AH11-AF11)&gt;25,"&gt; 25%","ok"))</f>
        <v>N/A</v>
      </c>
      <c r="CE11" s="81"/>
      <c r="CF11" s="81" t="str">
        <f>IF(OR(ISBLANK(AH11),ISBLANK(AJ11)),"N/A",IF(ABS(AJ11-AH11)&gt;25,"&gt; 25%","ok"))</f>
        <v>N/A</v>
      </c>
      <c r="CG11" s="81"/>
      <c r="CH11" s="81" t="str">
        <f>IF(OR(ISBLANK(AJ11),ISBLANK(AL11)),"N/A",IF(ABS(AL11-AJ11)&gt;25,"&gt; 25%","ok"))</f>
        <v>N/A</v>
      </c>
      <c r="CI11" s="81"/>
      <c r="CJ11" s="81" t="str">
        <f>IF(OR(ISBLANK(AL11),ISBLANK(AN11)),"N/A",IF(ABS(AN11-AL11)&gt;25,"&gt; 25%","ok"))</f>
        <v>N/A</v>
      </c>
      <c r="CK11" s="81"/>
      <c r="CL11" s="81" t="str">
        <f>IF(OR(ISBLANK(AN11),ISBLANK(AP11)),"N/A",IF(ABS(AP11-AN11)&gt;25,"&gt; 25%","ok"))</f>
        <v>N/A</v>
      </c>
      <c r="CM11" s="81"/>
      <c r="CN11" s="81" t="str">
        <f>IF(OR(ISBLANK(AP11),ISBLANK(AR11)),"N/A",IF(ABS(AR11-AP11)&gt;25,"&gt; 25%","ok"))</f>
        <v>N/A</v>
      </c>
      <c r="CO11" s="81"/>
      <c r="CP11" s="81" t="str">
        <f>IF(OR(ISBLANK(AR11),ISBLANK(AT11)),"N/A",IF(ABS(AT11-AR11)&gt;25,"&gt; 25%","ok"))</f>
        <v>N/A</v>
      </c>
      <c r="CQ11" s="81"/>
      <c r="CR11" s="81" t="str">
        <f>IF(OR(ISBLANK(AT11),ISBLANK(AV11)),"N/A",IF(ABS(AV11-AT11)&gt;25,"&gt; 25%","ok"))</f>
        <v>N/A</v>
      </c>
    </row>
    <row r="12" spans="1:110" ht="36" customHeight="1" x14ac:dyDescent="0.25">
      <c r="B12" s="236">
        <v>298</v>
      </c>
      <c r="C12" s="383">
        <v>5</v>
      </c>
      <c r="D12" s="265" t="s">
        <v>593</v>
      </c>
      <c r="E12" s="383" t="s">
        <v>558</v>
      </c>
      <c r="F12" s="584"/>
      <c r="G12" s="598"/>
      <c r="H12" s="584"/>
      <c r="I12" s="598"/>
      <c r="J12" s="584"/>
      <c r="K12" s="598"/>
      <c r="L12" s="584"/>
      <c r="M12" s="598"/>
      <c r="N12" s="584"/>
      <c r="O12" s="598"/>
      <c r="P12" s="584"/>
      <c r="Q12" s="598"/>
      <c r="R12" s="584"/>
      <c r="S12" s="598"/>
      <c r="T12" s="584"/>
      <c r="U12" s="598"/>
      <c r="V12" s="584"/>
      <c r="W12" s="598"/>
      <c r="X12" s="584"/>
      <c r="Y12" s="598"/>
      <c r="Z12" s="584"/>
      <c r="AA12" s="598"/>
      <c r="AB12" s="584"/>
      <c r="AC12" s="598"/>
      <c r="AD12" s="584"/>
      <c r="AE12" s="598"/>
      <c r="AF12" s="584"/>
      <c r="AG12" s="598"/>
      <c r="AH12" s="584"/>
      <c r="AI12" s="598"/>
      <c r="AJ12" s="584"/>
      <c r="AK12" s="598"/>
      <c r="AL12" s="584"/>
      <c r="AM12" s="598"/>
      <c r="AN12" s="584"/>
      <c r="AO12" s="598"/>
      <c r="AP12" s="584"/>
      <c r="AQ12" s="598"/>
      <c r="AR12" s="584"/>
      <c r="AS12" s="598"/>
      <c r="AT12" s="584"/>
      <c r="AU12" s="598"/>
      <c r="AV12" s="584">
        <v>61</v>
      </c>
      <c r="AW12" s="598" t="s">
        <v>601</v>
      </c>
      <c r="AY12" s="98">
        <v>5</v>
      </c>
      <c r="AZ12" s="449" t="s">
        <v>593</v>
      </c>
      <c r="BA12" s="98" t="s">
        <v>558</v>
      </c>
      <c r="BB12" s="98" t="s">
        <v>289</v>
      </c>
      <c r="BC12" s="618"/>
      <c r="BD12" s="81" t="str">
        <f>IF(OR(ISBLANK(F12),ISBLANK(H12)),"N/A",IF(ABS(H12-F12)&gt;100,"&gt; 100%","ok"))</f>
        <v>N/A</v>
      </c>
      <c r="BE12" s="618"/>
      <c r="BF12" s="82" t="str">
        <f>IF(OR(ISBLANK(H12),ISBLANK(J12)),"N/A",IF(ABS(J12-H12)&gt;25,"&gt; 25%","ok"))</f>
        <v>N/A</v>
      </c>
      <c r="BG12" s="82"/>
      <c r="BH12" s="82" t="str">
        <f>IF(OR(ISBLANK(J12),ISBLANK(L12)),"N/A",IF(ABS(L12-J12)&gt;25,"&gt; 25%","ok"))</f>
        <v>N/A</v>
      </c>
      <c r="BI12" s="82"/>
      <c r="BJ12" s="82" t="str">
        <f>IF(OR(ISBLANK(L12),ISBLANK(N12)),"N/A",IF(ABS(N12-L12)&gt;25,"&gt; 25%","ok"))</f>
        <v>N/A</v>
      </c>
      <c r="BK12" s="82"/>
      <c r="BL12" s="82" t="str">
        <f>IF(OR(ISBLANK(N12),ISBLANK(P12)),"N/A",IF(ABS(P12-N12)&gt;25,"&gt; 25%","ok"))</f>
        <v>N/A</v>
      </c>
      <c r="BM12" s="82"/>
      <c r="BN12" s="82" t="str">
        <f>IF(OR(ISBLANK(P12),ISBLANK(R12)),"N/A",IF(ABS(R12-P12)&gt;25,"&gt; 25%","ok"))</f>
        <v>N/A</v>
      </c>
      <c r="BO12" s="82"/>
      <c r="BP12" s="82" t="str">
        <f>IF(OR(ISBLANK(R12),ISBLANK(T12)),"N/A",IF(ABS(T12-R12)&gt;25,"&gt; 25%","ok"))</f>
        <v>N/A</v>
      </c>
      <c r="BQ12" s="82"/>
      <c r="BR12" s="82" t="str">
        <f>IF(OR(ISBLANK(T12),ISBLANK(V12)),"N/A",IF(ABS(V12-T12)&gt;25,"&gt; 25%","ok"))</f>
        <v>N/A</v>
      </c>
      <c r="BS12" s="82"/>
      <c r="BT12" s="82" t="str">
        <f>IF(OR(ISBLANK(V12),ISBLANK(X12)),"N/A",IF(ABS(X12-V12)&gt;25,"&gt; 25%","ok"))</f>
        <v>N/A</v>
      </c>
      <c r="BU12" s="82"/>
      <c r="BV12" s="82" t="str">
        <f>IF(OR(ISBLANK(X12),ISBLANK(Z12)),"N/A",IF(ABS(Z12-X12)&gt;25,"&gt; 25%","ok"))</f>
        <v>N/A</v>
      </c>
      <c r="BW12" s="82"/>
      <c r="BX12" s="82" t="str">
        <f>IF(OR(ISBLANK(Z12),ISBLANK(AB12)),"N/A",IF(ABS(AB12-Z12)&gt;25,"&gt; 25%","ok"))</f>
        <v>N/A</v>
      </c>
      <c r="BY12" s="82"/>
      <c r="BZ12" s="82" t="str">
        <f>IF(OR(ISBLANK(AB12),ISBLANK(AD12)),"N/A",IF(ABS(AD12-AB12)&gt;25,"&gt; 25%","ok"))</f>
        <v>N/A</v>
      </c>
      <c r="CA12" s="82"/>
      <c r="CB12" s="82" t="str">
        <f>IF(OR(ISBLANK(AD12),ISBLANK(AF12)),"N/A",IF(ABS(AF12-AD12)&gt;25,"&gt; 25%","ok"))</f>
        <v>N/A</v>
      </c>
      <c r="CC12" s="82"/>
      <c r="CD12" s="82" t="str">
        <f>IF(OR(ISBLANK(AF12),ISBLANK(AH12)),"N/A",IF(ABS(AH12-AF12)&gt;25,"&gt; 25%","ok"))</f>
        <v>N/A</v>
      </c>
      <c r="CE12" s="82"/>
      <c r="CF12" s="82" t="str">
        <f>IF(OR(ISBLANK(AH12),ISBLANK(AJ12)),"N/A",IF(ABS(AJ12-AH12)&gt;25,"&gt; 25%","ok"))</f>
        <v>N/A</v>
      </c>
      <c r="CG12" s="82"/>
      <c r="CH12" s="82" t="str">
        <f>IF(OR(ISBLANK(AJ12),ISBLANK(AL12)),"N/A",IF(ABS(AL12-AJ12)&gt;25,"&gt; 25%","ok"))</f>
        <v>N/A</v>
      </c>
      <c r="CI12" s="82"/>
      <c r="CJ12" s="82" t="str">
        <f>IF(OR(ISBLANK(AL12),ISBLANK(AN12)),"N/A",IF(ABS(AN12-AL12)&gt;25,"&gt; 25%","ok"))</f>
        <v>N/A</v>
      </c>
      <c r="CK12" s="82"/>
      <c r="CL12" s="82" t="str">
        <f>IF(OR(ISBLANK(AN12),ISBLANK(AP12)),"N/A",IF(ABS(AP12-AN12)&gt;25,"&gt; 25%","ok"))</f>
        <v>N/A</v>
      </c>
      <c r="CM12" s="82"/>
      <c r="CN12" s="82" t="str">
        <f>IF(OR(ISBLANK(AP12),ISBLANK(AR12)),"N/A",IF(ABS(AR12-AP12)&gt;25,"&gt; 25%","ok"))</f>
        <v>N/A</v>
      </c>
      <c r="CO12" s="82"/>
      <c r="CP12" s="82" t="str">
        <f>IF(OR(ISBLANK(AR12),ISBLANK(AT12)),"N/A",IF(ABS(AT12-AR12)&gt;25,"&gt; 25%","ok"))</f>
        <v>N/A</v>
      </c>
      <c r="CQ12" s="82"/>
      <c r="CR12" s="82" t="str">
        <f>IF(OR(ISBLANK(AT12),ISBLANK(AV12)),"N/A",IF(ABS(AV12-AT12)&gt;25,"&gt; 25%","ok"))</f>
        <v>N/A</v>
      </c>
    </row>
    <row r="13" spans="1:110" ht="5.25" customHeight="1" x14ac:dyDescent="0.25">
      <c r="C13" s="490"/>
      <c r="D13" s="206"/>
      <c r="E13" s="289"/>
      <c r="F13" s="206"/>
      <c r="G13" s="206"/>
      <c r="H13" s="206"/>
      <c r="I13" s="205"/>
      <c r="J13" s="646"/>
      <c r="K13" s="205"/>
      <c r="L13" s="646"/>
      <c r="M13" s="205"/>
      <c r="N13" s="646"/>
      <c r="O13" s="205"/>
      <c r="P13" s="646"/>
      <c r="Q13" s="205"/>
      <c r="R13" s="646"/>
      <c r="S13" s="205"/>
      <c r="T13" s="646"/>
      <c r="U13" s="205"/>
      <c r="V13" s="646"/>
      <c r="W13" s="205"/>
      <c r="X13" s="206"/>
      <c r="Y13" s="205"/>
      <c r="Z13" s="206"/>
      <c r="AA13" s="205"/>
      <c r="AB13" s="206"/>
      <c r="AC13" s="205"/>
      <c r="AD13" s="206"/>
      <c r="AE13" s="205"/>
      <c r="AF13" s="206"/>
      <c r="AG13" s="205"/>
      <c r="AH13" s="206"/>
      <c r="AI13" s="205"/>
      <c r="AJ13" s="646"/>
      <c r="AK13" s="205"/>
      <c r="AL13" s="206"/>
      <c r="AM13" s="205"/>
      <c r="AN13" s="206"/>
    </row>
    <row r="14" spans="1:110" x14ac:dyDescent="0.25">
      <c r="C14" s="348" t="s">
        <v>309</v>
      </c>
      <c r="D14" s="268"/>
      <c r="E14" s="451"/>
      <c r="F14" s="348"/>
      <c r="G14" s="348"/>
      <c r="AY14" s="358" t="s">
        <v>559</v>
      </c>
    </row>
    <row r="15" spans="1:110" ht="25.5" customHeight="1" x14ac:dyDescent="0.25">
      <c r="A15" s="277"/>
      <c r="B15" s="277"/>
      <c r="C15" s="276" t="s">
        <v>312</v>
      </c>
      <c r="D15" s="770" t="s">
        <v>317</v>
      </c>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I15" s="770"/>
      <c r="AJ15" s="770"/>
      <c r="AK15" s="770"/>
      <c r="AL15" s="770"/>
      <c r="AM15" s="770"/>
      <c r="AN15" s="770"/>
      <c r="AO15" s="770"/>
      <c r="AP15" s="770"/>
      <c r="AQ15" s="770"/>
      <c r="AR15" s="770"/>
      <c r="AS15" s="770"/>
      <c r="AT15" s="770"/>
      <c r="AU15" s="770"/>
      <c r="AV15" s="770"/>
      <c r="AW15" s="770"/>
      <c r="AX15" s="770"/>
      <c r="AY15" s="232" t="s">
        <v>280</v>
      </c>
      <c r="AZ15" s="232" t="s">
        <v>281</v>
      </c>
      <c r="BA15" s="232" t="s">
        <v>282</v>
      </c>
      <c r="BB15" s="624">
        <v>1990</v>
      </c>
      <c r="BC15" s="625"/>
      <c r="BD15" s="624">
        <v>1995</v>
      </c>
      <c r="BE15" s="625"/>
      <c r="BF15" s="624">
        <v>1996</v>
      </c>
      <c r="BG15" s="625"/>
      <c r="BH15" s="624">
        <v>1997</v>
      </c>
      <c r="BI15" s="625"/>
      <c r="BJ15" s="624">
        <v>1998</v>
      </c>
      <c r="BK15" s="625"/>
      <c r="BL15" s="624">
        <v>1999</v>
      </c>
      <c r="BM15" s="625"/>
      <c r="BN15" s="624">
        <v>2000</v>
      </c>
      <c r="BO15" s="625"/>
      <c r="BP15" s="624">
        <v>2001</v>
      </c>
      <c r="BQ15" s="625"/>
      <c r="BR15" s="624">
        <v>2002</v>
      </c>
      <c r="BS15" s="625"/>
      <c r="BT15" s="624">
        <v>2003</v>
      </c>
      <c r="BU15" s="625"/>
      <c r="BV15" s="624">
        <v>2004</v>
      </c>
      <c r="BW15" s="625"/>
      <c r="BX15" s="624">
        <v>2005</v>
      </c>
      <c r="BY15" s="625"/>
      <c r="BZ15" s="624">
        <v>2006</v>
      </c>
      <c r="CA15" s="625"/>
      <c r="CB15" s="624">
        <v>2007</v>
      </c>
      <c r="CC15" s="625"/>
      <c r="CD15" s="624">
        <v>2008</v>
      </c>
      <c r="CE15" s="625"/>
      <c r="CF15" s="624">
        <v>2009</v>
      </c>
      <c r="CG15" s="625"/>
      <c r="CH15" s="624">
        <v>2010</v>
      </c>
      <c r="CI15" s="625"/>
      <c r="CJ15" s="624">
        <v>2011</v>
      </c>
      <c r="CK15" s="626"/>
      <c r="CL15" s="624">
        <v>2012</v>
      </c>
      <c r="CM15" s="625"/>
      <c r="CN15" s="624">
        <v>2013</v>
      </c>
      <c r="CO15" s="625"/>
      <c r="CP15" s="624">
        <v>2014</v>
      </c>
      <c r="CQ15" s="626"/>
      <c r="CR15" s="624">
        <v>2015</v>
      </c>
      <c r="CS15" s="281"/>
      <c r="CT15" s="281"/>
      <c r="CU15" s="281"/>
      <c r="CV15" s="281"/>
      <c r="CW15" s="281"/>
      <c r="CX15" s="281"/>
      <c r="CY15" s="281"/>
      <c r="CZ15" s="281"/>
      <c r="DA15" s="281"/>
      <c r="DB15" s="281"/>
      <c r="DC15" s="281"/>
      <c r="DD15" s="281"/>
      <c r="DE15" s="281"/>
      <c r="DF15" s="281"/>
    </row>
    <row r="16" spans="1:110" ht="25.5" customHeight="1" x14ac:dyDescent="0.25">
      <c r="A16" s="277"/>
      <c r="B16" s="277"/>
      <c r="C16" s="276" t="s">
        <v>312</v>
      </c>
      <c r="D16" s="755" t="s">
        <v>320</v>
      </c>
      <c r="E16" s="755"/>
      <c r="F16" s="755"/>
      <c r="G16" s="755"/>
      <c r="H16" s="755"/>
      <c r="I16" s="755"/>
      <c r="J16" s="755"/>
      <c r="K16" s="755"/>
      <c r="L16" s="755"/>
      <c r="M16" s="755"/>
      <c r="N16" s="755"/>
      <c r="O16" s="755"/>
      <c r="P16" s="755"/>
      <c r="Q16" s="755"/>
      <c r="R16" s="755"/>
      <c r="S16" s="755"/>
      <c r="T16" s="755"/>
      <c r="U16" s="755"/>
      <c r="V16" s="755"/>
      <c r="W16" s="755"/>
      <c r="X16" s="755"/>
      <c r="Y16" s="755"/>
      <c r="Z16" s="755"/>
      <c r="AA16" s="755"/>
      <c r="AB16" s="755"/>
      <c r="AC16" s="755"/>
      <c r="AD16" s="755"/>
      <c r="AE16" s="755"/>
      <c r="AF16" s="755"/>
      <c r="AG16" s="755"/>
      <c r="AH16" s="755"/>
      <c r="AI16" s="755"/>
      <c r="AJ16" s="755"/>
      <c r="AK16" s="755"/>
      <c r="AL16" s="755"/>
      <c r="AM16" s="755"/>
      <c r="AN16" s="755"/>
      <c r="AO16" s="755"/>
      <c r="AP16" s="755"/>
      <c r="AQ16" s="755"/>
      <c r="AR16" s="755"/>
      <c r="AS16" s="755"/>
      <c r="AT16" s="755"/>
      <c r="AU16" s="755"/>
      <c r="AV16" s="755"/>
      <c r="AW16" s="755"/>
      <c r="AX16" s="755"/>
      <c r="AY16" s="388">
        <v>1</v>
      </c>
      <c r="AZ16" s="535" t="s">
        <v>246</v>
      </c>
      <c r="BA16" s="100" t="s">
        <v>558</v>
      </c>
      <c r="BB16" s="100">
        <f>F8</f>
        <v>0</v>
      </c>
      <c r="BC16" s="100"/>
      <c r="BD16" s="100">
        <f>H8</f>
        <v>0</v>
      </c>
      <c r="BE16" s="100"/>
      <c r="BF16" s="100">
        <f>J8</f>
        <v>0</v>
      </c>
      <c r="BG16" s="100"/>
      <c r="BH16" s="100">
        <f>L8</f>
        <v>0</v>
      </c>
      <c r="BI16" s="100"/>
      <c r="BJ16" s="100">
        <f>N8</f>
        <v>0</v>
      </c>
      <c r="BK16" s="100"/>
      <c r="BL16" s="100">
        <f>P8</f>
        <v>0</v>
      </c>
      <c r="BM16" s="100"/>
      <c r="BN16" s="100">
        <f>R8</f>
        <v>0</v>
      </c>
      <c r="BO16" s="100"/>
      <c r="BP16" s="100">
        <f>T8</f>
        <v>0</v>
      </c>
      <c r="BQ16" s="100"/>
      <c r="BR16" s="100">
        <f>V8</f>
        <v>0</v>
      </c>
      <c r="BS16" s="100"/>
      <c r="BT16" s="100">
        <f>X8</f>
        <v>0</v>
      </c>
      <c r="BU16" s="100"/>
      <c r="BV16" s="100">
        <f>Z8</f>
        <v>0</v>
      </c>
      <c r="BW16" s="100"/>
      <c r="BX16" s="100">
        <f>AB8</f>
        <v>0</v>
      </c>
      <c r="BY16" s="100"/>
      <c r="BZ16" s="100">
        <f>AD8</f>
        <v>0</v>
      </c>
      <c r="CA16" s="100"/>
      <c r="CB16" s="100">
        <f>AF8</f>
        <v>0</v>
      </c>
      <c r="CC16" s="100"/>
      <c r="CD16" s="100">
        <f>AH8</f>
        <v>0</v>
      </c>
      <c r="CE16" s="100"/>
      <c r="CF16" s="100">
        <f>AJ8</f>
        <v>0</v>
      </c>
      <c r="CG16" s="100"/>
      <c r="CH16" s="100">
        <f>AL8</f>
        <v>0</v>
      </c>
      <c r="CI16" s="100"/>
      <c r="CJ16" s="100">
        <f>AN8</f>
        <v>0</v>
      </c>
      <c r="CK16" s="100"/>
      <c r="CL16" s="100">
        <f>AP8</f>
        <v>0</v>
      </c>
      <c r="CM16" s="614"/>
      <c r="CN16" s="100">
        <f>AR8</f>
        <v>0</v>
      </c>
      <c r="CO16" s="100"/>
      <c r="CP16" s="100">
        <f>AT8</f>
        <v>0</v>
      </c>
      <c r="CQ16" s="100"/>
      <c r="CR16" s="100">
        <f>AV8</f>
        <v>21.74</v>
      </c>
      <c r="CS16" s="281"/>
      <c r="CT16" s="281"/>
      <c r="CU16" s="281"/>
      <c r="CV16" s="281"/>
      <c r="CW16" s="281"/>
      <c r="CX16" s="281"/>
      <c r="CY16" s="281"/>
      <c r="CZ16" s="281"/>
      <c r="DA16" s="281"/>
      <c r="DB16" s="281"/>
      <c r="DC16" s="281"/>
      <c r="DD16" s="281"/>
      <c r="DE16" s="281"/>
      <c r="DF16" s="281"/>
    </row>
    <row r="17" spans="1:110" ht="18" customHeight="1" x14ac:dyDescent="0.25">
      <c r="A17" s="277"/>
      <c r="B17" s="277"/>
      <c r="C17" s="276" t="s">
        <v>312</v>
      </c>
      <c r="D17" s="759" t="s">
        <v>538</v>
      </c>
      <c r="E17" s="759"/>
      <c r="F17" s="759"/>
      <c r="G17" s="759"/>
      <c r="H17" s="759"/>
      <c r="I17" s="759"/>
      <c r="J17" s="759"/>
      <c r="K17" s="759"/>
      <c r="L17" s="759"/>
      <c r="M17" s="759"/>
      <c r="N17" s="759"/>
      <c r="O17" s="759"/>
      <c r="P17" s="759"/>
      <c r="Q17" s="759"/>
      <c r="R17" s="759"/>
      <c r="S17" s="759"/>
      <c r="T17" s="759"/>
      <c r="U17" s="759"/>
      <c r="V17" s="759"/>
      <c r="W17" s="759"/>
      <c r="X17" s="759"/>
      <c r="Y17" s="759"/>
      <c r="Z17" s="759"/>
      <c r="AA17" s="759"/>
      <c r="AB17" s="759"/>
      <c r="AC17" s="759"/>
      <c r="AD17" s="759"/>
      <c r="AE17" s="759"/>
      <c r="AF17" s="759"/>
      <c r="AG17" s="759"/>
      <c r="AH17" s="759"/>
      <c r="AI17" s="759"/>
      <c r="AJ17" s="759"/>
      <c r="AK17" s="759"/>
      <c r="AL17" s="759"/>
      <c r="AM17" s="759"/>
      <c r="AN17" s="759"/>
      <c r="AO17" s="759"/>
      <c r="AP17" s="759"/>
      <c r="AQ17" s="759"/>
      <c r="AR17" s="759"/>
      <c r="AS17" s="759"/>
      <c r="AT17" s="759"/>
      <c r="AU17" s="759"/>
      <c r="AV17" s="759"/>
      <c r="AW17" s="759"/>
      <c r="AX17" s="759"/>
      <c r="AY17" s="369">
        <v>2</v>
      </c>
      <c r="AZ17" s="537" t="s">
        <v>249</v>
      </c>
      <c r="BA17" s="100" t="s">
        <v>558</v>
      </c>
      <c r="BB17" s="100">
        <f>F9</f>
        <v>0</v>
      </c>
      <c r="BC17" s="100"/>
      <c r="BD17" s="100">
        <f>H9</f>
        <v>0</v>
      </c>
      <c r="BE17" s="100"/>
      <c r="BF17" s="100">
        <f>J9</f>
        <v>0</v>
      </c>
      <c r="BG17" s="100"/>
      <c r="BH17" s="100">
        <f>L9</f>
        <v>0</v>
      </c>
      <c r="BI17" s="100"/>
      <c r="BJ17" s="100">
        <f>N9</f>
        <v>0</v>
      </c>
      <c r="BK17" s="100"/>
      <c r="BL17" s="100">
        <f>P9</f>
        <v>0</v>
      </c>
      <c r="BM17" s="100"/>
      <c r="BN17" s="100">
        <f>R9</f>
        <v>0</v>
      </c>
      <c r="BO17" s="100"/>
      <c r="BP17" s="100">
        <f>T9</f>
        <v>0</v>
      </c>
      <c r="BQ17" s="100"/>
      <c r="BR17" s="100">
        <f>V9</f>
        <v>0</v>
      </c>
      <c r="BS17" s="100"/>
      <c r="BT17" s="100">
        <f>X9</f>
        <v>0</v>
      </c>
      <c r="BU17" s="100"/>
      <c r="BV17" s="100">
        <f>Z9</f>
        <v>0</v>
      </c>
      <c r="BW17" s="100"/>
      <c r="BX17" s="100">
        <f>AB9</f>
        <v>0</v>
      </c>
      <c r="BY17" s="100"/>
      <c r="BZ17" s="100">
        <f>AD9</f>
        <v>0</v>
      </c>
      <c r="CA17" s="100"/>
      <c r="CB17" s="100">
        <f>AF9</f>
        <v>0</v>
      </c>
      <c r="CC17" s="100"/>
      <c r="CD17" s="100">
        <f>AH9</f>
        <v>0</v>
      </c>
      <c r="CE17" s="100"/>
      <c r="CF17" s="100">
        <f>AJ9</f>
        <v>0</v>
      </c>
      <c r="CG17" s="100"/>
      <c r="CH17" s="100">
        <f>AL9</f>
        <v>0</v>
      </c>
      <c r="CI17" s="100"/>
      <c r="CJ17" s="100">
        <f>AN9</f>
        <v>0</v>
      </c>
      <c r="CK17" s="100"/>
      <c r="CL17" s="100">
        <f>AP9</f>
        <v>0</v>
      </c>
      <c r="CM17" s="614"/>
      <c r="CN17" s="100">
        <f>AR9</f>
        <v>0</v>
      </c>
      <c r="CO17" s="100"/>
      <c r="CP17" s="100">
        <f>AT9</f>
        <v>0</v>
      </c>
      <c r="CQ17" s="100"/>
      <c r="CR17" s="100">
        <f>AV9</f>
        <v>2.93</v>
      </c>
      <c r="CS17" s="281"/>
      <c r="CT17" s="281"/>
      <c r="CU17" s="281"/>
      <c r="CV17" s="281"/>
      <c r="CW17" s="281"/>
      <c r="CX17" s="281"/>
      <c r="CY17" s="281"/>
      <c r="CZ17" s="281"/>
      <c r="DA17" s="281"/>
      <c r="DB17" s="281"/>
      <c r="DC17" s="281"/>
      <c r="DD17" s="281"/>
      <c r="DE17" s="281"/>
      <c r="DF17" s="281"/>
    </row>
    <row r="18" spans="1:110" s="200" customFormat="1" ht="16.5" customHeight="1" x14ac:dyDescent="0.25">
      <c r="A18" s="178"/>
      <c r="B18" s="179"/>
      <c r="C18" s="549"/>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4"/>
      <c r="AO18" s="464"/>
      <c r="AP18" s="464"/>
      <c r="AQ18" s="464"/>
      <c r="AR18" s="464"/>
      <c r="AS18" s="464"/>
      <c r="AT18" s="464"/>
      <c r="AU18" s="464"/>
      <c r="AV18" s="464"/>
      <c r="AW18" s="464"/>
      <c r="AX18" s="464"/>
      <c r="AY18" s="283" t="s">
        <v>321</v>
      </c>
      <c r="AZ18" s="280" t="s">
        <v>594</v>
      </c>
      <c r="BA18" s="100"/>
      <c r="BB18" s="100" t="str">
        <f>IF(OR(ISBLANK(F8),ISBLANK(F9)),"N/A",IF(BB16&gt;=BB17,"ok","&lt;&gt;"))</f>
        <v>N/A</v>
      </c>
      <c r="BC18" s="100"/>
      <c r="BD18" s="100" t="str">
        <f>IF(OR(ISBLANK(H8),ISBLANK(H9)),"N/A",IF(BD16&gt;=BD17,"ok","&lt;&gt;"))</f>
        <v>N/A</v>
      </c>
      <c r="BE18" s="100"/>
      <c r="BF18" s="100" t="str">
        <f>IF(OR(ISBLANK(J8),ISBLANK(J9)),"N/A",IF(BF16&gt;=BF17,"ok","&lt;&gt;"))</f>
        <v>N/A</v>
      </c>
      <c r="BG18" s="100"/>
      <c r="BH18" s="100" t="str">
        <f>IF(OR(ISBLANK(L8),ISBLANK(L9)),"N/A",IF(BH16&gt;=BH17,"ok","&lt;&gt;"))</f>
        <v>N/A</v>
      </c>
      <c r="BI18" s="100"/>
      <c r="BJ18" s="100" t="str">
        <f>IF(OR(ISBLANK(N8),ISBLANK(N9)),"N/A",IF(BJ16&gt;=BJ17,"ok","&lt;&gt;"))</f>
        <v>N/A</v>
      </c>
      <c r="BK18" s="100"/>
      <c r="BL18" s="100" t="str">
        <f>IF(OR(ISBLANK(P8),ISBLANK(P9)),"N/A",IF(BL16&gt;=BL17,"ok","&lt;&gt;"))</f>
        <v>N/A</v>
      </c>
      <c r="BM18" s="100"/>
      <c r="BN18" s="100" t="str">
        <f>IF(OR(ISBLANK(R8),ISBLANK(R9)),"N/A",IF(BN16&gt;=BN17,"ok","&lt;&gt;"))</f>
        <v>N/A</v>
      </c>
      <c r="BO18" s="100"/>
      <c r="BP18" s="100" t="str">
        <f>IF(OR(ISBLANK(T8),ISBLANK(T9)),"N/A",IF(BP16&gt;=BP17,"ok","&lt;&gt;"))</f>
        <v>N/A</v>
      </c>
      <c r="BQ18" s="100"/>
      <c r="BR18" s="100" t="str">
        <f>IF(OR(ISBLANK(V8),ISBLANK(V9)),"N/A",IF(BR16&gt;=BR17,"ok","&lt;&gt;"))</f>
        <v>N/A</v>
      </c>
      <c r="BS18" s="100"/>
      <c r="BT18" s="100" t="str">
        <f>IF(OR(ISBLANK(X8),ISBLANK(X9)),"N/A",IF(BT16&gt;=BT17,"ok","&lt;&gt;"))</f>
        <v>N/A</v>
      </c>
      <c r="BU18" s="100"/>
      <c r="BV18" s="100" t="str">
        <f>IF(OR(ISBLANK(Z8),ISBLANK(Z9)),"N/A",IF(BV16&gt;=BV17,"ok","&lt;&gt;"))</f>
        <v>N/A</v>
      </c>
      <c r="BW18" s="100"/>
      <c r="BX18" s="100" t="str">
        <f>IF(OR(ISBLANK(AB8),ISBLANK(AB9)),"N/A",IF(BX16&gt;=BX17,"ok","&lt;&gt;"))</f>
        <v>N/A</v>
      </c>
      <c r="BY18" s="100"/>
      <c r="BZ18" s="100" t="str">
        <f>IF(OR(ISBLANK(AD8),ISBLANK(AD9)),"N/A",IF(BZ16&gt;=BZ17,"ok","&lt;&gt;"))</f>
        <v>N/A</v>
      </c>
      <c r="CA18" s="100"/>
      <c r="CB18" s="100" t="str">
        <f>IF(OR(ISBLANK(AF8),ISBLANK(AF9)),"N/A",IF(CB16&gt;=CB17,"ok","&lt;&gt;"))</f>
        <v>N/A</v>
      </c>
      <c r="CC18" s="100"/>
      <c r="CD18" s="100" t="str">
        <f>IF(OR(ISBLANK(AH8),ISBLANK(AH9)),"N/A",IF(CD16&gt;=CD17,"ok","&lt;&gt;"))</f>
        <v>N/A</v>
      </c>
      <c r="CE18" s="100"/>
      <c r="CF18" s="100" t="str">
        <f>IF(OR(ISBLANK(AJ8),ISBLANK(AJ9)),"N/A",IF(CF16&gt;=CF17,"ok","&lt;&gt;"))</f>
        <v>N/A</v>
      </c>
      <c r="CG18" s="100"/>
      <c r="CH18" s="100" t="str">
        <f>IF(OR(ISBLANK(AL8),ISBLANK(AL9)),"N/A",IF(CH16&gt;=CH17,"ok","&lt;&gt;"))</f>
        <v>N/A</v>
      </c>
      <c r="CI18" s="100"/>
      <c r="CJ18" s="100" t="str">
        <f>IF(OR(ISBLANK(AN8),ISBLANK(AN9)),"N/A",IF(CJ16&gt;=CJ17,"ok","&lt;&gt;"))</f>
        <v>N/A</v>
      </c>
      <c r="CK18" s="100"/>
      <c r="CL18" s="100" t="str">
        <f>IF(OR(ISBLANK(AP8),ISBLANK(AP9)),"N/A",IF(CL16&gt;=CL17,"ok","&lt;&gt;"))</f>
        <v>N/A</v>
      </c>
      <c r="CM18" s="614"/>
      <c r="CN18" s="100" t="str">
        <f>IF(OR(ISBLANK(AR8),ISBLANK(AR9)),"N/A",IF(CN16&gt;=CN17,"ok","&lt;&gt;"))</f>
        <v>N/A</v>
      </c>
      <c r="CO18" s="100"/>
      <c r="CP18" s="100" t="str">
        <f>IF(OR(ISBLANK(AT8),ISBLANK(AT9)),"N/A",IF(CP16&gt;=CP17,"ok","&lt;&gt;"))</f>
        <v>N/A</v>
      </c>
      <c r="CQ18" s="100"/>
      <c r="CR18" s="100" t="str">
        <f>IF(OR(ISBLANK(AV8),ISBLANK(AV9)),"N/A",IF(CR16&gt;=CR17,"ok","&lt;&gt;"))</f>
        <v>ok</v>
      </c>
    </row>
    <row r="19" spans="1:110" s="424" customFormat="1" ht="20.399999999999999" x14ac:dyDescent="0.3">
      <c r="A19" s="423"/>
      <c r="B19" s="410">
        <v>1</v>
      </c>
      <c r="C19" s="298" t="s">
        <v>340</v>
      </c>
      <c r="D19" s="390"/>
      <c r="E19" s="298"/>
      <c r="F19" s="211"/>
      <c r="G19" s="211"/>
      <c r="H19" s="301"/>
      <c r="I19" s="302"/>
      <c r="J19" s="303"/>
      <c r="K19" s="302"/>
      <c r="L19" s="303"/>
      <c r="M19" s="302"/>
      <c r="N19" s="303"/>
      <c r="O19" s="302"/>
      <c r="P19" s="303"/>
      <c r="Q19" s="302"/>
      <c r="R19" s="303"/>
      <c r="S19" s="302"/>
      <c r="T19" s="303"/>
      <c r="U19" s="302"/>
      <c r="V19" s="303"/>
      <c r="W19" s="302"/>
      <c r="X19" s="301"/>
      <c r="Y19" s="302"/>
      <c r="Z19" s="301"/>
      <c r="AA19" s="302"/>
      <c r="AB19" s="301"/>
      <c r="AC19" s="302"/>
      <c r="AD19" s="301"/>
      <c r="AE19" s="302"/>
      <c r="AF19" s="301"/>
      <c r="AG19" s="391"/>
      <c r="AH19" s="301"/>
      <c r="AI19" s="302"/>
      <c r="AJ19" s="303"/>
      <c r="AK19" s="302"/>
      <c r="AL19" s="301"/>
      <c r="AM19" s="302"/>
      <c r="AN19" s="301"/>
      <c r="AO19" s="302"/>
      <c r="AP19" s="302"/>
      <c r="AQ19" s="302"/>
      <c r="AR19" s="302"/>
      <c r="AS19" s="302"/>
      <c r="AT19" s="350"/>
      <c r="AU19" s="349"/>
      <c r="AV19" s="350"/>
      <c r="AW19" s="349"/>
      <c r="AX19" s="429"/>
      <c r="AY19" s="100">
        <v>3</v>
      </c>
      <c r="AZ19" s="539" t="s">
        <v>591</v>
      </c>
      <c r="BA19" s="100" t="s">
        <v>558</v>
      </c>
      <c r="BB19" s="100">
        <f>F10</f>
        <v>0</v>
      </c>
      <c r="BC19" s="100"/>
      <c r="BD19" s="100">
        <f>H10</f>
        <v>0</v>
      </c>
      <c r="BE19" s="100"/>
      <c r="BF19" s="100">
        <f>J10</f>
        <v>0</v>
      </c>
      <c r="BG19" s="100"/>
      <c r="BH19" s="100">
        <f>L10</f>
        <v>0</v>
      </c>
      <c r="BI19" s="100"/>
      <c r="BJ19" s="100">
        <f>N10</f>
        <v>0</v>
      </c>
      <c r="BK19" s="100"/>
      <c r="BL19" s="100">
        <f>P10</f>
        <v>0</v>
      </c>
      <c r="BM19" s="100"/>
      <c r="BN19" s="100">
        <f>R10</f>
        <v>0</v>
      </c>
      <c r="BO19" s="100"/>
      <c r="BP19" s="100">
        <f>T10</f>
        <v>0</v>
      </c>
      <c r="BQ19" s="100"/>
      <c r="BR19" s="100">
        <f>V10</f>
        <v>0</v>
      </c>
      <c r="BS19" s="100"/>
      <c r="BT19" s="100">
        <f>X10</f>
        <v>0</v>
      </c>
      <c r="BU19" s="100"/>
      <c r="BV19" s="100">
        <f>Z10</f>
        <v>0</v>
      </c>
      <c r="BW19" s="100"/>
      <c r="BX19" s="100">
        <f>AB10</f>
        <v>0</v>
      </c>
      <c r="BY19" s="100"/>
      <c r="BZ19" s="100">
        <f>AD10</f>
        <v>0</v>
      </c>
      <c r="CA19" s="100"/>
      <c r="CB19" s="100">
        <f>AF10</f>
        <v>0</v>
      </c>
      <c r="CC19" s="100"/>
      <c r="CD19" s="100">
        <f>AH10</f>
        <v>0</v>
      </c>
      <c r="CE19" s="100"/>
      <c r="CF19" s="100">
        <f>AJ10</f>
        <v>0</v>
      </c>
      <c r="CG19" s="100"/>
      <c r="CH19" s="100">
        <f>AL10</f>
        <v>0</v>
      </c>
      <c r="CI19" s="100"/>
      <c r="CJ19" s="100">
        <f>AN10</f>
        <v>0</v>
      </c>
      <c r="CK19" s="100"/>
      <c r="CL19" s="100">
        <f>AP10</f>
        <v>0</v>
      </c>
      <c r="CM19" s="614"/>
      <c r="CN19" s="100">
        <f>AR10</f>
        <v>0</v>
      </c>
      <c r="CO19" s="100"/>
      <c r="CP19" s="100">
        <f>AT10</f>
        <v>0</v>
      </c>
      <c r="CQ19" s="100"/>
      <c r="CR19" s="100">
        <f>AV10</f>
        <v>2.93</v>
      </c>
    </row>
    <row r="20" spans="1:110" ht="2.25" customHeight="1" x14ac:dyDescent="0.3">
      <c r="C20" s="392"/>
      <c r="D20" s="392"/>
      <c r="E20" s="393"/>
      <c r="F20" s="336"/>
      <c r="G20" s="336"/>
      <c r="H20" s="332"/>
      <c r="I20" s="333"/>
      <c r="J20" s="334"/>
      <c r="K20" s="333"/>
      <c r="L20" s="334"/>
      <c r="M20" s="333"/>
      <c r="N20" s="334"/>
      <c r="O20" s="333"/>
      <c r="P20" s="334"/>
      <c r="Q20" s="333"/>
      <c r="R20" s="334"/>
      <c r="S20" s="333"/>
      <c r="T20" s="334"/>
      <c r="U20" s="333"/>
      <c r="V20" s="334"/>
      <c r="W20" s="333"/>
      <c r="X20" s="332"/>
      <c r="Y20" s="333"/>
      <c r="Z20" s="332"/>
      <c r="AA20" s="333"/>
      <c r="AB20" s="332"/>
      <c r="AC20" s="333"/>
      <c r="AD20" s="332"/>
      <c r="AE20" s="333"/>
      <c r="AF20" s="332"/>
      <c r="AG20" s="394"/>
      <c r="AH20" s="332"/>
      <c r="AI20" s="333"/>
      <c r="AJ20" s="334"/>
      <c r="AK20" s="333"/>
      <c r="AL20" s="332"/>
      <c r="AM20" s="335"/>
      <c r="AN20" s="330"/>
      <c r="AO20" s="335"/>
      <c r="AP20" s="335"/>
      <c r="AQ20" s="335"/>
      <c r="AR20" s="335"/>
      <c r="AS20" s="335"/>
      <c r="AY20" s="369"/>
      <c r="AZ20" s="540"/>
      <c r="BA20" s="100"/>
      <c r="BB20" s="100"/>
      <c r="BC20" s="614"/>
      <c r="BD20" s="81"/>
      <c r="BE20" s="614"/>
      <c r="BF20" s="81"/>
      <c r="BG20" s="614"/>
      <c r="BH20" s="81"/>
      <c r="BI20" s="614"/>
      <c r="BJ20" s="81"/>
      <c r="BK20" s="614"/>
      <c r="BL20" s="81"/>
      <c r="BM20" s="614"/>
      <c r="BN20" s="81"/>
      <c r="BO20" s="614"/>
      <c r="BP20" s="81"/>
      <c r="BQ20" s="614"/>
      <c r="BR20" s="100"/>
      <c r="BS20" s="614"/>
      <c r="BT20" s="100"/>
      <c r="BU20" s="614"/>
      <c r="BV20" s="100"/>
      <c r="BW20" s="614"/>
      <c r="BX20" s="100"/>
      <c r="BY20" s="614"/>
      <c r="BZ20" s="100"/>
      <c r="CA20" s="614"/>
      <c r="CB20" s="100"/>
      <c r="CC20" s="614"/>
      <c r="CD20" s="81"/>
      <c r="CE20" s="614"/>
      <c r="CF20" s="100"/>
      <c r="CG20" s="614"/>
      <c r="CH20" s="100"/>
      <c r="CI20" s="614"/>
      <c r="CJ20" s="100"/>
      <c r="CK20" s="614"/>
      <c r="CL20" s="100"/>
      <c r="CM20" s="614"/>
      <c r="CN20" s="100"/>
      <c r="CO20" s="614"/>
      <c r="CP20" s="100"/>
      <c r="CQ20" s="614"/>
      <c r="CR20" s="100"/>
    </row>
    <row r="21" spans="1:110" ht="18" customHeight="1" x14ac:dyDescent="0.25">
      <c r="C21" s="309" t="s">
        <v>345</v>
      </c>
      <c r="D21" s="468" t="s">
        <v>346</v>
      </c>
      <c r="E21" s="395"/>
      <c r="F21" s="396"/>
      <c r="G21" s="396"/>
      <c r="H21" s="397"/>
      <c r="I21" s="398"/>
      <c r="J21" s="399"/>
      <c r="K21" s="398"/>
      <c r="L21" s="399"/>
      <c r="M21" s="398"/>
      <c r="N21" s="399"/>
      <c r="O21" s="398"/>
      <c r="P21" s="399"/>
      <c r="Q21" s="398"/>
      <c r="R21" s="399"/>
      <c r="S21" s="398"/>
      <c r="T21" s="399"/>
      <c r="U21" s="398"/>
      <c r="V21" s="399"/>
      <c r="W21" s="398"/>
      <c r="X21" s="397"/>
      <c r="Y21" s="398"/>
      <c r="Z21" s="397"/>
      <c r="AA21" s="398"/>
      <c r="AB21" s="397"/>
      <c r="AC21" s="398"/>
      <c r="AD21" s="397"/>
      <c r="AE21" s="398"/>
      <c r="AF21" s="397"/>
      <c r="AG21" s="400"/>
      <c r="AH21" s="397"/>
      <c r="AI21" s="398"/>
      <c r="AJ21" s="399"/>
      <c r="AK21" s="398"/>
      <c r="AL21" s="397"/>
      <c r="AM21" s="398"/>
      <c r="AN21" s="397"/>
      <c r="AO21" s="398"/>
      <c r="AP21" s="398"/>
      <c r="AQ21" s="398"/>
      <c r="AR21" s="398"/>
      <c r="AS21" s="398"/>
      <c r="AT21" s="397"/>
      <c r="AU21" s="398"/>
      <c r="AV21" s="397"/>
      <c r="AW21" s="398"/>
      <c r="AX21" s="469"/>
      <c r="AY21" s="283" t="s">
        <v>321</v>
      </c>
      <c r="AZ21" s="280" t="s">
        <v>595</v>
      </c>
      <c r="BA21" s="100"/>
      <c r="BB21" s="100" t="str">
        <f>IF(OR(ISBLANK(F10),ISBLANK(F9)),"N/A",IF(BB17&gt;=BB19,"ok","&lt;&gt;"))</f>
        <v>N/A</v>
      </c>
      <c r="BC21" s="100"/>
      <c r="BD21" s="100" t="str">
        <f>IF(OR(ISBLANK(H10),ISBLANK(H9)),"N/A",IF(BD17&gt;=BD19,"ok","&lt;&gt;"))</f>
        <v>N/A</v>
      </c>
      <c r="BE21" s="100"/>
      <c r="BF21" s="100" t="str">
        <f>IF(OR(ISBLANK(J10),ISBLANK(J9)),"N/A",IF(BF17&gt;=BF19,"ok","&lt;&gt;"))</f>
        <v>N/A</v>
      </c>
      <c r="BG21" s="100"/>
      <c r="BH21" s="100" t="str">
        <f>IF(OR(ISBLANK(L10),ISBLANK(L9)),"N/A",IF(BH17&gt;=BH19,"ok","&lt;&gt;"))</f>
        <v>N/A</v>
      </c>
      <c r="BI21" s="100"/>
      <c r="BJ21" s="100" t="str">
        <f>IF(OR(ISBLANK(N10),ISBLANK(N9)),"N/A",IF(BJ17&gt;=BJ19,"ok","&lt;&gt;"))</f>
        <v>N/A</v>
      </c>
      <c r="BK21" s="100"/>
      <c r="BL21" s="100" t="str">
        <f>IF(OR(ISBLANK(P10),ISBLANK(P9)),"N/A",IF(BL17&gt;=BL19,"ok","&lt;&gt;"))</f>
        <v>N/A</v>
      </c>
      <c r="BM21" s="100"/>
      <c r="BN21" s="100" t="str">
        <f>IF(OR(ISBLANK(R10),ISBLANK(R9)),"N/A",IF(BN17&gt;=BN19,"ok","&lt;&gt;"))</f>
        <v>N/A</v>
      </c>
      <c r="BO21" s="100"/>
      <c r="BP21" s="100" t="str">
        <f>IF(OR(ISBLANK(T10),ISBLANK(T9)),"N/A",IF(BP17&gt;=BP19,"ok","&lt;&gt;"))</f>
        <v>N/A</v>
      </c>
      <c r="BQ21" s="100"/>
      <c r="BR21" s="100" t="str">
        <f>IF(OR(ISBLANK(V10),ISBLANK(V9)),"N/A",IF(BR17&gt;=BR19,"ok","&lt;&gt;"))</f>
        <v>N/A</v>
      </c>
      <c r="BS21" s="100"/>
      <c r="BT21" s="100" t="str">
        <f>IF(OR(ISBLANK(X10),ISBLANK(X9)),"N/A",IF(BT17&gt;=BT19,"ok","&lt;&gt;"))</f>
        <v>N/A</v>
      </c>
      <c r="BU21" s="100"/>
      <c r="BV21" s="100" t="str">
        <f>IF(OR(ISBLANK(Z10),ISBLANK(Z9)),"N/A",IF(BV17&gt;=BV19,"ok","&lt;&gt;"))</f>
        <v>N/A</v>
      </c>
      <c r="BW21" s="100"/>
      <c r="BX21" s="100" t="str">
        <f>IF(OR(ISBLANK(AB10),ISBLANK(AB9)),"N/A",IF(BX17&gt;=BX19,"ok","&lt;&gt;"))</f>
        <v>N/A</v>
      </c>
      <c r="BY21" s="100"/>
      <c r="BZ21" s="100" t="str">
        <f>IF(OR(ISBLANK(AD10),ISBLANK(AD9)),"N/A",IF(BZ17&gt;=BZ19,"ok","&lt;&gt;"))</f>
        <v>N/A</v>
      </c>
      <c r="CA21" s="100"/>
      <c r="CB21" s="100" t="str">
        <f>IF(OR(ISBLANK(AF10),ISBLANK(AF9)),"N/A",IF(CB17&gt;=CB19,"ok","&lt;&gt;"))</f>
        <v>N/A</v>
      </c>
      <c r="CC21" s="100"/>
      <c r="CD21" s="100" t="str">
        <f>IF(OR(ISBLANK(AH10),ISBLANK(AH9)),"N/A",IF(CD17&gt;=CD19,"ok","&lt;&gt;"))</f>
        <v>N/A</v>
      </c>
      <c r="CE21" s="100"/>
      <c r="CF21" s="100" t="str">
        <f>IF(OR(ISBLANK(AJ10),ISBLANK(AJ9)),"N/A",IF(CF17&gt;=CF19,"ok","&lt;&gt;"))</f>
        <v>N/A</v>
      </c>
      <c r="CG21" s="100"/>
      <c r="CH21" s="100" t="str">
        <f>IF(OR(ISBLANK(AL10),ISBLANK(AL9)),"N/A",IF(CH17&gt;=CH19,"ok","&lt;&gt;"))</f>
        <v>N/A</v>
      </c>
      <c r="CI21" s="100"/>
      <c r="CJ21" s="100" t="str">
        <f>IF(OR(ISBLANK(AN10),ISBLANK(AN9)),"N/A",IF(CJ17&gt;=CJ19,"ok","&lt;&gt;"))</f>
        <v>N/A</v>
      </c>
      <c r="CK21" s="100"/>
      <c r="CL21" s="100" t="str">
        <f>IF(OR(ISBLANK(AP10),ISBLANK(AP9)),"N/A",IF(CL17&gt;=CL19,"ok","&lt;&gt;"))</f>
        <v>N/A</v>
      </c>
      <c r="CM21" s="614"/>
      <c r="CN21" s="100" t="str">
        <f>IF(OR(ISBLANK(AR10),ISBLANK(AR9)),"N/A",IF(CN17&gt;=CN19,"ok","&lt;&gt;"))</f>
        <v>N/A</v>
      </c>
      <c r="CO21" s="100"/>
      <c r="CP21" s="100" t="str">
        <f>IF(OR(ISBLANK(AT10),ISBLANK(AT9)),"N/A",IF(CP17&gt;=CP19,"ok","&lt;&gt;"))</f>
        <v>N/A</v>
      </c>
      <c r="CQ21" s="100"/>
      <c r="CR21" s="100" t="str">
        <f>IF(OR(ISBLANK(AV10),ISBLANK(AV9)),"N/A",IF(CR17&gt;=CR19,"ok","&lt;&gt;"))</f>
        <v>ok</v>
      </c>
    </row>
    <row r="22" spans="1:110" ht="19.8" customHeight="1" x14ac:dyDescent="0.25">
      <c r="A22" s="178">
        <v>1</v>
      </c>
      <c r="B22" s="179">
        <v>5843</v>
      </c>
      <c r="C22" s="541" t="s">
        <v>601</v>
      </c>
      <c r="D22" s="771" t="s">
        <v>627</v>
      </c>
      <c r="E22" s="772"/>
      <c r="F22" s="772"/>
      <c r="G22" s="772"/>
      <c r="H22" s="772"/>
      <c r="I22" s="772"/>
      <c r="J22" s="772"/>
      <c r="K22" s="772"/>
      <c r="L22" s="772"/>
      <c r="M22" s="772"/>
      <c r="N22" s="772"/>
      <c r="O22" s="772"/>
      <c r="P22" s="772"/>
      <c r="Q22" s="772"/>
      <c r="R22" s="772"/>
      <c r="S22" s="772"/>
      <c r="T22" s="772"/>
      <c r="U22" s="772"/>
      <c r="V22" s="772"/>
      <c r="W22" s="772"/>
      <c r="X22" s="772"/>
      <c r="Y22" s="772"/>
      <c r="Z22" s="772"/>
      <c r="AA22" s="772"/>
      <c r="AB22" s="772"/>
      <c r="AC22" s="772"/>
      <c r="AD22" s="772"/>
      <c r="AE22" s="772"/>
      <c r="AF22" s="772"/>
      <c r="AG22" s="772"/>
      <c r="AH22" s="772"/>
      <c r="AI22" s="772"/>
      <c r="AJ22" s="772"/>
      <c r="AK22" s="772"/>
      <c r="AL22" s="772"/>
      <c r="AM22" s="772"/>
      <c r="AN22" s="772"/>
      <c r="AO22" s="772"/>
      <c r="AP22" s="772"/>
      <c r="AQ22" s="772"/>
      <c r="AR22" s="772"/>
      <c r="AS22" s="772"/>
      <c r="AT22" s="772"/>
      <c r="AU22" s="772"/>
      <c r="AV22" s="772"/>
      <c r="AW22" s="772"/>
      <c r="AX22" s="773"/>
      <c r="AY22" s="83">
        <v>5</v>
      </c>
      <c r="AZ22" s="247" t="s">
        <v>593</v>
      </c>
      <c r="BA22" s="83" t="s">
        <v>558</v>
      </c>
      <c r="BB22" s="100">
        <f>F12</f>
        <v>0</v>
      </c>
      <c r="BC22" s="100"/>
      <c r="BD22" s="100">
        <f>H12</f>
        <v>0</v>
      </c>
      <c r="BE22" s="100"/>
      <c r="BF22" s="100">
        <f>J12</f>
        <v>0</v>
      </c>
      <c r="BG22" s="100"/>
      <c r="BH22" s="100">
        <f>L12</f>
        <v>0</v>
      </c>
      <c r="BI22" s="100"/>
      <c r="BJ22" s="100">
        <f>N12</f>
        <v>0</v>
      </c>
      <c r="BK22" s="100"/>
      <c r="BL22" s="100">
        <f>P12</f>
        <v>0</v>
      </c>
      <c r="BM22" s="100"/>
      <c r="BN22" s="100">
        <f>R12</f>
        <v>0</v>
      </c>
      <c r="BO22" s="100"/>
      <c r="BP22" s="100">
        <f>T12</f>
        <v>0</v>
      </c>
      <c r="BQ22" s="100"/>
      <c r="BR22" s="100">
        <f>V12</f>
        <v>0</v>
      </c>
      <c r="BS22" s="100"/>
      <c r="BT22" s="100">
        <f>X12</f>
        <v>0</v>
      </c>
      <c r="BU22" s="100"/>
      <c r="BV22" s="100">
        <f>Z12</f>
        <v>0</v>
      </c>
      <c r="BW22" s="100"/>
      <c r="BX22" s="100">
        <f>AB12</f>
        <v>0</v>
      </c>
      <c r="BY22" s="100"/>
      <c r="BZ22" s="100">
        <f>AD12</f>
        <v>0</v>
      </c>
      <c r="CA22" s="100"/>
      <c r="CB22" s="100">
        <f>AF12</f>
        <v>0</v>
      </c>
      <c r="CC22" s="100"/>
      <c r="CD22" s="100">
        <f>AH12</f>
        <v>0</v>
      </c>
      <c r="CE22" s="100"/>
      <c r="CF22" s="100">
        <f>AJ12</f>
        <v>0</v>
      </c>
      <c r="CG22" s="100"/>
      <c r="CH22" s="100">
        <f>AL12</f>
        <v>0</v>
      </c>
      <c r="CI22" s="100"/>
      <c r="CJ22" s="100">
        <f>AN12</f>
        <v>0</v>
      </c>
      <c r="CK22" s="100"/>
      <c r="CL22" s="100">
        <f>AP12</f>
        <v>0</v>
      </c>
      <c r="CM22" s="614"/>
      <c r="CN22" s="100">
        <f>AR12</f>
        <v>0</v>
      </c>
      <c r="CO22" s="100"/>
      <c r="CP22" s="100">
        <f>AT12</f>
        <v>0</v>
      </c>
      <c r="CQ22" s="100"/>
      <c r="CR22" s="100">
        <f>AV12</f>
        <v>61</v>
      </c>
    </row>
    <row r="23" spans="1:110" ht="18" customHeight="1" x14ac:dyDescent="0.25">
      <c r="C23" s="541"/>
      <c r="D23" s="740"/>
      <c r="E23" s="741"/>
      <c r="F23" s="741"/>
      <c r="G23" s="741"/>
      <c r="H23" s="741"/>
      <c r="I23" s="741"/>
      <c r="J23" s="741"/>
      <c r="K23" s="741"/>
      <c r="L23" s="741"/>
      <c r="M23" s="741"/>
      <c r="N23" s="741"/>
      <c r="O23" s="741"/>
      <c r="P23" s="741"/>
      <c r="Q23" s="741"/>
      <c r="R23" s="741"/>
      <c r="S23" s="741"/>
      <c r="T23" s="741"/>
      <c r="U23" s="741"/>
      <c r="V23" s="741"/>
      <c r="W23" s="741"/>
      <c r="X23" s="741"/>
      <c r="Y23" s="741"/>
      <c r="Z23" s="741"/>
      <c r="AA23" s="741"/>
      <c r="AB23" s="741"/>
      <c r="AC23" s="741"/>
      <c r="AD23" s="741"/>
      <c r="AE23" s="741"/>
      <c r="AF23" s="741"/>
      <c r="AG23" s="741"/>
      <c r="AH23" s="741"/>
      <c r="AI23" s="741"/>
      <c r="AJ23" s="741"/>
      <c r="AK23" s="741"/>
      <c r="AL23" s="741"/>
      <c r="AM23" s="741"/>
      <c r="AN23" s="741"/>
      <c r="AO23" s="741"/>
      <c r="AP23" s="741"/>
      <c r="AQ23" s="741"/>
      <c r="AR23" s="741"/>
      <c r="AS23" s="741"/>
      <c r="AT23" s="741"/>
      <c r="AU23" s="741"/>
      <c r="AV23" s="741"/>
      <c r="AW23" s="741"/>
      <c r="AX23" s="742"/>
      <c r="AY23" s="310" t="s">
        <v>321</v>
      </c>
      <c r="AZ23" s="311" t="s">
        <v>596</v>
      </c>
      <c r="BA23" s="98"/>
      <c r="BB23" s="98" t="str">
        <f>IF(OR(ISBLANK(F12),ISBLANK(F9),ISBLANK(F11)),"N/A",IF(BB22=100-F11-F9,"ok","&lt;&gt;"))</f>
        <v>N/A</v>
      </c>
      <c r="BC23" s="98"/>
      <c r="BD23" s="98" t="str">
        <f>IF(OR(ISBLANK(H12),ISBLANK(H9),ISBLANK(H11)),"N/A",IF(BD22=100-H11-H9,"ok","&lt;&gt;"))</f>
        <v>N/A</v>
      </c>
      <c r="BE23" s="98"/>
      <c r="BF23" s="98" t="str">
        <f>IF(OR(ISBLANK(J12),ISBLANK(J9),ISBLANK(J11)),"N/A",IF(BF22=100-J11-J9,"ok","&lt;&gt;"))</f>
        <v>N/A</v>
      </c>
      <c r="BG23" s="98"/>
      <c r="BH23" s="98" t="str">
        <f>IF(OR(ISBLANK(L12),ISBLANK(L9),ISBLANK(L11)),"N/A",IF(BH22=100-L11-L9,"ok","&lt;&gt;"))</f>
        <v>N/A</v>
      </c>
      <c r="BI23" s="98"/>
      <c r="BJ23" s="98" t="str">
        <f>IF(OR(ISBLANK(N12),ISBLANK(N9),ISBLANK(N11)),"N/A",IF(BJ22=100-N11-N9,"ok","&lt;&gt;"))</f>
        <v>N/A</v>
      </c>
      <c r="BK23" s="98"/>
      <c r="BL23" s="98" t="str">
        <f>IF(OR(ISBLANK(P12),ISBLANK(P9),ISBLANK(P11)),"N/A",IF(BL22=100-P11-P9,"ok","&lt;&gt;"))</f>
        <v>N/A</v>
      </c>
      <c r="BM23" s="98"/>
      <c r="BN23" s="98" t="str">
        <f>IF(OR(ISBLANK(R12),ISBLANK(R9),ISBLANK(R11)),"N/A",IF(BN22=100-R11-R9,"ok","&lt;&gt;"))</f>
        <v>N/A</v>
      </c>
      <c r="BO23" s="98"/>
      <c r="BP23" s="98" t="str">
        <f>IF(OR(ISBLANK(T12),ISBLANK(T9),ISBLANK(T11)),"N/A",IF(BP22=100-T11-T9,"ok","&lt;&gt;"))</f>
        <v>N/A</v>
      </c>
      <c r="BQ23" s="98"/>
      <c r="BR23" s="98" t="str">
        <f>IF(OR(ISBLANK(V12),ISBLANK(V9),ISBLANK(V11)),"N/A",IF(BR22=100-V11-V9,"ok","&lt;&gt;"))</f>
        <v>N/A</v>
      </c>
      <c r="BS23" s="98"/>
      <c r="BT23" s="98" t="str">
        <f>IF(OR(ISBLANK(X12),ISBLANK(X9),ISBLANK(X11)),"N/A",IF(BT22=100-X11-X9,"ok","&lt;&gt;"))</f>
        <v>N/A</v>
      </c>
      <c r="BU23" s="98"/>
      <c r="BV23" s="98" t="str">
        <f>IF(OR(ISBLANK(Z12),ISBLANK(Z9),ISBLANK(Z11)),"N/A",IF(BV22=100-Z11-Z9,"ok","&lt;&gt;"))</f>
        <v>N/A</v>
      </c>
      <c r="BW23" s="98"/>
      <c r="BX23" s="98" t="str">
        <f>IF(OR(ISBLANK(AB12),ISBLANK(AB9),ISBLANK(AB11)),"N/A",IF(BX22=100-AB11-AB9,"ok","&lt;&gt;"))</f>
        <v>N/A</v>
      </c>
      <c r="BY23" s="98"/>
      <c r="BZ23" s="98" t="str">
        <f>IF(OR(ISBLANK(AD12),ISBLANK(AD9),ISBLANK(AD11)),"N/A",IF(BZ22=100-AD11-AD9,"ok","&lt;&gt;"))</f>
        <v>N/A</v>
      </c>
      <c r="CA23" s="98"/>
      <c r="CB23" s="98" t="str">
        <f>IF(OR(ISBLANK(AF12),ISBLANK(AF9),ISBLANK(AF11)),"N/A",IF(CB22=100-AF11-AF9,"ok","&lt;&gt;"))</f>
        <v>N/A</v>
      </c>
      <c r="CC23" s="98"/>
      <c r="CD23" s="98" t="str">
        <f>IF(OR(ISBLANK(AH12),ISBLANK(AH9),ISBLANK(AH11)),"N/A",IF(CD22=100-AH11-AH9,"ok","&lt;&gt;"))</f>
        <v>N/A</v>
      </c>
      <c r="CE23" s="98"/>
      <c r="CF23" s="98" t="str">
        <f>IF(OR(ISBLANK(AJ12),ISBLANK(AJ9),ISBLANK(AJ11)),"N/A",IF(CF22=100-AJ11-AJ9,"ok","&lt;&gt;"))</f>
        <v>N/A</v>
      </c>
      <c r="CG23" s="98"/>
      <c r="CH23" s="98" t="str">
        <f>IF(OR(ISBLANK(AL12),ISBLANK(AL9),ISBLANK(AL11)),"N/A",IF(CH22=100-AL11-AL9,"ok","&lt;&gt;"))</f>
        <v>N/A</v>
      </c>
      <c r="CI23" s="98"/>
      <c r="CJ23" s="98" t="str">
        <f>IF(OR(ISBLANK(AN12),ISBLANK(AN9),ISBLANK(AN11)),"N/A",IF(CJ22=100-AN11-AN9,"ok","&lt;&gt;"))</f>
        <v>N/A</v>
      </c>
      <c r="CK23" s="98"/>
      <c r="CL23" s="98" t="str">
        <f>IF(OR(ISBLANK(AP12),ISBLANK(AP9),ISBLANK(AP11)),"N/A",IF(CL22=100-AP11-AP9,"ok","&lt;&gt;"))</f>
        <v>N/A</v>
      </c>
      <c r="CM23" s="98"/>
      <c r="CN23" s="98" t="str">
        <f>IF(OR(ISBLANK(AR12),ISBLANK(AR9),ISBLANK(AR11)),"N/A",IF(CN22=100-AR11-AR9,"ok","&lt;&gt;"))</f>
        <v>N/A</v>
      </c>
      <c r="CO23" s="98"/>
      <c r="CP23" s="98" t="str">
        <f>IF(OR(ISBLANK(AT12),ISBLANK(AT9),ISBLANK(AT11)),"N/A",IF(CP22=100-AT11-AT9,"ok","&lt;&gt;"))</f>
        <v>N/A</v>
      </c>
      <c r="CQ23" s="98"/>
      <c r="CR23" s="98" t="str">
        <f>IF(OR(ISBLANK(AV12),ISBLANK(AV9),ISBLANK(AV11)),"N/A",IF(CR22=100-AV11-AV9,"ok","&lt;&gt;"))</f>
        <v>&lt;&gt;</v>
      </c>
    </row>
    <row r="24" spans="1:110" ht="27.75" customHeight="1" x14ac:dyDescent="0.3">
      <c r="C24" s="541"/>
      <c r="D24" s="743"/>
      <c r="E24" s="744"/>
      <c r="F24" s="744"/>
      <c r="G24" s="744"/>
      <c r="H24" s="744"/>
      <c r="I24" s="744"/>
      <c r="J24" s="744"/>
      <c r="K24" s="744"/>
      <c r="L24" s="744"/>
      <c r="M24" s="744"/>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44"/>
      <c r="AM24" s="744"/>
      <c r="AN24" s="744"/>
      <c r="AO24" s="744"/>
      <c r="AP24" s="744"/>
      <c r="AQ24" s="744"/>
      <c r="AR24" s="744"/>
      <c r="AS24" s="744"/>
      <c r="AT24" s="744"/>
      <c r="AU24" s="744"/>
      <c r="AV24" s="744"/>
      <c r="AW24" s="744"/>
      <c r="AX24" s="745"/>
      <c r="AY24" s="312" t="s">
        <v>354</v>
      </c>
      <c r="AZ24" s="313" t="s">
        <v>355</v>
      </c>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row>
    <row r="25" spans="1:110" ht="18" customHeight="1" x14ac:dyDescent="0.25">
      <c r="C25" s="541"/>
      <c r="D25" s="740"/>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1"/>
      <c r="AC25" s="741"/>
      <c r="AD25" s="741"/>
      <c r="AE25" s="741"/>
      <c r="AF25" s="741"/>
      <c r="AG25" s="741"/>
      <c r="AH25" s="741"/>
      <c r="AI25" s="741"/>
      <c r="AJ25" s="741"/>
      <c r="AK25" s="741"/>
      <c r="AL25" s="741"/>
      <c r="AM25" s="741"/>
      <c r="AN25" s="741"/>
      <c r="AO25" s="741"/>
      <c r="AP25" s="741"/>
      <c r="AQ25" s="741"/>
      <c r="AR25" s="741"/>
      <c r="AS25" s="741"/>
      <c r="AT25" s="741"/>
      <c r="AU25" s="741"/>
      <c r="AV25" s="741"/>
      <c r="AW25" s="741"/>
      <c r="AX25" s="742"/>
      <c r="AY25" s="312" t="s">
        <v>357</v>
      </c>
      <c r="AZ25" s="313" t="s">
        <v>358</v>
      </c>
      <c r="BA25" s="425"/>
      <c r="BB25" s="425"/>
      <c r="BC25" s="425"/>
      <c r="BD25" s="425"/>
      <c r="BE25" s="425"/>
      <c r="BF25" s="425"/>
      <c r="BG25" s="425"/>
      <c r="BH25" s="425"/>
      <c r="BI25" s="425"/>
      <c r="BJ25" s="425"/>
      <c r="BK25" s="425"/>
      <c r="BL25" s="425"/>
      <c r="BM25" s="425"/>
      <c r="BN25" s="425"/>
      <c r="BO25" s="425"/>
      <c r="BP25" s="425"/>
      <c r="BQ25" s="425"/>
      <c r="BR25" s="425"/>
      <c r="BS25" s="425"/>
      <c r="BT25" s="425"/>
      <c r="BU25" s="425"/>
      <c r="BV25" s="425"/>
      <c r="BW25" s="425"/>
      <c r="BX25" s="425"/>
      <c r="BY25" s="425"/>
      <c r="BZ25" s="425"/>
      <c r="CA25" s="425"/>
      <c r="CB25" s="425"/>
      <c r="CC25" s="425"/>
      <c r="CD25" s="425"/>
      <c r="CE25" s="425"/>
      <c r="CF25" s="425"/>
      <c r="CG25" s="425"/>
      <c r="CH25" s="425"/>
      <c r="CI25" s="425"/>
      <c r="CJ25" s="425"/>
      <c r="CK25" s="425"/>
      <c r="CL25" s="425"/>
      <c r="CM25" s="425"/>
      <c r="CN25" s="425"/>
      <c r="CO25" s="425"/>
      <c r="CP25" s="425"/>
      <c r="CQ25" s="425"/>
      <c r="CR25" s="425"/>
    </row>
    <row r="26" spans="1:110" ht="18" customHeight="1" x14ac:dyDescent="0.25">
      <c r="C26" s="541"/>
      <c r="D26" s="740"/>
      <c r="E26" s="741"/>
      <c r="F26" s="741"/>
      <c r="G26" s="741"/>
      <c r="H26" s="741"/>
      <c r="I26" s="741"/>
      <c r="J26" s="741"/>
      <c r="K26" s="741"/>
      <c r="L26" s="741"/>
      <c r="M26" s="741"/>
      <c r="N26" s="741"/>
      <c r="O26" s="741"/>
      <c r="P26" s="741"/>
      <c r="Q26" s="741"/>
      <c r="R26" s="741"/>
      <c r="S26" s="741"/>
      <c r="T26" s="741"/>
      <c r="U26" s="741"/>
      <c r="V26" s="741"/>
      <c r="W26" s="741"/>
      <c r="X26" s="741"/>
      <c r="Y26" s="741"/>
      <c r="Z26" s="741"/>
      <c r="AA26" s="741"/>
      <c r="AB26" s="741"/>
      <c r="AC26" s="741"/>
      <c r="AD26" s="741"/>
      <c r="AE26" s="741"/>
      <c r="AF26" s="741"/>
      <c r="AG26" s="741"/>
      <c r="AH26" s="741"/>
      <c r="AI26" s="741"/>
      <c r="AJ26" s="741"/>
      <c r="AK26" s="741"/>
      <c r="AL26" s="741"/>
      <c r="AM26" s="741"/>
      <c r="AN26" s="741"/>
      <c r="AO26" s="741"/>
      <c r="AP26" s="741"/>
      <c r="AQ26" s="741"/>
      <c r="AR26" s="741"/>
      <c r="AS26" s="741"/>
      <c r="AT26" s="741"/>
      <c r="AU26" s="741"/>
      <c r="AV26" s="741"/>
      <c r="AW26" s="741"/>
      <c r="AX26" s="742"/>
      <c r="AY26" s="314" t="s">
        <v>360</v>
      </c>
      <c r="AZ26" s="313" t="s">
        <v>361</v>
      </c>
      <c r="BA26" s="425"/>
      <c r="BB26" s="425"/>
      <c r="BC26" s="425"/>
      <c r="BD26" s="425"/>
      <c r="BE26" s="425"/>
      <c r="BF26" s="425"/>
      <c r="BG26" s="425"/>
      <c r="BH26" s="425"/>
      <c r="BI26" s="425"/>
      <c r="BJ26" s="425"/>
      <c r="BK26" s="425"/>
      <c r="BL26" s="425"/>
      <c r="BM26" s="425"/>
      <c r="BN26" s="425"/>
      <c r="BO26" s="425"/>
      <c r="BP26" s="425"/>
      <c r="BQ26" s="425"/>
      <c r="BR26" s="425"/>
      <c r="BS26" s="425"/>
      <c r="BT26" s="425"/>
      <c r="BU26" s="425"/>
      <c r="BV26" s="425"/>
      <c r="BW26" s="425"/>
      <c r="BX26" s="425"/>
      <c r="BY26" s="425"/>
      <c r="BZ26" s="425"/>
      <c r="CA26" s="425"/>
      <c r="CB26" s="425"/>
      <c r="CC26" s="425"/>
      <c r="CD26" s="425"/>
      <c r="CE26" s="425"/>
      <c r="CF26" s="425"/>
      <c r="CG26" s="425"/>
      <c r="CH26" s="425"/>
      <c r="CI26" s="425"/>
      <c r="CJ26" s="425"/>
      <c r="CK26" s="425"/>
      <c r="CL26" s="425"/>
      <c r="CM26" s="425"/>
      <c r="CN26" s="425"/>
      <c r="CO26" s="425"/>
      <c r="CP26" s="425"/>
      <c r="CQ26" s="425"/>
      <c r="CR26" s="425"/>
    </row>
    <row r="27" spans="1:110" ht="18" customHeight="1" x14ac:dyDescent="0.25">
      <c r="C27" s="541"/>
      <c r="D27" s="740"/>
      <c r="E27" s="741"/>
      <c r="F27" s="741"/>
      <c r="G27" s="741"/>
      <c r="H27" s="741"/>
      <c r="I27" s="741"/>
      <c r="J27" s="741"/>
      <c r="K27" s="741"/>
      <c r="L27" s="741"/>
      <c r="M27" s="741"/>
      <c r="N27" s="741"/>
      <c r="O27" s="741"/>
      <c r="P27" s="741"/>
      <c r="Q27" s="741"/>
      <c r="R27" s="741"/>
      <c r="S27" s="741"/>
      <c r="T27" s="741"/>
      <c r="U27" s="741"/>
      <c r="V27" s="741"/>
      <c r="W27" s="741"/>
      <c r="X27" s="741"/>
      <c r="Y27" s="741"/>
      <c r="Z27" s="741"/>
      <c r="AA27" s="741"/>
      <c r="AB27" s="741"/>
      <c r="AC27" s="741"/>
      <c r="AD27" s="741"/>
      <c r="AE27" s="741"/>
      <c r="AF27" s="741"/>
      <c r="AG27" s="741"/>
      <c r="AH27" s="741"/>
      <c r="AI27" s="741"/>
      <c r="AJ27" s="741"/>
      <c r="AK27" s="741"/>
      <c r="AL27" s="741"/>
      <c r="AM27" s="741"/>
      <c r="AN27" s="741"/>
      <c r="AO27" s="741"/>
      <c r="AP27" s="741"/>
      <c r="AQ27" s="741"/>
      <c r="AR27" s="741"/>
      <c r="AS27" s="741"/>
      <c r="AT27" s="741"/>
      <c r="AU27" s="741"/>
      <c r="AV27" s="741"/>
      <c r="AW27" s="741"/>
      <c r="AX27" s="742"/>
      <c r="AY27" s="314" t="s">
        <v>363</v>
      </c>
      <c r="AZ27" s="313" t="s">
        <v>364</v>
      </c>
      <c r="BA27" s="99"/>
      <c r="BB27" s="99"/>
      <c r="BC27" s="99"/>
      <c r="BD27" s="117"/>
      <c r="BE27" s="117"/>
      <c r="BF27" s="117"/>
      <c r="BG27" s="117"/>
      <c r="BH27" s="117"/>
      <c r="BI27" s="117"/>
      <c r="BJ27" s="117"/>
      <c r="BK27" s="117"/>
      <c r="BL27" s="117"/>
      <c r="BM27" s="117"/>
      <c r="BN27" s="117"/>
      <c r="BO27" s="117"/>
      <c r="BP27" s="117"/>
      <c r="BQ27" s="117"/>
      <c r="BR27" s="99"/>
      <c r="BS27" s="99"/>
      <c r="BT27" s="99"/>
      <c r="BU27" s="99"/>
      <c r="BV27" s="99"/>
      <c r="BW27" s="99"/>
      <c r="BX27" s="99"/>
      <c r="BY27" s="99"/>
      <c r="BZ27" s="99"/>
      <c r="CA27" s="99"/>
      <c r="CB27" s="99"/>
      <c r="CC27" s="99"/>
      <c r="CD27" s="117"/>
      <c r="CE27" s="117"/>
      <c r="CF27" s="99"/>
      <c r="CG27" s="99"/>
      <c r="CH27" s="99"/>
      <c r="CI27" s="99"/>
      <c r="CJ27" s="99"/>
      <c r="CK27" s="99"/>
      <c r="CL27" s="99"/>
      <c r="CM27" s="99"/>
      <c r="CN27" s="99"/>
      <c r="CO27" s="99"/>
      <c r="CP27" s="99"/>
      <c r="CQ27" s="99"/>
      <c r="CR27" s="99"/>
    </row>
    <row r="28" spans="1:110" ht="18" customHeight="1" x14ac:dyDescent="0.25">
      <c r="C28" s="541"/>
      <c r="D28" s="740"/>
      <c r="E28" s="741"/>
      <c r="F28" s="741"/>
      <c r="G28" s="741"/>
      <c r="H28" s="741"/>
      <c r="I28" s="741"/>
      <c r="J28" s="741"/>
      <c r="K28" s="741"/>
      <c r="L28" s="741"/>
      <c r="M28" s="741"/>
      <c r="N28" s="741"/>
      <c r="O28" s="741"/>
      <c r="P28" s="741"/>
      <c r="Q28" s="741"/>
      <c r="R28" s="741"/>
      <c r="S28" s="741"/>
      <c r="T28" s="741"/>
      <c r="U28" s="741"/>
      <c r="V28" s="741"/>
      <c r="W28" s="741"/>
      <c r="X28" s="741"/>
      <c r="Y28" s="741"/>
      <c r="Z28" s="741"/>
      <c r="AA28" s="741"/>
      <c r="AB28" s="741"/>
      <c r="AC28" s="741"/>
      <c r="AD28" s="741"/>
      <c r="AE28" s="741"/>
      <c r="AF28" s="741"/>
      <c r="AG28" s="741"/>
      <c r="AH28" s="741"/>
      <c r="AI28" s="741"/>
      <c r="AJ28" s="741"/>
      <c r="AK28" s="741"/>
      <c r="AL28" s="741"/>
      <c r="AM28" s="741"/>
      <c r="AN28" s="741"/>
      <c r="AO28" s="741"/>
      <c r="AP28" s="741"/>
      <c r="AQ28" s="741"/>
      <c r="AR28" s="741"/>
      <c r="AS28" s="741"/>
      <c r="AT28" s="741"/>
      <c r="AU28" s="741"/>
      <c r="AV28" s="741"/>
      <c r="AW28" s="741"/>
      <c r="AX28" s="742"/>
      <c r="BA28" s="99"/>
      <c r="BB28" s="99"/>
      <c r="BC28" s="99"/>
      <c r="BD28" s="117"/>
      <c r="BE28" s="117"/>
      <c r="BF28" s="117"/>
      <c r="BG28" s="117"/>
      <c r="BH28" s="117"/>
      <c r="BI28" s="117"/>
      <c r="BJ28" s="117"/>
      <c r="BK28" s="117"/>
      <c r="BL28" s="117"/>
      <c r="BM28" s="117"/>
      <c r="BN28" s="117"/>
      <c r="BO28" s="117"/>
      <c r="BP28" s="117"/>
      <c r="BQ28" s="117"/>
      <c r="BR28" s="99"/>
      <c r="BS28" s="99"/>
      <c r="BT28" s="99"/>
      <c r="BU28" s="99"/>
      <c r="BV28" s="99"/>
      <c r="BW28" s="99"/>
      <c r="BX28" s="99"/>
      <c r="BY28" s="99"/>
      <c r="BZ28" s="99"/>
      <c r="CA28" s="99"/>
      <c r="CB28" s="99"/>
      <c r="CC28" s="99"/>
      <c r="CD28" s="117"/>
      <c r="CE28" s="117"/>
      <c r="CF28" s="99"/>
      <c r="CG28" s="99"/>
      <c r="CH28" s="99"/>
      <c r="CI28" s="99"/>
      <c r="CJ28" s="99"/>
      <c r="CK28" s="99"/>
      <c r="CL28" s="99"/>
      <c r="CM28" s="99"/>
      <c r="CN28" s="99"/>
      <c r="CO28" s="99"/>
      <c r="CP28" s="99"/>
      <c r="CQ28" s="99"/>
      <c r="CR28" s="99"/>
    </row>
    <row r="29" spans="1:110" ht="18" customHeight="1" x14ac:dyDescent="0.25">
      <c r="C29" s="541"/>
      <c r="D29" s="740"/>
      <c r="E29" s="741"/>
      <c r="F29" s="741"/>
      <c r="G29" s="741"/>
      <c r="H29" s="741"/>
      <c r="I29" s="741"/>
      <c r="J29" s="741"/>
      <c r="K29" s="741"/>
      <c r="L29" s="741"/>
      <c r="M29" s="741"/>
      <c r="N29" s="741"/>
      <c r="O29" s="741"/>
      <c r="P29" s="741"/>
      <c r="Q29" s="741"/>
      <c r="R29" s="741"/>
      <c r="S29" s="741"/>
      <c r="T29" s="741"/>
      <c r="U29" s="741"/>
      <c r="V29" s="741"/>
      <c r="W29" s="741"/>
      <c r="X29" s="741"/>
      <c r="Y29" s="741"/>
      <c r="Z29" s="741"/>
      <c r="AA29" s="741"/>
      <c r="AB29" s="741"/>
      <c r="AC29" s="741"/>
      <c r="AD29" s="741"/>
      <c r="AE29" s="741"/>
      <c r="AF29" s="741"/>
      <c r="AG29" s="741"/>
      <c r="AH29" s="741"/>
      <c r="AI29" s="741"/>
      <c r="AJ29" s="741"/>
      <c r="AK29" s="741"/>
      <c r="AL29" s="741"/>
      <c r="AM29" s="741"/>
      <c r="AN29" s="741"/>
      <c r="AO29" s="741"/>
      <c r="AP29" s="741"/>
      <c r="AQ29" s="741"/>
      <c r="AR29" s="741"/>
      <c r="AS29" s="741"/>
      <c r="AT29" s="741"/>
      <c r="AU29" s="741"/>
      <c r="AV29" s="741"/>
      <c r="AW29" s="741"/>
      <c r="AX29" s="742"/>
      <c r="BA29" s="425"/>
      <c r="BB29" s="425"/>
      <c r="BC29" s="425"/>
      <c r="BD29" s="425"/>
      <c r="BE29" s="425"/>
      <c r="BF29" s="425"/>
      <c r="BG29" s="425"/>
      <c r="BH29" s="425"/>
      <c r="BI29" s="425"/>
      <c r="BJ29" s="425"/>
      <c r="BK29" s="425"/>
      <c r="BL29" s="425"/>
      <c r="BM29" s="425"/>
      <c r="BN29" s="425"/>
      <c r="BO29" s="425"/>
      <c r="BP29" s="425"/>
      <c r="BQ29" s="425"/>
      <c r="BR29" s="425"/>
      <c r="BS29" s="425"/>
      <c r="BT29" s="425"/>
      <c r="BU29" s="425"/>
      <c r="BV29" s="425"/>
      <c r="BW29" s="425"/>
      <c r="BX29" s="425"/>
      <c r="BY29" s="425"/>
      <c r="BZ29" s="425"/>
      <c r="CA29" s="425"/>
      <c r="CB29" s="425"/>
      <c r="CC29" s="425"/>
      <c r="CD29" s="425"/>
      <c r="CE29" s="425"/>
      <c r="CF29" s="425"/>
      <c r="CG29" s="425"/>
      <c r="CH29" s="425"/>
      <c r="CI29" s="425"/>
      <c r="CJ29" s="425"/>
      <c r="CK29" s="425"/>
      <c r="CL29" s="425"/>
      <c r="CM29" s="425"/>
      <c r="CN29" s="425"/>
      <c r="CO29" s="425"/>
      <c r="CP29" s="425"/>
      <c r="CQ29" s="425"/>
      <c r="CR29" s="425"/>
    </row>
    <row r="30" spans="1:110" ht="18" customHeight="1" x14ac:dyDescent="0.25">
      <c r="C30" s="541"/>
      <c r="D30" s="740"/>
      <c r="E30" s="741"/>
      <c r="F30" s="741"/>
      <c r="G30" s="741"/>
      <c r="H30" s="741"/>
      <c r="I30" s="741"/>
      <c r="J30" s="741"/>
      <c r="K30" s="741"/>
      <c r="L30" s="741"/>
      <c r="M30" s="741"/>
      <c r="N30" s="741"/>
      <c r="O30" s="741"/>
      <c r="P30" s="741"/>
      <c r="Q30" s="741"/>
      <c r="R30" s="741"/>
      <c r="S30" s="741"/>
      <c r="T30" s="741"/>
      <c r="U30" s="741"/>
      <c r="V30" s="741"/>
      <c r="W30" s="741"/>
      <c r="X30" s="741"/>
      <c r="Y30" s="741"/>
      <c r="Z30" s="741"/>
      <c r="AA30" s="741"/>
      <c r="AB30" s="741"/>
      <c r="AC30" s="741"/>
      <c r="AD30" s="741"/>
      <c r="AE30" s="741"/>
      <c r="AF30" s="741"/>
      <c r="AG30" s="741"/>
      <c r="AH30" s="741"/>
      <c r="AI30" s="741"/>
      <c r="AJ30" s="741"/>
      <c r="AK30" s="741"/>
      <c r="AL30" s="741"/>
      <c r="AM30" s="741"/>
      <c r="AN30" s="741"/>
      <c r="AO30" s="741"/>
      <c r="AP30" s="741"/>
      <c r="AQ30" s="741"/>
      <c r="AR30" s="741"/>
      <c r="AS30" s="741"/>
      <c r="AT30" s="741"/>
      <c r="AU30" s="741"/>
      <c r="AV30" s="741"/>
      <c r="AW30" s="741"/>
      <c r="AX30" s="742"/>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425"/>
      <c r="BZ30" s="425"/>
      <c r="CA30" s="425"/>
      <c r="CB30" s="425"/>
      <c r="CC30" s="425"/>
      <c r="CD30" s="425"/>
      <c r="CE30" s="425"/>
      <c r="CF30" s="425"/>
      <c r="CG30" s="425"/>
      <c r="CH30" s="425"/>
      <c r="CI30" s="425"/>
      <c r="CJ30" s="425"/>
      <c r="CK30" s="425"/>
      <c r="CL30" s="425"/>
      <c r="CM30" s="425"/>
      <c r="CN30" s="425"/>
      <c r="CO30" s="425"/>
      <c r="CP30" s="425"/>
      <c r="CQ30" s="425"/>
      <c r="CR30" s="425"/>
    </row>
    <row r="31" spans="1:110" ht="18" customHeight="1" x14ac:dyDescent="0.25">
      <c r="C31" s="541"/>
      <c r="D31" s="740"/>
      <c r="E31" s="741"/>
      <c r="F31" s="741"/>
      <c r="G31" s="741"/>
      <c r="H31" s="741"/>
      <c r="I31" s="741"/>
      <c r="J31" s="741"/>
      <c r="K31" s="741"/>
      <c r="L31" s="741"/>
      <c r="M31" s="741"/>
      <c r="N31" s="741"/>
      <c r="O31" s="741"/>
      <c r="P31" s="741"/>
      <c r="Q31" s="741"/>
      <c r="R31" s="741"/>
      <c r="S31" s="741"/>
      <c r="T31" s="741"/>
      <c r="U31" s="741"/>
      <c r="V31" s="741"/>
      <c r="W31" s="741"/>
      <c r="X31" s="741"/>
      <c r="Y31" s="741"/>
      <c r="Z31" s="741"/>
      <c r="AA31" s="741"/>
      <c r="AB31" s="741"/>
      <c r="AC31" s="741"/>
      <c r="AD31" s="741"/>
      <c r="AE31" s="741"/>
      <c r="AF31" s="741"/>
      <c r="AG31" s="741"/>
      <c r="AH31" s="741"/>
      <c r="AI31" s="741"/>
      <c r="AJ31" s="741"/>
      <c r="AK31" s="741"/>
      <c r="AL31" s="741"/>
      <c r="AM31" s="741"/>
      <c r="AN31" s="741"/>
      <c r="AO31" s="741"/>
      <c r="AP31" s="741"/>
      <c r="AQ31" s="741"/>
      <c r="AR31" s="741"/>
      <c r="AS31" s="741"/>
      <c r="AT31" s="741"/>
      <c r="AU31" s="741"/>
      <c r="AV31" s="741"/>
      <c r="AW31" s="741"/>
      <c r="AX31" s="742"/>
      <c r="AZ31" s="315"/>
    </row>
    <row r="32" spans="1:110" ht="18" customHeight="1" x14ac:dyDescent="0.25">
      <c r="C32" s="541"/>
      <c r="D32" s="740"/>
      <c r="E32" s="741"/>
      <c r="F32" s="741"/>
      <c r="G32" s="741"/>
      <c r="H32" s="741"/>
      <c r="I32" s="741"/>
      <c r="J32" s="741"/>
      <c r="K32" s="741"/>
      <c r="L32" s="741"/>
      <c r="M32" s="741"/>
      <c r="N32" s="741"/>
      <c r="O32" s="741"/>
      <c r="P32" s="741"/>
      <c r="Q32" s="741"/>
      <c r="R32" s="741"/>
      <c r="S32" s="741"/>
      <c r="T32" s="741"/>
      <c r="U32" s="741"/>
      <c r="V32" s="741"/>
      <c r="W32" s="741"/>
      <c r="X32" s="741"/>
      <c r="Y32" s="741"/>
      <c r="Z32" s="741"/>
      <c r="AA32" s="741"/>
      <c r="AB32" s="741"/>
      <c r="AC32" s="741"/>
      <c r="AD32" s="741"/>
      <c r="AE32" s="741"/>
      <c r="AF32" s="741"/>
      <c r="AG32" s="741"/>
      <c r="AH32" s="741"/>
      <c r="AI32" s="741"/>
      <c r="AJ32" s="741"/>
      <c r="AK32" s="741"/>
      <c r="AL32" s="741"/>
      <c r="AM32" s="741"/>
      <c r="AN32" s="741"/>
      <c r="AO32" s="741"/>
      <c r="AP32" s="741"/>
      <c r="AQ32" s="741"/>
      <c r="AR32" s="741"/>
      <c r="AS32" s="741"/>
      <c r="AT32" s="741"/>
      <c r="AU32" s="741"/>
      <c r="AV32" s="741"/>
      <c r="AW32" s="741"/>
      <c r="AX32" s="742"/>
    </row>
    <row r="33" spans="1:96" ht="18" customHeight="1" x14ac:dyDescent="0.25">
      <c r="C33" s="541"/>
      <c r="D33" s="740"/>
      <c r="E33" s="741"/>
      <c r="F33" s="741"/>
      <c r="G33" s="741"/>
      <c r="H33" s="741"/>
      <c r="I33" s="741"/>
      <c r="J33" s="741"/>
      <c r="K33" s="741"/>
      <c r="L33" s="741"/>
      <c r="M33" s="741"/>
      <c r="N33" s="741"/>
      <c r="O33" s="741"/>
      <c r="P33" s="741"/>
      <c r="Q33" s="741"/>
      <c r="R33" s="741"/>
      <c r="S33" s="741"/>
      <c r="T33" s="741"/>
      <c r="U33" s="741"/>
      <c r="V33" s="741"/>
      <c r="W33" s="741"/>
      <c r="X33" s="741"/>
      <c r="Y33" s="741"/>
      <c r="Z33" s="741"/>
      <c r="AA33" s="741"/>
      <c r="AB33" s="741"/>
      <c r="AC33" s="741"/>
      <c r="AD33" s="741"/>
      <c r="AE33" s="741"/>
      <c r="AF33" s="741"/>
      <c r="AG33" s="741"/>
      <c r="AH33" s="741"/>
      <c r="AI33" s="741"/>
      <c r="AJ33" s="741"/>
      <c r="AK33" s="741"/>
      <c r="AL33" s="741"/>
      <c r="AM33" s="741"/>
      <c r="AN33" s="741"/>
      <c r="AO33" s="741"/>
      <c r="AP33" s="741"/>
      <c r="AQ33" s="741"/>
      <c r="AR33" s="741"/>
      <c r="AS33" s="741"/>
      <c r="AT33" s="741"/>
      <c r="AU33" s="741"/>
      <c r="AV33" s="741"/>
      <c r="AW33" s="741"/>
      <c r="AX33" s="742"/>
    </row>
    <row r="34" spans="1:96" ht="18" customHeight="1" x14ac:dyDescent="0.25">
      <c r="C34" s="541"/>
      <c r="D34" s="740"/>
      <c r="E34" s="741"/>
      <c r="F34" s="741"/>
      <c r="G34" s="741"/>
      <c r="H34" s="741"/>
      <c r="I34" s="741"/>
      <c r="J34" s="741"/>
      <c r="K34" s="741"/>
      <c r="L34" s="741"/>
      <c r="M34" s="741"/>
      <c r="N34" s="741"/>
      <c r="O34" s="741"/>
      <c r="P34" s="741"/>
      <c r="Q34" s="741"/>
      <c r="R34" s="741"/>
      <c r="S34" s="741"/>
      <c r="T34" s="741"/>
      <c r="U34" s="741"/>
      <c r="V34" s="741"/>
      <c r="W34" s="741"/>
      <c r="X34" s="741"/>
      <c r="Y34" s="741"/>
      <c r="Z34" s="741"/>
      <c r="AA34" s="741"/>
      <c r="AB34" s="741"/>
      <c r="AC34" s="741"/>
      <c r="AD34" s="741"/>
      <c r="AE34" s="741"/>
      <c r="AF34" s="741"/>
      <c r="AG34" s="741"/>
      <c r="AH34" s="741"/>
      <c r="AI34" s="741"/>
      <c r="AJ34" s="741"/>
      <c r="AK34" s="741"/>
      <c r="AL34" s="741"/>
      <c r="AM34" s="741"/>
      <c r="AN34" s="741"/>
      <c r="AO34" s="741"/>
      <c r="AP34" s="741"/>
      <c r="AQ34" s="741"/>
      <c r="AR34" s="741"/>
      <c r="AS34" s="741"/>
      <c r="AT34" s="741"/>
      <c r="AU34" s="741"/>
      <c r="AV34" s="741"/>
      <c r="AW34" s="741"/>
      <c r="AX34" s="742"/>
    </row>
    <row r="35" spans="1:96" ht="18" customHeight="1" x14ac:dyDescent="0.25">
      <c r="C35" s="541"/>
      <c r="D35" s="740"/>
      <c r="E35" s="741"/>
      <c r="F35" s="741"/>
      <c r="G35" s="741"/>
      <c r="H35" s="741"/>
      <c r="I35" s="741"/>
      <c r="J35" s="741"/>
      <c r="K35" s="741"/>
      <c r="L35" s="741"/>
      <c r="M35" s="741"/>
      <c r="N35" s="741"/>
      <c r="O35" s="741"/>
      <c r="P35" s="741"/>
      <c r="Q35" s="741"/>
      <c r="R35" s="741"/>
      <c r="S35" s="741"/>
      <c r="T35" s="741"/>
      <c r="U35" s="741"/>
      <c r="V35" s="741"/>
      <c r="W35" s="741"/>
      <c r="X35" s="741"/>
      <c r="Y35" s="741"/>
      <c r="Z35" s="741"/>
      <c r="AA35" s="741"/>
      <c r="AB35" s="741"/>
      <c r="AC35" s="741"/>
      <c r="AD35" s="741"/>
      <c r="AE35" s="741"/>
      <c r="AF35" s="741"/>
      <c r="AG35" s="741"/>
      <c r="AH35" s="741"/>
      <c r="AI35" s="741"/>
      <c r="AJ35" s="741"/>
      <c r="AK35" s="741"/>
      <c r="AL35" s="741"/>
      <c r="AM35" s="741"/>
      <c r="AN35" s="741"/>
      <c r="AO35" s="741"/>
      <c r="AP35" s="741"/>
      <c r="AQ35" s="741"/>
      <c r="AR35" s="741"/>
      <c r="AS35" s="741"/>
      <c r="AT35" s="741"/>
      <c r="AU35" s="741"/>
      <c r="AV35" s="741"/>
      <c r="AW35" s="741"/>
      <c r="AX35" s="742"/>
    </row>
    <row r="36" spans="1:96" ht="18" customHeight="1" x14ac:dyDescent="0.25">
      <c r="C36" s="541"/>
      <c r="D36" s="740"/>
      <c r="E36" s="741"/>
      <c r="F36" s="741"/>
      <c r="G36" s="741"/>
      <c r="H36" s="741"/>
      <c r="I36" s="741"/>
      <c r="J36" s="741"/>
      <c r="K36" s="741"/>
      <c r="L36" s="741"/>
      <c r="M36" s="741"/>
      <c r="N36" s="741"/>
      <c r="O36" s="741"/>
      <c r="P36" s="741"/>
      <c r="Q36" s="741"/>
      <c r="R36" s="741"/>
      <c r="S36" s="741"/>
      <c r="T36" s="741"/>
      <c r="U36" s="741"/>
      <c r="V36" s="741"/>
      <c r="W36" s="741"/>
      <c r="X36" s="741"/>
      <c r="Y36" s="741"/>
      <c r="Z36" s="741"/>
      <c r="AA36" s="741"/>
      <c r="AB36" s="741"/>
      <c r="AC36" s="741"/>
      <c r="AD36" s="741"/>
      <c r="AE36" s="741"/>
      <c r="AF36" s="741"/>
      <c r="AG36" s="741"/>
      <c r="AH36" s="741"/>
      <c r="AI36" s="741"/>
      <c r="AJ36" s="741"/>
      <c r="AK36" s="741"/>
      <c r="AL36" s="741"/>
      <c r="AM36" s="741"/>
      <c r="AN36" s="741"/>
      <c r="AO36" s="741"/>
      <c r="AP36" s="741"/>
      <c r="AQ36" s="741"/>
      <c r="AR36" s="741"/>
      <c r="AS36" s="741"/>
      <c r="AT36" s="741"/>
      <c r="AU36" s="741"/>
      <c r="AV36" s="741"/>
      <c r="AW36" s="741"/>
      <c r="AX36" s="742"/>
    </row>
    <row r="37" spans="1:96" ht="18" customHeight="1" x14ac:dyDescent="0.25">
      <c r="C37" s="541"/>
      <c r="D37" s="740"/>
      <c r="E37" s="741"/>
      <c r="F37" s="741"/>
      <c r="G37" s="741"/>
      <c r="H37" s="741"/>
      <c r="I37" s="741"/>
      <c r="J37" s="741"/>
      <c r="K37" s="741"/>
      <c r="L37" s="741"/>
      <c r="M37" s="741"/>
      <c r="N37" s="741"/>
      <c r="O37" s="741"/>
      <c r="P37" s="741"/>
      <c r="Q37" s="741"/>
      <c r="R37" s="741"/>
      <c r="S37" s="741"/>
      <c r="T37" s="741"/>
      <c r="U37" s="741"/>
      <c r="V37" s="741"/>
      <c r="W37" s="741"/>
      <c r="X37" s="741"/>
      <c r="Y37" s="741"/>
      <c r="Z37" s="741"/>
      <c r="AA37" s="741"/>
      <c r="AB37" s="741"/>
      <c r="AC37" s="741"/>
      <c r="AD37" s="741"/>
      <c r="AE37" s="741"/>
      <c r="AF37" s="741"/>
      <c r="AG37" s="741"/>
      <c r="AH37" s="741"/>
      <c r="AI37" s="741"/>
      <c r="AJ37" s="741"/>
      <c r="AK37" s="741"/>
      <c r="AL37" s="741"/>
      <c r="AM37" s="741"/>
      <c r="AN37" s="741"/>
      <c r="AO37" s="741"/>
      <c r="AP37" s="741"/>
      <c r="AQ37" s="741"/>
      <c r="AR37" s="741"/>
      <c r="AS37" s="741"/>
      <c r="AT37" s="741"/>
      <c r="AU37" s="741"/>
      <c r="AV37" s="741"/>
      <c r="AW37" s="741"/>
      <c r="AX37" s="742"/>
    </row>
    <row r="38" spans="1:96" ht="18" customHeight="1" x14ac:dyDescent="0.25">
      <c r="C38" s="541"/>
      <c r="D38" s="740"/>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1"/>
      <c r="AD38" s="741"/>
      <c r="AE38" s="741"/>
      <c r="AF38" s="741"/>
      <c r="AG38" s="741"/>
      <c r="AH38" s="741"/>
      <c r="AI38" s="741"/>
      <c r="AJ38" s="741"/>
      <c r="AK38" s="741"/>
      <c r="AL38" s="741"/>
      <c r="AM38" s="741"/>
      <c r="AN38" s="741"/>
      <c r="AO38" s="741"/>
      <c r="AP38" s="741"/>
      <c r="AQ38" s="741"/>
      <c r="AR38" s="741"/>
      <c r="AS38" s="741"/>
      <c r="AT38" s="741"/>
      <c r="AU38" s="741"/>
      <c r="AV38" s="741"/>
      <c r="AW38" s="741"/>
      <c r="AX38" s="742"/>
    </row>
    <row r="39" spans="1:96" ht="18" customHeight="1" x14ac:dyDescent="0.25">
      <c r="C39" s="541"/>
      <c r="D39" s="740"/>
      <c r="E39" s="741"/>
      <c r="F39" s="741"/>
      <c r="G39" s="741"/>
      <c r="H39" s="741"/>
      <c r="I39" s="741"/>
      <c r="J39" s="741"/>
      <c r="K39" s="741"/>
      <c r="L39" s="741"/>
      <c r="M39" s="741"/>
      <c r="N39" s="741"/>
      <c r="O39" s="741"/>
      <c r="P39" s="741"/>
      <c r="Q39" s="741"/>
      <c r="R39" s="741"/>
      <c r="S39" s="741"/>
      <c r="T39" s="741"/>
      <c r="U39" s="741"/>
      <c r="V39" s="741"/>
      <c r="W39" s="741"/>
      <c r="X39" s="741"/>
      <c r="Y39" s="741"/>
      <c r="Z39" s="741"/>
      <c r="AA39" s="741"/>
      <c r="AB39" s="741"/>
      <c r="AC39" s="741"/>
      <c r="AD39" s="741"/>
      <c r="AE39" s="741"/>
      <c r="AF39" s="741"/>
      <c r="AG39" s="741"/>
      <c r="AH39" s="741"/>
      <c r="AI39" s="741"/>
      <c r="AJ39" s="741"/>
      <c r="AK39" s="741"/>
      <c r="AL39" s="741"/>
      <c r="AM39" s="741"/>
      <c r="AN39" s="741"/>
      <c r="AO39" s="741"/>
      <c r="AP39" s="741"/>
      <c r="AQ39" s="741"/>
      <c r="AR39" s="741"/>
      <c r="AS39" s="741"/>
      <c r="AT39" s="741"/>
      <c r="AU39" s="741"/>
      <c r="AV39" s="741"/>
      <c r="AW39" s="741"/>
      <c r="AX39" s="742"/>
    </row>
    <row r="40" spans="1:96" ht="18" customHeight="1" x14ac:dyDescent="0.25">
      <c r="C40" s="541"/>
      <c r="D40" s="740"/>
      <c r="E40" s="741"/>
      <c r="F40" s="741"/>
      <c r="G40" s="741"/>
      <c r="H40" s="741"/>
      <c r="I40" s="741"/>
      <c r="J40" s="741"/>
      <c r="K40" s="741"/>
      <c r="L40" s="741"/>
      <c r="M40" s="741"/>
      <c r="N40" s="741"/>
      <c r="O40" s="741"/>
      <c r="P40" s="741"/>
      <c r="Q40" s="741"/>
      <c r="R40" s="741"/>
      <c r="S40" s="741"/>
      <c r="T40" s="741"/>
      <c r="U40" s="741"/>
      <c r="V40" s="741"/>
      <c r="W40" s="741"/>
      <c r="X40" s="741"/>
      <c r="Y40" s="741"/>
      <c r="Z40" s="741"/>
      <c r="AA40" s="741"/>
      <c r="AB40" s="741"/>
      <c r="AC40" s="741"/>
      <c r="AD40" s="741"/>
      <c r="AE40" s="741"/>
      <c r="AF40" s="741"/>
      <c r="AG40" s="741"/>
      <c r="AH40" s="741"/>
      <c r="AI40" s="741"/>
      <c r="AJ40" s="741"/>
      <c r="AK40" s="741"/>
      <c r="AL40" s="741"/>
      <c r="AM40" s="741"/>
      <c r="AN40" s="741"/>
      <c r="AO40" s="741"/>
      <c r="AP40" s="741"/>
      <c r="AQ40" s="741"/>
      <c r="AR40" s="741"/>
      <c r="AS40" s="741"/>
      <c r="AT40" s="741"/>
      <c r="AU40" s="741"/>
      <c r="AV40" s="741"/>
      <c r="AW40" s="741"/>
      <c r="AX40" s="742"/>
    </row>
    <row r="41" spans="1:96" ht="18" customHeight="1" x14ac:dyDescent="0.25">
      <c r="C41" s="541"/>
      <c r="D41" s="740"/>
      <c r="E41" s="741"/>
      <c r="F41" s="741"/>
      <c r="G41" s="741"/>
      <c r="H41" s="741"/>
      <c r="I41" s="741"/>
      <c r="J41" s="741"/>
      <c r="K41" s="741"/>
      <c r="L41" s="741"/>
      <c r="M41" s="741"/>
      <c r="N41" s="741"/>
      <c r="O41" s="741"/>
      <c r="P41" s="741"/>
      <c r="Q41" s="741"/>
      <c r="R41" s="741"/>
      <c r="S41" s="741"/>
      <c r="T41" s="741"/>
      <c r="U41" s="741"/>
      <c r="V41" s="741"/>
      <c r="W41" s="741"/>
      <c r="X41" s="741"/>
      <c r="Y41" s="741"/>
      <c r="Z41" s="741"/>
      <c r="AA41" s="741"/>
      <c r="AB41" s="741"/>
      <c r="AC41" s="741"/>
      <c r="AD41" s="741"/>
      <c r="AE41" s="741"/>
      <c r="AF41" s="741"/>
      <c r="AG41" s="741"/>
      <c r="AH41" s="741"/>
      <c r="AI41" s="741"/>
      <c r="AJ41" s="741"/>
      <c r="AK41" s="741"/>
      <c r="AL41" s="741"/>
      <c r="AM41" s="741"/>
      <c r="AN41" s="741"/>
      <c r="AO41" s="741"/>
      <c r="AP41" s="741"/>
      <c r="AQ41" s="741"/>
      <c r="AR41" s="741"/>
      <c r="AS41" s="741"/>
      <c r="AT41" s="741"/>
      <c r="AU41" s="741"/>
      <c r="AV41" s="741"/>
      <c r="AW41" s="741"/>
      <c r="AX41" s="742"/>
    </row>
    <row r="42" spans="1:96" ht="18" customHeight="1" x14ac:dyDescent="0.25">
      <c r="C42" s="588"/>
      <c r="D42" s="740"/>
      <c r="E42" s="741"/>
      <c r="F42" s="741"/>
      <c r="G42" s="741"/>
      <c r="H42" s="741"/>
      <c r="I42" s="741"/>
      <c r="J42" s="741"/>
      <c r="K42" s="741"/>
      <c r="L42" s="741"/>
      <c r="M42" s="741"/>
      <c r="N42" s="741"/>
      <c r="O42" s="741"/>
      <c r="P42" s="741"/>
      <c r="Q42" s="741"/>
      <c r="R42" s="741"/>
      <c r="S42" s="741"/>
      <c r="T42" s="741"/>
      <c r="U42" s="741"/>
      <c r="V42" s="741"/>
      <c r="W42" s="741"/>
      <c r="X42" s="741"/>
      <c r="Y42" s="741"/>
      <c r="Z42" s="741"/>
      <c r="AA42" s="741"/>
      <c r="AB42" s="741"/>
      <c r="AC42" s="741"/>
      <c r="AD42" s="741"/>
      <c r="AE42" s="741"/>
      <c r="AF42" s="741"/>
      <c r="AG42" s="741"/>
      <c r="AH42" s="741"/>
      <c r="AI42" s="741"/>
      <c r="AJ42" s="741"/>
      <c r="AK42" s="741"/>
      <c r="AL42" s="741"/>
      <c r="AM42" s="741"/>
      <c r="AN42" s="741"/>
      <c r="AO42" s="741"/>
      <c r="AP42" s="741"/>
      <c r="AQ42" s="741"/>
      <c r="AR42" s="741"/>
      <c r="AS42" s="741"/>
      <c r="AT42" s="741"/>
      <c r="AU42" s="741"/>
      <c r="AV42" s="741"/>
      <c r="AW42" s="741"/>
      <c r="AX42" s="742"/>
    </row>
    <row r="43" spans="1:96" ht="18" customHeight="1" x14ac:dyDescent="0.25">
      <c r="C43" s="586"/>
      <c r="D43" s="748"/>
      <c r="E43" s="749"/>
      <c r="F43" s="749"/>
      <c r="G43" s="749"/>
      <c r="H43" s="749"/>
      <c r="I43" s="749"/>
      <c r="J43" s="749"/>
      <c r="K43" s="749"/>
      <c r="L43" s="749"/>
      <c r="M43" s="749"/>
      <c r="N43" s="749"/>
      <c r="O43" s="749"/>
      <c r="P43" s="749"/>
      <c r="Q43" s="749"/>
      <c r="R43" s="749"/>
      <c r="S43" s="749"/>
      <c r="T43" s="749"/>
      <c r="U43" s="749"/>
      <c r="V43" s="749"/>
      <c r="W43" s="749"/>
      <c r="X43" s="749"/>
      <c r="Y43" s="749"/>
      <c r="Z43" s="749"/>
      <c r="AA43" s="749"/>
      <c r="AB43" s="749"/>
      <c r="AC43" s="749"/>
      <c r="AD43" s="749"/>
      <c r="AE43" s="749"/>
      <c r="AF43" s="749"/>
      <c r="AG43" s="749"/>
      <c r="AH43" s="749"/>
      <c r="AI43" s="749"/>
      <c r="AJ43" s="749"/>
      <c r="AK43" s="749"/>
      <c r="AL43" s="749"/>
      <c r="AM43" s="749"/>
      <c r="AN43" s="749"/>
      <c r="AO43" s="749"/>
      <c r="AP43" s="749"/>
      <c r="AQ43" s="749"/>
      <c r="AR43" s="749"/>
      <c r="AS43" s="749"/>
      <c r="AT43" s="749"/>
      <c r="AU43" s="749"/>
      <c r="AV43" s="749"/>
      <c r="AW43" s="749"/>
      <c r="AX43" s="750"/>
    </row>
    <row r="44" spans="1:96" s="281" customFormat="1" ht="10.5" customHeight="1" x14ac:dyDescent="0.25">
      <c r="A44" s="471"/>
      <c r="B44" s="414"/>
      <c r="C44" s="424"/>
      <c r="D44" s="424"/>
      <c r="E44" s="191"/>
      <c r="F44" s="643"/>
      <c r="G44" s="643"/>
      <c r="H44" s="219"/>
      <c r="I44" s="220"/>
      <c r="J44" s="221"/>
      <c r="K44" s="220"/>
      <c r="L44" s="221"/>
      <c r="M44" s="220"/>
      <c r="N44" s="221"/>
      <c r="O44" s="220"/>
      <c r="P44" s="221"/>
      <c r="Q44" s="220"/>
      <c r="R44" s="221"/>
      <c r="S44" s="220"/>
      <c r="T44" s="221"/>
      <c r="U44" s="220"/>
      <c r="V44" s="221"/>
      <c r="W44" s="220"/>
      <c r="X44" s="219"/>
      <c r="Y44" s="220"/>
      <c r="Z44" s="219"/>
      <c r="AA44" s="220"/>
      <c r="AB44" s="219"/>
      <c r="AC44" s="220"/>
      <c r="AD44" s="219"/>
      <c r="AE44" s="220"/>
      <c r="AF44" s="219"/>
      <c r="AG44" s="472"/>
      <c r="AH44" s="219"/>
      <c r="AI44" s="220"/>
      <c r="AJ44" s="221"/>
      <c r="AK44" s="220"/>
      <c r="AL44" s="219"/>
      <c r="AM44" s="220"/>
      <c r="AN44" s="219"/>
      <c r="AO44" s="335"/>
      <c r="AP44" s="335"/>
      <c r="AQ44" s="335"/>
      <c r="AR44" s="335"/>
      <c r="AS44" s="335"/>
      <c r="AT44" s="330"/>
      <c r="AU44" s="335"/>
      <c r="AV44" s="330"/>
      <c r="AW44" s="335"/>
      <c r="AY44" s="425"/>
      <c r="AZ44" s="425"/>
      <c r="BA44" s="425"/>
      <c r="BB44" s="425"/>
      <c r="BC44" s="425"/>
      <c r="BD44" s="425"/>
      <c r="BE44" s="425"/>
      <c r="BF44" s="425"/>
      <c r="BG44" s="425"/>
      <c r="BH44" s="425"/>
      <c r="BI44" s="425"/>
      <c r="BJ44" s="425"/>
      <c r="BK44" s="425"/>
      <c r="BL44" s="425"/>
      <c r="BM44" s="425"/>
      <c r="BN44" s="425"/>
      <c r="BO44" s="425"/>
      <c r="BP44" s="425"/>
      <c r="BQ44" s="425"/>
      <c r="BR44" s="425"/>
      <c r="BS44" s="425"/>
      <c r="BT44" s="425"/>
      <c r="BU44" s="425"/>
      <c r="BV44" s="425"/>
      <c r="BW44" s="425"/>
      <c r="BX44" s="425"/>
      <c r="BY44" s="425"/>
      <c r="BZ44" s="425"/>
      <c r="CA44" s="425"/>
      <c r="CB44" s="425"/>
      <c r="CC44" s="425"/>
      <c r="CD44" s="425"/>
      <c r="CE44" s="425"/>
      <c r="CF44" s="425"/>
      <c r="CG44" s="425"/>
      <c r="CH44" s="425"/>
      <c r="CI44" s="425"/>
      <c r="CJ44" s="425"/>
      <c r="CK44" s="425"/>
      <c r="CL44" s="425"/>
      <c r="CM44" s="425"/>
      <c r="CN44" s="425"/>
      <c r="CO44" s="425"/>
      <c r="CP44" s="425"/>
      <c r="CQ44" s="425"/>
      <c r="CR44" s="425"/>
    </row>
    <row r="45" spans="1:96" x14ac:dyDescent="0.25">
      <c r="C45" s="215"/>
      <c r="D45" s="215"/>
      <c r="F45" s="643"/>
      <c r="G45" s="643"/>
    </row>
    <row r="46" spans="1:96" x14ac:dyDescent="0.25">
      <c r="C46" s="215"/>
      <c r="D46" s="215"/>
    </row>
    <row r="47" spans="1:96" x14ac:dyDescent="0.25">
      <c r="C47" s="215"/>
      <c r="D47" s="215"/>
    </row>
    <row r="48" spans="1:96" x14ac:dyDescent="0.25">
      <c r="C48" s="215"/>
      <c r="D48" s="215"/>
    </row>
    <row r="49" spans="3:4" x14ac:dyDescent="0.25">
      <c r="C49" s="215"/>
      <c r="D49" s="215"/>
    </row>
    <row r="50" spans="3:4" x14ac:dyDescent="0.25">
      <c r="C50" s="215"/>
      <c r="D50" s="215"/>
    </row>
    <row r="51" spans="3:4" x14ac:dyDescent="0.25">
      <c r="C51" s="215"/>
      <c r="D51" s="215"/>
    </row>
    <row r="52" spans="3:4" x14ac:dyDescent="0.25">
      <c r="C52" s="215"/>
      <c r="D52" s="215"/>
    </row>
    <row r="53" spans="3:4" x14ac:dyDescent="0.25">
      <c r="C53" s="215"/>
      <c r="D53" s="215"/>
    </row>
    <row r="54" spans="3:4" x14ac:dyDescent="0.25">
      <c r="C54" s="215"/>
      <c r="D54" s="215"/>
    </row>
    <row r="55" spans="3:4" x14ac:dyDescent="0.25">
      <c r="C55" s="215"/>
      <c r="D55" s="215"/>
    </row>
    <row r="56" spans="3:4" x14ac:dyDescent="0.25">
      <c r="C56" s="215"/>
      <c r="D56" s="215"/>
    </row>
    <row r="57" spans="3:4" x14ac:dyDescent="0.25">
      <c r="C57" s="215"/>
      <c r="D57" s="215"/>
    </row>
    <row r="58" spans="3:4" x14ac:dyDescent="0.25">
      <c r="C58" s="215"/>
      <c r="D58" s="215"/>
    </row>
    <row r="59" spans="3:4" x14ac:dyDescent="0.25">
      <c r="C59" s="215"/>
      <c r="D59" s="215"/>
    </row>
    <row r="60" spans="3:4" x14ac:dyDescent="0.25">
      <c r="C60" s="215"/>
      <c r="D60" s="215"/>
    </row>
    <row r="61" spans="3:4" x14ac:dyDescent="0.25">
      <c r="C61" s="215"/>
      <c r="D61" s="215"/>
    </row>
    <row r="62" spans="3:4" x14ac:dyDescent="0.25">
      <c r="C62" s="215"/>
      <c r="D62" s="215"/>
    </row>
    <row r="63" spans="3:4" x14ac:dyDescent="0.25">
      <c r="C63" s="215"/>
      <c r="D63" s="215"/>
    </row>
    <row r="64" spans="3:4" x14ac:dyDescent="0.25">
      <c r="C64" s="215"/>
      <c r="D64" s="215"/>
    </row>
    <row r="65" spans="3:4" x14ac:dyDescent="0.25">
      <c r="C65" s="215"/>
      <c r="D65" s="215"/>
    </row>
    <row r="66" spans="3:4" x14ac:dyDescent="0.25">
      <c r="C66" s="215"/>
      <c r="D66" s="215"/>
    </row>
    <row r="67" spans="3:4" x14ac:dyDescent="0.25">
      <c r="C67" s="215"/>
      <c r="D67" s="215"/>
    </row>
    <row r="68" spans="3:4" x14ac:dyDescent="0.25">
      <c r="C68" s="215"/>
      <c r="D68" s="215"/>
    </row>
    <row r="69" spans="3:4" x14ac:dyDescent="0.25">
      <c r="C69" s="215"/>
      <c r="D69" s="215"/>
    </row>
    <row r="70" spans="3:4" x14ac:dyDescent="0.25">
      <c r="C70" s="215"/>
      <c r="D70" s="215"/>
    </row>
    <row r="71" spans="3:4" x14ac:dyDescent="0.25">
      <c r="C71" s="215"/>
      <c r="D71" s="215"/>
    </row>
    <row r="72" spans="3:4" x14ac:dyDescent="0.25">
      <c r="C72" s="215"/>
      <c r="D72" s="215"/>
    </row>
    <row r="73" spans="3:4" x14ac:dyDescent="0.25">
      <c r="C73" s="215"/>
      <c r="D73" s="215"/>
    </row>
  </sheetData>
  <sheetProtection formatCells="0" formatColumns="0" formatRows="0" insertColumns="0" insertRows="0" insertHyperlinks="0"/>
  <mergeCells count="26">
    <mergeCell ref="D34:AX34"/>
    <mergeCell ref="D35:AX35"/>
    <mergeCell ref="D42:AX42"/>
    <mergeCell ref="D43:AX43"/>
    <mergeCell ref="D36:AX36"/>
    <mergeCell ref="D37:AX37"/>
    <mergeCell ref="D38:AX38"/>
    <mergeCell ref="D39:AX39"/>
    <mergeCell ref="D40:AX40"/>
    <mergeCell ref="D41:AX41"/>
    <mergeCell ref="D32:AX32"/>
    <mergeCell ref="D33:AX33"/>
    <mergeCell ref="C5:AN5"/>
    <mergeCell ref="D22:AX22"/>
    <mergeCell ref="D23:AX23"/>
    <mergeCell ref="D24:AX24"/>
    <mergeCell ref="D15:AX15"/>
    <mergeCell ref="D17:AX17"/>
    <mergeCell ref="D16:AX16"/>
    <mergeCell ref="D30:AX30"/>
    <mergeCell ref="D31:AX31"/>
    <mergeCell ref="D25:AX25"/>
    <mergeCell ref="D26:AX26"/>
    <mergeCell ref="D27:AX27"/>
    <mergeCell ref="D28:AX28"/>
    <mergeCell ref="D29:AX29"/>
  </mergeCells>
  <phoneticPr fontId="11" type="noConversion"/>
  <conditionalFormatting sqref="F12">
    <cfRule type="cellIs" dxfId="24" priority="25" stopIfTrue="1" operator="greaterThan">
      <formula>100-F9-F11+0.1</formula>
    </cfRule>
  </conditionalFormatting>
  <conditionalFormatting sqref="H12">
    <cfRule type="cellIs" dxfId="23" priority="24" stopIfTrue="1" operator="greaterThan">
      <formula>100-H9-H11+0.1</formula>
    </cfRule>
  </conditionalFormatting>
  <conditionalFormatting sqref="J12">
    <cfRule type="cellIs" dxfId="22" priority="23" stopIfTrue="1" operator="greaterThan">
      <formula>100-J9-J11+0.1</formula>
    </cfRule>
  </conditionalFormatting>
  <conditionalFormatting sqref="L12">
    <cfRule type="cellIs" dxfId="21" priority="22" stopIfTrue="1" operator="greaterThan">
      <formula>100-L9-L11+0.1</formula>
    </cfRule>
  </conditionalFormatting>
  <conditionalFormatting sqref="N12">
    <cfRule type="cellIs" dxfId="20" priority="21" stopIfTrue="1" operator="greaterThan">
      <formula>100-N9-N11+0.1</formula>
    </cfRule>
  </conditionalFormatting>
  <conditionalFormatting sqref="P12">
    <cfRule type="cellIs" dxfId="19" priority="20" stopIfTrue="1" operator="greaterThan">
      <formula>100-P9-P11+0.1</formula>
    </cfRule>
  </conditionalFormatting>
  <conditionalFormatting sqref="R12">
    <cfRule type="cellIs" dxfId="18" priority="19" stopIfTrue="1" operator="greaterThan">
      <formula>100-R9-R11+0.1</formula>
    </cfRule>
  </conditionalFormatting>
  <conditionalFormatting sqref="T12">
    <cfRule type="cellIs" dxfId="17" priority="18" stopIfTrue="1" operator="greaterThan">
      <formula>100-T9-T11+0.1</formula>
    </cfRule>
  </conditionalFormatting>
  <conditionalFormatting sqref="V12">
    <cfRule type="cellIs" dxfId="16" priority="17" stopIfTrue="1" operator="greaterThan">
      <formula>100-V9-V11+0.1</formula>
    </cfRule>
  </conditionalFormatting>
  <conditionalFormatting sqref="X12">
    <cfRule type="cellIs" dxfId="15" priority="16" stopIfTrue="1" operator="greaterThan">
      <formula>100-X9-X11+0.1</formula>
    </cfRule>
  </conditionalFormatting>
  <conditionalFormatting sqref="Z12">
    <cfRule type="cellIs" dxfId="14" priority="15" stopIfTrue="1" operator="greaterThan">
      <formula>100-Z9-Z11+0.1</formula>
    </cfRule>
  </conditionalFormatting>
  <conditionalFormatting sqref="AB12">
    <cfRule type="cellIs" dxfId="13" priority="14" stopIfTrue="1" operator="greaterThan">
      <formula>100-AB9-AB11+0.1</formula>
    </cfRule>
  </conditionalFormatting>
  <conditionalFormatting sqref="AD12">
    <cfRule type="cellIs" dxfId="12" priority="13" stopIfTrue="1" operator="greaterThan">
      <formula>100-AD9-AD11+0.1</formula>
    </cfRule>
  </conditionalFormatting>
  <conditionalFormatting sqref="AF12">
    <cfRule type="cellIs" dxfId="11" priority="12" stopIfTrue="1" operator="greaterThan">
      <formula>100-AF9-AF11+0.1</formula>
    </cfRule>
  </conditionalFormatting>
  <conditionalFormatting sqref="AH12">
    <cfRule type="cellIs" dxfId="10" priority="11" stopIfTrue="1" operator="greaterThan">
      <formula>100-AH9-AH11+0.1</formula>
    </cfRule>
  </conditionalFormatting>
  <conditionalFormatting sqref="AJ12">
    <cfRule type="cellIs" dxfId="9" priority="10" stopIfTrue="1" operator="greaterThan">
      <formula>100-AJ9-AJ11+0.1</formula>
    </cfRule>
  </conditionalFormatting>
  <conditionalFormatting sqref="AL12">
    <cfRule type="cellIs" dxfId="8" priority="9" stopIfTrue="1" operator="greaterThan">
      <formula>100-AL9-AL11+0.1</formula>
    </cfRule>
  </conditionalFormatting>
  <conditionalFormatting sqref="AN12">
    <cfRule type="cellIs" dxfId="7" priority="8" stopIfTrue="1" operator="greaterThan">
      <formula>100-AN9-AN11+0.1</formula>
    </cfRule>
  </conditionalFormatting>
  <conditionalFormatting sqref="AP12">
    <cfRule type="cellIs" dxfId="6" priority="7" stopIfTrue="1" operator="greaterThan">
      <formula>100-AP9-AP11+0.1</formula>
    </cfRule>
  </conditionalFormatting>
  <conditionalFormatting sqref="AR12">
    <cfRule type="cellIs" dxfId="5" priority="6" stopIfTrue="1" operator="greaterThan">
      <formula>100-AR9-AR11+0.1</formula>
    </cfRule>
  </conditionalFormatting>
  <conditionalFormatting sqref="AT12">
    <cfRule type="cellIs" dxfId="4" priority="5" stopIfTrue="1" operator="greaterThan">
      <formula>100-AT9-AT11+0.1</formula>
    </cfRule>
  </conditionalFormatting>
  <conditionalFormatting sqref="AV12">
    <cfRule type="cellIs" dxfId="3" priority="4" stopIfTrue="1" operator="greaterThan">
      <formula>100-AV9-AV11+0.1</formula>
    </cfRule>
  </conditionalFormatting>
  <conditionalFormatting sqref="BX20 BV20 BT20 BR20 CH20 CJ20 CL20 CF20 CB20 BZ20 BB20 CR20 CN20 CP20">
    <cfRule type="cellIs" dxfId="2" priority="1" stopIfTrue="1" operator="lessThan">
      <formula>BB21</formula>
    </cfRule>
  </conditionalFormatting>
  <conditionalFormatting sqref="CR18 CL21 CR21 CL23 BB23 BB21 BB18 BD18 BD23 BD21 BL21 BL18 BL23 BN23 BN21 BN18 BP18 BP23 BP21 BR21 BR18 BR23 BT23 BT21 BT18 BV18 BV23 BV21 CP18 CP23 CR23 CP21 CN18 CN21 CN23 CJ21 CJ18 CL18 CH21 CH23 CJ23 CF21 CF18 CH18 CD21 CD23 CF23 CB21 CB18 CD18 BZ21 BZ23 CB23 BX23 BX21 BX18 BZ18 BF21 BH21 BJ21 BF18 BH18 BJ18 BF23 BH23 BJ23">
    <cfRule type="cellIs" dxfId="1" priority="2" stopIfTrue="1" operator="equal">
      <formula>"&lt;&gt;"</formula>
    </cfRule>
  </conditionalFormatting>
  <conditionalFormatting sqref="BN8:BN12 BP8:BP12 BR8:BR12 BT8:BT12 BV8:BV12 CR8:CR12 CP8:CP12 CN8:CN12 CL8:CL12 CJ8:CJ12 CH8:CH12 CF8:CF12 CD8:CD12 CB8:CB12 BX8:BX12 BZ8:BZ12 BF8:BF12 BH8:BH12 BJ8:BJ12 BL8:BL12 BD8:BD12">
    <cfRule type="cellIs" dxfId="0" priority="3" stopIfTrue="1" operator="equal">
      <formula>"&gt; 25%"</formula>
    </cfRule>
  </conditionalFormatting>
  <printOptions horizontalCentered="1"/>
  <pageMargins left="0.56000000000000005" right="0.4" top="0.65" bottom="1" header="0.43" footer="0.5"/>
  <pageSetup paperSize="9" scale="91" fitToHeight="2" orientation="landscape" r:id="rId1"/>
  <headerFooter alignWithMargins="0">
    <oddFooter>&amp;C&amp;"Arial,Regular"&amp;8UNSD/UNEP Questionnaire 2013 on Environment Statistics - Water Section - p.&amp;P</oddFooter>
  </headerFooter>
  <rowBreaks count="1" manualBreakCount="1">
    <brk id="17" min="2"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63</vt:i4>
      </vt:variant>
    </vt:vector>
  </HeadingPairs>
  <TitlesOfParts>
    <vt:vector size="73" baseType="lpstr">
      <vt:lpstr>Table of Contents</vt:lpstr>
      <vt:lpstr>Guidance</vt:lpstr>
      <vt:lpstr>Definitions</vt:lpstr>
      <vt:lpstr>Diagram</vt:lpstr>
      <vt:lpstr>W1</vt:lpstr>
      <vt:lpstr>W2</vt:lpstr>
      <vt:lpstr>W3</vt:lpstr>
      <vt:lpstr>W4</vt:lpstr>
      <vt:lpstr>W5</vt:lpstr>
      <vt:lpstr>W6</vt:lpstr>
      <vt:lpstr>'W1'!CountryID</vt:lpstr>
      <vt:lpstr>'W2'!CountryID</vt:lpstr>
      <vt:lpstr>'W3'!CountryID</vt:lpstr>
      <vt:lpstr>'W4'!CountryID</vt:lpstr>
      <vt:lpstr>'W5'!CountryID</vt:lpstr>
      <vt:lpstr>'W6'!CountryID</vt:lpstr>
      <vt:lpstr>'W1'!CountryName</vt:lpstr>
      <vt:lpstr>'W2'!CountryName</vt:lpstr>
      <vt:lpstr>'W3'!CountryName</vt:lpstr>
      <vt:lpstr>'W4'!CountryName</vt:lpstr>
      <vt:lpstr>'W5'!CountryName</vt:lpstr>
      <vt:lpstr>'W6'!CountryName</vt:lpstr>
      <vt:lpstr>'W1'!Data</vt:lpstr>
      <vt:lpstr>'W2'!Data</vt:lpstr>
      <vt:lpstr>'W3'!Data</vt:lpstr>
      <vt:lpstr>'W4'!Data</vt:lpstr>
      <vt:lpstr>'W5'!Data</vt:lpstr>
      <vt:lpstr>'W1'!Foot</vt:lpstr>
      <vt:lpstr>'W2'!Foot</vt:lpstr>
      <vt:lpstr>'W3'!Foot</vt:lpstr>
      <vt:lpstr>'W4'!Foot</vt:lpstr>
      <vt:lpstr>'W5'!Foot</vt:lpstr>
      <vt:lpstr>'W1'!FootLng</vt:lpstr>
      <vt:lpstr>'W2'!FootLng</vt:lpstr>
      <vt:lpstr>'W3'!FootLng</vt:lpstr>
      <vt:lpstr>'W4'!FootLng</vt:lpstr>
      <vt:lpstr>'W5'!FootLng</vt:lpstr>
      <vt:lpstr>'W1'!Inc</vt:lpstr>
      <vt:lpstr>'W2'!Inc</vt:lpstr>
      <vt:lpstr>'W3'!Inc</vt:lpstr>
      <vt:lpstr>'W4'!Inc</vt:lpstr>
      <vt:lpstr>'W5'!Inc</vt:lpstr>
      <vt:lpstr>'W1'!Ind</vt:lpstr>
      <vt:lpstr>'W2'!Ind</vt:lpstr>
      <vt:lpstr>'W3'!Ind</vt:lpstr>
      <vt:lpstr>'W4'!Ind</vt:lpstr>
      <vt:lpstr>'W5'!Ind</vt:lpstr>
      <vt:lpstr>Definitions!Print_Area</vt:lpstr>
      <vt:lpstr>Diagram!Print_Area</vt:lpstr>
      <vt:lpstr>'W1'!Print_Area</vt:lpstr>
      <vt:lpstr>'W2'!Print_Area</vt:lpstr>
      <vt:lpstr>'W3'!Print_Area</vt:lpstr>
      <vt:lpstr>'W4'!Print_Area</vt:lpstr>
      <vt:lpstr>'W5'!Print_Area</vt:lpstr>
      <vt:lpstr>'W6'!Print_Area</vt:lpstr>
      <vt:lpstr>Definitions!Print_Titles</vt:lpstr>
      <vt:lpstr>Diagram!Print_Titles</vt:lpstr>
      <vt:lpstr>Guidance!Print_Titles</vt:lpstr>
      <vt:lpstr>'W1'!Print_Titles</vt:lpstr>
      <vt:lpstr>'W2'!Print_Titles</vt:lpstr>
      <vt:lpstr>'W3'!Print_Titles</vt:lpstr>
      <vt:lpstr>'W4'!Print_Titles</vt:lpstr>
      <vt:lpstr>'W5'!Print_Titles</vt:lpstr>
      <vt:lpstr>'W1'!Type</vt:lpstr>
      <vt:lpstr>'W2'!Type</vt:lpstr>
      <vt:lpstr>'W3'!Type</vt:lpstr>
      <vt:lpstr>'W4'!Type</vt:lpstr>
      <vt:lpstr>'W5'!Type</vt:lpstr>
      <vt:lpstr>'W1'!VarsID</vt:lpstr>
      <vt:lpstr>'W2'!VarsID</vt:lpstr>
      <vt:lpstr>'W3'!VarsID</vt:lpstr>
      <vt:lpstr>'W4'!VarsID</vt:lpstr>
      <vt:lpstr>'W5'!VarsID</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Tilak Perera</dc:creator>
  <cp:lastModifiedBy>Marcus Newbury</cp:lastModifiedBy>
  <cp:revision/>
  <cp:lastPrinted>2017-09-26T09:37:08Z</cp:lastPrinted>
  <dcterms:created xsi:type="dcterms:W3CDTF">2001-01-18T18:38:40Z</dcterms:created>
  <dcterms:modified xsi:type="dcterms:W3CDTF">2017-10-16T15:24:51Z</dcterms:modified>
</cp:coreProperties>
</file>