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0" yWindow="65476" windowWidth="9630" windowHeight="7365" tabRatio="642" activeTab="3"/>
  </bookViews>
  <sheets>
    <sheet name="Table des Matière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5 (4)" sheetId="11" r:id="rId11"/>
    <sheet name="R6" sheetId="12" r:id="rId12"/>
  </sheets>
  <definedNames>
    <definedName name="City" localSheetId="7">'R5'!$D$5</definedName>
    <definedName name="City" localSheetId="8">'R5 (2)'!$D$5</definedName>
    <definedName name="City" localSheetId="9">'R5 (3)'!$D$5</definedName>
    <definedName name="City" localSheetId="10">'R5 (4)'!$D$5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'R5 (4)'!$B$3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'R5 (4)'!$D$3</definedName>
    <definedName name="Data" localSheetId="3">'R1'!$F$8:$AK$17</definedName>
    <definedName name="Data" localSheetId="4">'R2'!$F$8:$AK$18</definedName>
    <definedName name="Data" localSheetId="5">'R3'!$F$8:$AK$26</definedName>
    <definedName name="Data" localSheetId="6">'R4'!$F$8:$AK$16</definedName>
    <definedName name="Data" localSheetId="7">'R5'!$F$8:$AK$20</definedName>
    <definedName name="Data" localSheetId="8">'R5 (2)'!$F$8:$AK$20</definedName>
    <definedName name="Data" localSheetId="9">'R5 (3)'!$F$8:$AK$20</definedName>
    <definedName name="Data" localSheetId="10">'R5 (4)'!$F$8:$AK$20</definedName>
    <definedName name="Foot" localSheetId="3">'R1'!$A$27:$AL$48</definedName>
    <definedName name="Foot" localSheetId="4">'R2'!$A$36:$AL$57</definedName>
    <definedName name="Foot" localSheetId="5">'R3'!$A$36:$AL$57</definedName>
    <definedName name="Foot" localSheetId="6">'R4'!$A$26:$AL$47</definedName>
    <definedName name="Foot" localSheetId="7">'R5'!$A$30:$AL$51</definedName>
    <definedName name="Foot" localSheetId="8">'R5 (2)'!$A$30:$AL$51</definedName>
    <definedName name="Foot" localSheetId="9">'R5 (3)'!$A$30:$AL$51</definedName>
    <definedName name="Foot" localSheetId="10">'R5 (4)'!$A$30:$AL$51</definedName>
    <definedName name="FootLng" localSheetId="3">'R1'!$B$24</definedName>
    <definedName name="FootLng" localSheetId="4">'R2'!$B$33</definedName>
    <definedName name="FootLng" localSheetId="5">'R3'!$B$33</definedName>
    <definedName name="FootLng" localSheetId="6">'R4'!$B$23</definedName>
    <definedName name="FootLng" localSheetId="7">'R5'!$B$27</definedName>
    <definedName name="FootLng" localSheetId="8">'R5 (2)'!$B$27</definedName>
    <definedName name="FootLng" localSheetId="9">'R5 (3)'!$B$27</definedName>
    <definedName name="FootLng" localSheetId="10">'R5 (4)'!$B$27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'R5 (4)'!$B$8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'R5 (4)'!$B$6</definedName>
    <definedName name="Loc" localSheetId="7">'R5'!$B$5</definedName>
    <definedName name="Loc" localSheetId="8">'R5 (2)'!$B$5</definedName>
    <definedName name="Loc" localSheetId="9">'R5 (3)'!$B$5</definedName>
    <definedName name="Loc" localSheetId="10">'R5 (4)'!$B$5</definedName>
    <definedName name="_xlnm.Print_Area" localSheetId="2">'Definitions'!$B$1:$D$41</definedName>
    <definedName name="_xlnm.Print_Area" localSheetId="3">'R1'!$C$1:$AL$50</definedName>
    <definedName name="_xlnm.Print_Area" localSheetId="4">'R2'!$C$1:$AL$58</definedName>
    <definedName name="_xlnm.Print_Area" localSheetId="5">'R3'!$C$1:$AL$58</definedName>
    <definedName name="_xlnm.Print_Area" localSheetId="6">'R4'!$C$1:$AL$48</definedName>
    <definedName name="_xlnm.Print_Area" localSheetId="7">'R5'!$C$1:$AL$52</definedName>
    <definedName name="_xlnm.Print_Area" localSheetId="8">'R5 (2)'!$C$1:$AL$52</definedName>
    <definedName name="_xlnm.Print_Area" localSheetId="9">'R5 (3)'!$C$1:$AL$52</definedName>
    <definedName name="_xlnm.Print_Area" localSheetId="10">'R5 (4)'!$C$1:$AL$52</definedName>
    <definedName name="_xlnm.Print_Area" localSheetId="11">'R6'!$C$1:$O$26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'R5 (4)'!$1:$1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'R5 (4)'!$B$1</definedName>
    <definedName name="VarsID" localSheetId="3">'R1'!$B$9:$B$17</definedName>
    <definedName name="VarsID" localSheetId="4">'R2'!$B$9:$B$18</definedName>
    <definedName name="VarsID" localSheetId="5">'R3'!$B$9:$B$26</definedName>
    <definedName name="VarsID" localSheetId="6">'R4'!$B$9:$B$16</definedName>
    <definedName name="VarsID" localSheetId="7">'R5'!$B$9:$B$20</definedName>
    <definedName name="VarsID" localSheetId="8">'R5 (2)'!$B$9:$B$20</definedName>
    <definedName name="VarsID" localSheetId="9">'R5 (3)'!$B$9:$B$20</definedName>
    <definedName name="VarsID" localSheetId="10">'R5 (4)'!$B$9:$B$20</definedName>
    <definedName name="Z_F9B2AFCD_706F_4A95_97DA_6EDAA648AEE9_.wvu.Cols" localSheetId="11" hidden="1">'R6'!$A:$A</definedName>
    <definedName name="Z_F9B2AFCD_706F_4A95_97DA_6EDAA648AEE9_.wvu.PrintArea" localSheetId="2" hidden="1">'Definitions'!$B$1:$D$41</definedName>
    <definedName name="Z_F9B2AFCD_706F_4A95_97DA_6EDAA648AEE9_.wvu.PrintArea" localSheetId="3" hidden="1">'R1'!$C$1:$AL$50</definedName>
    <definedName name="Z_F9B2AFCD_706F_4A95_97DA_6EDAA648AEE9_.wvu.PrintArea" localSheetId="4" hidden="1">'R2'!$C$1:$AL$58</definedName>
    <definedName name="Z_F9B2AFCD_706F_4A95_97DA_6EDAA648AEE9_.wvu.PrintArea" localSheetId="5" hidden="1">'R3'!$C$1:$AL$58</definedName>
    <definedName name="Z_F9B2AFCD_706F_4A95_97DA_6EDAA648AEE9_.wvu.PrintArea" localSheetId="6" hidden="1">'R4'!$C$1:$AL$48</definedName>
    <definedName name="Z_F9B2AFCD_706F_4A95_97DA_6EDAA648AEE9_.wvu.PrintArea" localSheetId="7" hidden="1">'R5'!$C$1:$AL$52</definedName>
    <definedName name="Z_F9B2AFCD_706F_4A95_97DA_6EDAA648AEE9_.wvu.PrintArea" localSheetId="8" hidden="1">'R5 (2)'!$C$1:$AL$52</definedName>
    <definedName name="Z_F9B2AFCD_706F_4A95_97DA_6EDAA648AEE9_.wvu.PrintArea" localSheetId="9" hidden="1">'R5 (3)'!$C$1:$AL$52</definedName>
    <definedName name="Z_F9B2AFCD_706F_4A95_97DA_6EDAA648AEE9_.wvu.PrintArea" localSheetId="10" hidden="1">'R5 (4)'!$C$1:$AL$52</definedName>
    <definedName name="Z_F9B2AFCD_706F_4A95_97DA_6EDAA648AEE9_.wvu.PrintArea" localSheetId="11"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PrintTitles" localSheetId="10" hidden="1">'R5 (4)'!$1:$1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Intern.Env2</author>
    <author>United Nations</author>
    <author>Yongyi.Min</author>
  </authors>
  <commentList>
    <comment ref="D10" authorId="0">
      <text>
        <r>
          <rPr>
            <sz val="8"/>
            <rFont val="Tahoma"/>
            <family val="0"/>
          </rPr>
          <t>La proportion, en pourcentage, de la population urbaine desservie régulièrement par des services d'enlèvement des déchets municipaux par rapport à la population totale, urbaine et rurale du pays.</t>
        </r>
      </text>
    </comment>
    <comment ref="D13"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D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6" authorId="0">
      <text>
        <r>
          <rPr>
            <sz val="8"/>
            <rFont val="Tahoma"/>
            <family val="0"/>
          </rPr>
          <t>La combustion contrôlée de déchets avec ou sans récupération d'énergie.</t>
        </r>
      </text>
    </comment>
    <comment ref="D17" authorId="2">
      <text>
        <r>
          <rPr>
            <sz val="8"/>
            <rFont val="Tahoma"/>
            <family val="2"/>
          </rPr>
          <t>Incinération qui génère l’énergie thermique utilisée dans la production de vapeur, d’eau chaude ou d’énergie électrique.</t>
        </r>
      </text>
    </comment>
    <comment ref="D18"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9" authorId="2">
      <text>
        <r>
          <rPr>
            <sz val="8"/>
            <rFont val="Tahoma"/>
            <family val="2"/>
          </rPr>
          <t>Placement final des déchets sur ou dans la terre dans une décharge contrôlée.</t>
        </r>
      </text>
    </comment>
    <comment ref="D20"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List>
</comments>
</file>

<file path=xl/comments11.xml><?xml version="1.0" encoding="utf-8"?>
<comments xmlns="http://schemas.openxmlformats.org/spreadsheetml/2006/main">
  <authors>
    <author>Intern.Env2</author>
    <author>United Nations</author>
    <author>Yongyi.Min</author>
  </authors>
  <commentList>
    <comment ref="D10" authorId="0">
      <text>
        <r>
          <rPr>
            <sz val="8"/>
            <rFont val="Tahoma"/>
            <family val="0"/>
          </rPr>
          <t>La proportion, en pourcentage, de la population urbaine desservie régulièrement par des services d'enlèvement des déchets municipaux par rapport à la population totale, urbaine et rurale du pays.</t>
        </r>
      </text>
    </comment>
    <comment ref="D13"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D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6" authorId="0">
      <text>
        <r>
          <rPr>
            <sz val="8"/>
            <rFont val="Tahoma"/>
            <family val="0"/>
          </rPr>
          <t>La combustion contrôlée de déchets avec ou sans récupération d'énergie.</t>
        </r>
      </text>
    </comment>
    <comment ref="D17" authorId="2">
      <text>
        <r>
          <rPr>
            <sz val="8"/>
            <rFont val="Tahoma"/>
            <family val="2"/>
          </rPr>
          <t>Incinération qui génère l’énergie thermique utilisée dans la production de vapeur, d’eau chaude ou d’énergie électrique.</t>
        </r>
      </text>
    </comment>
    <comment ref="D18"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9" authorId="2">
      <text>
        <r>
          <rPr>
            <sz val="8"/>
            <rFont val="Tahoma"/>
            <family val="2"/>
          </rPr>
          <t>Placement final des déchets sur ou dans la terre dans une décharge contrôlée.</t>
        </r>
      </text>
    </comment>
    <comment ref="D20"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0"/>
          </rPr>
          <t>Tous les déchets issus des activités d’agriculture, de pêche et de la sylviculture. Le fumier utilisé comme amendement organique est à exclure ; seuls les excédents de fumier doivent être comptés. Cette catégorie fait référence aux divisions 01 à 03 de la CITI.</t>
        </r>
      </text>
    </comment>
    <comment ref="D10" authorId="0">
      <text>
        <r>
          <rPr>
            <sz val="8"/>
            <rFont val="Tahoma"/>
            <family val="0"/>
          </rPr>
          <t>Tous les déchets issus des activités extractives. Cette catégorie fait référence aux divisions 05 à 09 de la CITI.</t>
        </r>
      </text>
    </comment>
    <comment ref="D11" authorId="0">
      <text>
        <r>
          <rPr>
            <sz val="8"/>
            <rFont val="Tahoma"/>
            <family val="0"/>
          </rPr>
          <t>Tous les déchets issus des activités manufacturières. Cette catégorie fait référence aux divisions 10 à 33 de la CITI.</t>
        </r>
      </text>
    </comment>
    <comment ref="D12" authorId="0">
      <text>
        <r>
          <rPr>
            <sz val="8"/>
            <rFont val="Tahoma"/>
            <family val="0"/>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0"/>
          </rPr>
          <t>Tous les déchets issus des activités de construction. Cette catégorie fait référence aux déchets produits aux divisions 41 à 43 de la CITI.</t>
        </r>
      </text>
    </comment>
    <comment ref="D14" authorId="0">
      <text>
        <r>
          <rPr>
            <sz val="8"/>
            <rFont val="Tahoma"/>
            <family val="0"/>
          </rPr>
          <t xml:space="preserve">Dans le cas du présent questionnaire, Autres activités économiques, à l’exception de celles qui relèvent de la Division 38 de la CITI fait référence à toutes les autres activités économiques qui ne sont pas précisées précédemment.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Intern.Env2</author>
  </authors>
  <commentList>
    <comment ref="D10" authorId="0">
      <text>
        <r>
          <rPr>
            <sz val="8"/>
            <rFont val="Tahoma"/>
            <family val="0"/>
          </rPr>
          <t xml:space="preserve">Les déchets dangereux sont ceux régis par la Convention de Bâle sur le contrôle des mouvements transfrontières de déchets dangereux et de leur élimination (article premier et annexe I).
</t>
        </r>
      </text>
    </comment>
    <comment ref="D14" authorId="0">
      <text>
        <r>
          <rPr>
            <sz val="8"/>
            <rFont val="Tahoma"/>
            <family val="0"/>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1">
      <text>
        <r>
          <rPr>
            <sz val="8"/>
            <rFont val="Tahoma"/>
            <family val="0"/>
          </rPr>
          <t>La combustion contrôlée de déchets avec ou sans récupération d'énergie.</t>
        </r>
      </text>
    </comment>
    <comment ref="D16" authorId="1">
      <text>
        <r>
          <rPr>
            <sz val="8"/>
            <rFont val="Tahoma"/>
            <family val="0"/>
          </rPr>
          <t>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7" authorId="0">
      <text>
        <r>
          <rPr>
            <sz val="8"/>
            <rFont val="Tahoma"/>
            <family val="0"/>
          </rPr>
          <t xml:space="preserve">Tout traitement final ou élimination autre que le recyclage, l’incinération et la mise en décharge. Inclure ici le traitement physique/chimique, le traitement biologique, le rejet en milieu aquatique et le stockage permanent.
</t>
        </r>
      </text>
    </comment>
  </commentList>
</comments>
</file>

<file path=xl/comments6.xml><?xml version="1.0" encoding="utf-8"?>
<comments xmlns="http://schemas.openxmlformats.org/spreadsheetml/2006/main">
  <authors>
    <author>Intern.Env2</author>
    <author>United Nations</author>
    <author>Yongyi.Min</author>
    <author>JK</author>
  </authors>
  <commentList>
    <comment ref="D11"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0">
      <text>
        <r>
          <rPr>
            <sz val="8"/>
            <rFont val="Tahoma"/>
            <family val="0"/>
          </rPr>
          <t xml:space="preserve">La quantité de déchets municipaux collectés dans le pays - la quantité exportée avant leur traitement ou leur
 élimination + la quantités importée en vue de leur traitement ou de leur élimination.
</t>
        </r>
      </text>
    </comment>
    <comment ref="D15"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D16"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7" authorId="0">
      <text>
        <r>
          <rPr>
            <sz val="8"/>
            <rFont val="Tahoma"/>
            <family val="0"/>
          </rPr>
          <t>La combustion contrôlée de déchets avec ou sans récupération d'énergie.</t>
        </r>
      </text>
    </comment>
    <comment ref="D18" authorId="2">
      <text>
        <r>
          <rPr>
            <sz val="8"/>
            <rFont val="Tahoma"/>
            <family val="2"/>
          </rPr>
          <t>Incinération qui génère l’énergie thermique utilisée dans la production de vapeur, d’eau chaude ou d’énergie électrique.</t>
        </r>
      </text>
    </comment>
    <comment ref="D19"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0" authorId="2">
      <text>
        <r>
          <rPr>
            <sz val="8"/>
            <rFont val="Tahoma"/>
            <family val="2"/>
          </rPr>
          <t>Placement final des déchets sur ou dans la terre dans une décharge contrôlée.</t>
        </r>
      </text>
    </comment>
    <comment ref="D21"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 ref="D23" authorId="0">
      <text>
        <r>
          <rPr>
            <sz val="8"/>
            <rFont val="Tahoma"/>
            <family val="2"/>
          </rPr>
          <t xml:space="preserve">La proportion, en pourcentage, de la population totale, urbaine et rurale desservie régulièrement par des services d'enlèvement des déchets municipaux par rapport à la population totale, urbaine et rurale du pays. P_totale = T_s/T = (U_s  + R_s) / (U + R), où T_s = Population totale desservie, T = Population totale, U_s = Population urbaine desservie, U = Population urbaine, R_s = Population rurale desservie, R = Population rurale.    </t>
        </r>
      </text>
    </comment>
    <comment ref="D24" authorId="3">
      <text>
        <r>
          <rPr>
            <sz val="8"/>
            <rFont val="Tahoma"/>
            <family val="0"/>
          </rPr>
          <t xml:space="preserve">La proportion de la population urbaine qui est desservie régulièrement par des services d’enlèvement des déchets municipaux par rapport à la population urbaine totale du pays. P_urbaine = U_s/U, où  U_s = population urbaine desservie et U = population urbaine.
</t>
        </r>
      </text>
    </comment>
    <comment ref="D25" authorId="3">
      <text>
        <r>
          <rPr>
            <sz val="8"/>
            <rFont val="Tahoma"/>
            <family val="0"/>
          </rPr>
          <t>La proportion de la population rurale qui est desservie régulièrement par des services d’enlèvement des déchets municipaux par rapport à la population rurale totale du pays. P_rurale = R_s/R, où  R_s = population rurale desservie et R = population rurale.</t>
        </r>
      </text>
    </comment>
  </commentList>
</comments>
</file>

<file path=xl/comments8.xml><?xml version="1.0" encoding="utf-8"?>
<comments xmlns="http://schemas.openxmlformats.org/spreadsheetml/2006/main">
  <authors>
    <author>Intern.Env2</author>
    <author>United Nations</author>
    <author>Yongyi.Min</author>
  </authors>
  <commentList>
    <comment ref="D10" authorId="0">
      <text>
        <r>
          <rPr>
            <sz val="8"/>
            <rFont val="Tahoma"/>
            <family val="0"/>
          </rPr>
          <t>La proportion, en pourcentage, de la population urbaine desservie régulièrement par des services d'enlèvement des déchets municipaux par rapport à la population totale, urbaine et rurale du pays.</t>
        </r>
      </text>
    </comment>
    <comment ref="D13"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D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6" authorId="0">
      <text>
        <r>
          <rPr>
            <sz val="8"/>
            <rFont val="Tahoma"/>
            <family val="0"/>
          </rPr>
          <t>La combustion contrôlée de déchets avec ou sans récupération d'énergie.</t>
        </r>
      </text>
    </comment>
    <comment ref="D17" authorId="2">
      <text>
        <r>
          <rPr>
            <sz val="8"/>
            <rFont val="Tahoma"/>
            <family val="2"/>
          </rPr>
          <t>Incinération qui génère l’énergie thermique utilisée dans la production de vapeur, d’eau chaude ou d’énergie électrique.</t>
        </r>
      </text>
    </comment>
    <comment ref="D18"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9" authorId="2">
      <text>
        <r>
          <rPr>
            <sz val="8"/>
            <rFont val="Tahoma"/>
            <family val="2"/>
          </rPr>
          <t>Placement final des déchets sur ou dans la terre dans une décharge contrôlée.</t>
        </r>
      </text>
    </comment>
    <comment ref="D20"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List>
</comments>
</file>

<file path=xl/comments9.xml><?xml version="1.0" encoding="utf-8"?>
<comments xmlns="http://schemas.openxmlformats.org/spreadsheetml/2006/main">
  <authors>
    <author>Intern.Env2</author>
    <author>United Nations</author>
    <author>Yongyi.Min</author>
  </authors>
  <commentList>
    <comment ref="D10" authorId="0">
      <text>
        <r>
          <rPr>
            <sz val="8"/>
            <rFont val="Tahoma"/>
            <family val="0"/>
          </rPr>
          <t>La proportion, en pourcentage, de la population urbaine desservie régulièrement par des services d'enlèvement des déchets municipaux par rapport à la population totale, urbaine et rurale du pays.</t>
        </r>
      </text>
    </comment>
    <comment ref="D13"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D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6" authorId="0">
      <text>
        <r>
          <rPr>
            <sz val="8"/>
            <rFont val="Tahoma"/>
            <family val="0"/>
          </rPr>
          <t>La combustion contrôlée de déchets avec ou sans récupération d'énergie.</t>
        </r>
      </text>
    </comment>
    <comment ref="D17" authorId="2">
      <text>
        <r>
          <rPr>
            <sz val="8"/>
            <rFont val="Tahoma"/>
            <family val="2"/>
          </rPr>
          <t>Incinération qui génère l’énergie thermique utilisée dans la production de vapeur, d’eau chaude ou d’énergie électrique.</t>
        </r>
      </text>
    </comment>
    <comment ref="D18"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9" authorId="2">
      <text>
        <r>
          <rPr>
            <sz val="8"/>
            <rFont val="Tahoma"/>
            <family val="2"/>
          </rPr>
          <t>Placement final des déchets sur ou dans la terre dans une décharge contrôlée.</t>
        </r>
      </text>
    </comment>
    <comment ref="D20"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List>
</comments>
</file>

<file path=xl/sharedStrings.xml><?xml version="1.0" encoding="utf-8"?>
<sst xmlns="http://schemas.openxmlformats.org/spreadsheetml/2006/main" count="1260" uniqueCount="389">
  <si>
    <t>Il est demandé aux pays de bien vouloir communiquer les données pour les agglomérations les plus peuplées du pays. Copier le tableau si des données peuvent être communiquées pour d’autres agglomérations.</t>
  </si>
  <si>
    <t xml:space="preserve">Tableau R6: Fiche d'informations complémentaires </t>
  </si>
  <si>
    <t xml:space="preserve">Prière d’insérer les définitions nationales des termes « déchets », « déchets dangereux », « déchets municipaux » et autres informations complémentaires sur les déchets. </t>
  </si>
  <si>
    <t>Déchets:</t>
  </si>
  <si>
    <t>Déchets dangereux:</t>
  </si>
  <si>
    <t>Déchets municipaux:</t>
  </si>
  <si>
    <t>à partir de l'an 2000 la mise en dépôt est éfféctué  sur la décharge semi-contrôlé.</t>
  </si>
  <si>
    <t>Nombre total de population estimé.</t>
  </si>
  <si>
    <t>à partir de l' an 2000  le tonnage de la  collecte est calculé suivant le volume  déchargé  au site de décharge et  sur la base de la densité 0,5.</t>
  </si>
  <si>
    <t>Autres déchets inorganiques</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</si>
  <si>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</si>
  <si>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</si>
  <si>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t>
  </si>
  <si>
    <t>R1,8</t>
  </si>
  <si>
    <t xml:space="preserve">Total waste per $1000 GDP </t>
  </si>
  <si>
    <t>t/$1000</t>
  </si>
  <si>
    <t>kg/ind.</t>
  </si>
  <si>
    <t>Municipal waste collected per person</t>
  </si>
  <si>
    <t>Hazardous waste generated during the year</t>
  </si>
  <si>
    <t>Hazardous waste treated or disposed of during the year</t>
  </si>
  <si>
    <t>R2, 9</t>
  </si>
  <si>
    <t>R3, 13 &amp; R5, 12</t>
  </si>
  <si>
    <t>R1, 1</t>
  </si>
  <si>
    <t>R1, 2</t>
  </si>
  <si>
    <t>R1, 3</t>
  </si>
  <si>
    <t>R1, 4</t>
  </si>
  <si>
    <t>R1, 5</t>
  </si>
  <si>
    <t>R1, 6</t>
  </si>
  <si>
    <t>R1, 7</t>
  </si>
  <si>
    <t>R2, 6;  R3, 7 &amp; R5, 6</t>
  </si>
  <si>
    <t>R2, 7;  R3, 9 &amp; R5, 8</t>
  </si>
  <si>
    <t>R2, 8;  R3, 11 &amp; R5, 10</t>
  </si>
  <si>
    <t>R3, 6</t>
  </si>
  <si>
    <t>R3, 10 &amp; R5, 9</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</si>
  <si>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</si>
  <si>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</si>
  <si>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</si>
  <si>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</si>
  <si>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</si>
  <si>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</si>
  <si>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</si>
  <si>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</si>
  <si>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INTRODUCTION</t>
  </si>
  <si>
    <t></t>
  </si>
  <si>
    <t xml:space="preserve"> </t>
  </si>
  <si>
    <t>Construction</t>
  </si>
  <si>
    <t>Line</t>
  </si>
  <si>
    <t>Category</t>
  </si>
  <si>
    <t>Unit</t>
  </si>
  <si>
    <t>1000 t</t>
  </si>
  <si>
    <t>Mining and quarrying (ISIC 05-09)</t>
  </si>
  <si>
    <t>Households</t>
  </si>
  <si>
    <t>2c</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</si>
  <si>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</si>
  <si>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</si>
  <si>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</si>
  <si>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</si>
  <si>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</si>
  <si>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</si>
  <si>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</si>
  <si>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</si>
  <si>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</si>
  <si>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</si>
  <si>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</si>
  <si>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</si>
  <si>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</si>
  <si>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</si>
  <si>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</si>
  <si>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</si>
  <si>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</si>
  <si>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</si>
  <si>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</si>
  <si>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</si>
  <si>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</si>
  <si>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</si>
  <si>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</si>
  <si>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</si>
  <si>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</si>
  <si>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</si>
  <si>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</si>
  <si>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</si>
  <si>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</si>
  <si>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</si>
  <si>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</si>
  <si>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</si>
  <si>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</si>
  <si>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r>
      <t>E</t>
    </r>
    <r>
      <rPr>
        <b/>
        <sz val="10"/>
        <rFont val="Arial"/>
        <family val="2"/>
      </rPr>
      <t xml:space="preserve">  36, 37, 39
</t>
    </r>
    <r>
      <rPr>
        <b/>
        <u val="single"/>
        <sz val="10"/>
        <rFont val="Arial"/>
        <family val="2"/>
      </rPr>
      <t>G-U</t>
    </r>
    <r>
      <rPr>
        <b/>
        <sz val="10"/>
        <rFont val="Arial"/>
        <family val="2"/>
      </rPr>
      <t xml:space="preserve"> 45-99</t>
    </r>
  </si>
  <si>
    <t xml:space="preserve">        Landfilling</t>
  </si>
  <si>
    <t>Municipal waste imported for treatment/disposal</t>
  </si>
  <si>
    <t>Municipal waste exported for treatment/disposal</t>
  </si>
  <si>
    <t xml:space="preserve">  UNSD</t>
  </si>
  <si>
    <t>• La composition, la production, la collecte et le traitement des déchets municipaux.</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</si>
  <si>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totale, U</t>
    </r>
    <r>
      <rPr>
        <vertAlign val="subscript"/>
        <sz val="10"/>
        <rFont val="Arial"/>
        <family val="2"/>
      </rPr>
      <t>d</t>
    </r>
    <r>
      <rPr>
        <sz val="10"/>
        <rFont val="Arial"/>
        <family val="2"/>
      </rPr>
      <t xml:space="preserve"> = Population urbaine desservie,
U = Population urbaine, R</t>
    </r>
    <r>
      <rPr>
        <vertAlign val="subscript"/>
        <sz val="10"/>
        <rFont val="Arial"/>
        <family val="2"/>
      </rPr>
      <t>d</t>
    </r>
    <r>
      <rPr>
        <sz val="10"/>
        <rFont val="Arial"/>
        <family val="2"/>
      </rPr>
      <t xml:space="preserve"> = Population rurale desservie, R = Population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</si>
  <si>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r>
      <t xml:space="preserve">Déchets issus de </t>
    </r>
    <r>
      <rPr>
        <b/>
        <sz val="10"/>
        <rFont val="Arial"/>
        <family val="2"/>
      </rPr>
      <t>l'industrie</t>
    </r>
  </si>
  <si>
    <r>
      <t xml:space="preserve">Déchets issus des </t>
    </r>
    <r>
      <rPr>
        <b/>
        <sz val="10"/>
        <rFont val="Arial"/>
        <family val="2"/>
      </rPr>
      <t>activités extractives</t>
    </r>
  </si>
  <si>
    <r>
      <t xml:space="preserve">Déchets issus des </t>
    </r>
    <r>
      <rPr>
        <b/>
        <sz val="10"/>
        <rFont val="Arial"/>
        <family val="2"/>
      </rPr>
      <t>Ménages</t>
    </r>
  </si>
  <si>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</si>
  <si>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</si>
  <si>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</si>
  <si>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</si>
  <si>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</si>
  <si>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</si>
  <si>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</si>
  <si>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</si>
  <si>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</si>
  <si>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</si>
  <si>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</si>
  <si>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</si>
  <si>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</si>
  <si>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</si>
  <si>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</si>
  <si>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</si>
  <si>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</si>
  <si>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</si>
  <si>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</si>
  <si>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</si>
  <si>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</si>
  <si>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</si>
  <si>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</si>
  <si>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</si>
  <si>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</si>
  <si>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</si>
  <si>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</si>
  <si>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</si>
  <si>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</si>
  <si>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</si>
  <si>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6+7+8+9</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</si>
  <si>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</si>
  <si>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</si>
  <si>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</si>
  <si>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</si>
  <si>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</si>
  <si>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</si>
  <si>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</si>
  <si>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</si>
  <si>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</si>
  <si>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</si>
  <si>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</si>
  <si>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</si>
  <si>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</si>
  <si>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</si>
  <si>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</si>
  <si>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</si>
  <si>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</si>
  <si>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</si>
  <si>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</si>
  <si>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r>
      <t xml:space="preserve">Line 16 </t>
    </r>
    <r>
      <rPr>
        <b/>
        <sz val="8"/>
        <color indexed="18"/>
        <rFont val="Arial"/>
        <family val="0"/>
      </rPr>
      <t>≤</t>
    </r>
    <r>
      <rPr>
        <b/>
        <sz val="8"/>
        <color indexed="18"/>
        <rFont val="Arial"/>
        <family val="2"/>
      </rPr>
      <t>14 ≤ 15</t>
    </r>
  </si>
  <si>
    <t>R1,7</t>
  </si>
  <si>
    <t>Line 1 =R1,7</t>
  </si>
  <si>
    <t xml:space="preserve">&lt;&gt; </t>
  </si>
  <si>
    <t>La Division de statistique de l'ONU (UNSD) et le Programme des Nations Unies pour l'Environnement (PNUE)</t>
  </si>
  <si>
    <t>QUESTIONNAIRE 2010 SUR LES STATISTIQUES DE L’ENVIRONNEMENT</t>
  </si>
  <si>
    <t>Section: DÉCHETS</t>
  </si>
  <si>
    <t>TABLE DES MATIÈRES</t>
  </si>
  <si>
    <t>Recommandations</t>
  </si>
  <si>
    <t xml:space="preserve">Introduction, étapes à suivre, description des tableaux </t>
  </si>
  <si>
    <t>Définitions</t>
  </si>
  <si>
    <t>Liste des définitions</t>
  </si>
  <si>
    <t>Tableau R1</t>
  </si>
  <si>
    <t>Production de déchets par origine</t>
  </si>
  <si>
    <t>Tableau R2</t>
  </si>
  <si>
    <t>Gestion des déchets dangereux</t>
  </si>
  <si>
    <t>Tableau R3</t>
  </si>
  <si>
    <t xml:space="preserve">Gestion des déchets municipaux </t>
  </si>
  <si>
    <t>Tableau R4</t>
  </si>
  <si>
    <t>Composition des déchets municipaux</t>
  </si>
  <si>
    <t>Tableau R5</t>
  </si>
  <si>
    <t>Gestion des déchets municipaux – données par agglomération</t>
  </si>
  <si>
    <t>Tableau R6</t>
  </si>
  <si>
    <t>Fiche d’informations complémentaires</t>
  </si>
  <si>
    <t>RECOMMANDATIONS</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</si>
  <si>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</si>
  <si>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t>
  </si>
  <si>
    <t xml:space="preserve">Lorsqu’un pays a communiqué des données en réponse aux questionnaires précédents de la Division de statistique et du PNUE sur les statistiques environnementales, le questionnaire de 2010 a été prérempli au moyen des données communiquées. Il est demandé aux pays d’ajouter les données des années postérieures et de vérifier la cohérence de la série chronologique. </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</si>
  <si>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</si>
  <si>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</si>
  <si>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</si>
  <si>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</si>
  <si>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</si>
  <si>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</si>
  <si>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</si>
  <si>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</si>
  <si>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 La production et le traitement des déchets dangereux;</t>
  </si>
  <si>
    <t>Modifications par rapport au questionnaire sur les statistiques environnementales de 2008 :</t>
  </si>
  <si>
    <t>Le tableau sur la production et le recyclage des déchets sélectionnés par type de matériaux n’est plus établi.</t>
  </si>
  <si>
    <t xml:space="preserve">Le tableau sur la gestion des déchets dangereux a été modifié, et un organigramme a été mis au point pour montrer les rapports entre stocks et flux de déchets dangereux. </t>
  </si>
  <si>
    <t>Le tableau sur les installations de traitement et d’élimination des déchets n’est plus établi.</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</si>
  <si>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</si>
  <si>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</si>
  <si>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</si>
  <si>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Vérifier les données préremplies et dans la mesure du possible, les mettre à jour dans les tableaux. Les tableaux sont préremplis au moyen des données communiquées dans les questionnaires précédents de la Division de statistique et du PNUE. Vérifier les notes préremplies et les rectifier si nécessaire. </t>
  </si>
  <si>
    <t>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</si>
  <si>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(R6).</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</si>
  <si>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1996-1999 sont également visibles et peuvent être rectifiées : mettre en surbrillance les colonnes H à T, cliquer sur le bouton droit de la souris et choisir « Afficher ».</t>
  </si>
  <si>
    <t xml:space="preserve">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</si>
  <si>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</si>
  <si>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</si>
  <si>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</si>
  <si>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</si>
  <si>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</si>
  <si>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</si>
  <si>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</si>
  <si>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</si>
  <si>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Par téléphone : Reena Shah au +1 212 963 4586, ou Yongyi Min au +1 212 963 9296, ou Daniel Clarke au +1 917 367 7048, ou Robin Carrington au +1 212 963 6234.</t>
  </si>
  <si>
    <t>DESCRIPTION DES TABLEAUX</t>
  </si>
  <si>
    <t>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Si tel est le cas, remplir les tableaux du questionnaire avec des données partielles. Si ces données concernent certains types précis de déchets, les communiquer dans les catégories pertinentes plus larges du questionnaire et ajouter une explication dans une note.</t>
  </si>
  <si>
    <t xml:space="preserve">Dans certains pays, les statistiques sur les déchets ne sont disponibles qu’au niveau des régions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</si>
  <si>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</si>
  <si>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produits par différentes activités économiques et par les ménages.  </t>
  </si>
  <si>
    <t>La ventilation suit la Classification Internationale Type par Industrie, de toutes les branches d'activité économique (CITI Rév. 4)
(URL: http://unstats.un.org/unsd/cr/registry/regcst.asp?Cl=27).</t>
  </si>
  <si>
    <t>La quantité portée en regard de « Total des déchets produits » doit être égale à la somme des quantités de déchets indiquées pour les différents secteurs d’activité et les ordures ménagères. Les déchets produits par une activité économique comprennent toutes les sortes de déchets produits par les unités économiques relevant de cette activité. Si les données ne sont pas collectées selon la CITI, indiquer les données pour la production d’ordures ménagères et pour la production totale de déchets. Si les données ne couvrent pas toutes les sources de déchets, laisser vide la cellule du Total des déchets produits.</t>
  </si>
  <si>
    <t>Les déchets produits par les activités de la Division 38 de la CITI (Collecte des déchets, activités de traitement et d’évacuation; récupération des matières) sont de source secondaire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t>
  </si>
  <si>
    <t>Tableau R2: Gestion des déchets dangereux</t>
  </si>
  <si>
    <t>Les déchets dangereux désignent ici les catégories de déchets soumis à contrôle en vertu de la Convention de Bâle sur le contrôle des mouvements transfrontières de déchets dangereux et de leur élimination (art. 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t>
  </si>
  <si>
    <t>Les déchets dangereux sont souvent entreposés temporairement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avant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</si>
  <si>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</si>
  <si>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</si>
  <si>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</si>
  <si>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</si>
  <si>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</si>
  <si>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totale. De même, la population urbaine desservie est exprimée en pourcentage de la population urbaine totale, et la population rurale desservie en pourcentage de la population rurale totale. Appliquer la définition nationale de la population « urbaine » et « rurale ».</t>
  </si>
  <si>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</si>
  <si>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</si>
  <si>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</si>
  <si>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</si>
  <si>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</si>
  <si>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</si>
  <si>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</si>
  <si>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</si>
  <si>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Rev. 4). Pour la classification complète, voir &lt;http://unstats.un.org/unsd/cr/registry/regcst.asp?Cl=27&gt;.</t>
  </si>
  <si>
    <t>Code(s) de la CITI</t>
  </si>
  <si>
    <t>Abréviation du questionnaire</t>
  </si>
  <si>
    <t>CITI Rev. 4</t>
  </si>
  <si>
    <t>Agriculture, pêche et sylviculture</t>
  </si>
  <si>
    <r>
      <t>Par</t>
    </r>
    <r>
      <rPr>
        <b/>
        <sz val="10"/>
        <rFont val="Arial"/>
        <family val="2"/>
      </rPr>
      <t xml:space="preserve"> agriculture, pêche et sylviculture,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</si>
  <si>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</si>
  <si>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t>Antananarivo</t>
  </si>
  <si>
    <t>Les valeurs qui n’ont pas été validées par des techniques de vérification comme celles ci-dessous ne peuvent être incluses dans la base de données Envstats de la Division de statistique et les produits en diffusion s’il n’est pas donné dans les notes d’ex</t>
  </si>
  <si>
    <t>Si les données demandées ne sont pas disponibles, laisser la cellule vide. Si la variable demandée n’est pas applicable à votre pays (le phénomène n’a pas de pertinence), ou si la valeur est inférieure à la moitié de l’unité de mesure, indiquer « 0 » dans</t>
  </si>
  <si>
    <t xml:space="preserve">Prière de fournir dans la section des Notes sous le tableau, des informations sur la source et la méthodologie de collecte des données pour les valeurs indiquées, par exemple les méthodes d’estimation (le cas échéant), et l’intitulé des sources d’origine </t>
  </si>
  <si>
    <r>
      <t>Validation des séries chronologiques :</t>
    </r>
    <r>
      <rPr>
        <sz val="10"/>
        <color indexed="62"/>
        <rFont val="Arial"/>
        <family val="2"/>
      </rPr>
      <t xml:space="preserve"> vérification automatique de l’évolution du pourcentage par rapport à l’année précédente (quand ces valeurs sont disponibles). Les cas où le changement n’est pas compris dans la fourchette attendue sont signalés par u</t>
    </r>
  </si>
  <si>
    <t>Fianarantsoa</t>
  </si>
  <si>
    <t>Mahajanga</t>
  </si>
  <si>
    <t>Toamasina</t>
  </si>
  <si>
    <t>Madagascar</t>
  </si>
  <si>
    <t>A</t>
  </si>
  <si>
    <t>Source : Convention de Bâle, Inventaire des métaux lourds, version draft, MEEFT</t>
  </si>
  <si>
    <t>B</t>
  </si>
  <si>
    <t>C</t>
  </si>
  <si>
    <t>D</t>
  </si>
  <si>
    <t>E</t>
  </si>
  <si>
    <t>Source : point focal de la Convention de Bâle.</t>
  </si>
  <si>
    <t>Cette quantité ne concerne que les déchets biomédicaux.</t>
  </si>
  <si>
    <t>Sont considérés comme déchets dangeureux ici les déchet produits lors des procédés de transormation.</t>
  </si>
  <si>
    <t>Ces déchets exportés ont été des pesticides périmés et envoyés en Suisse pour élimination.</t>
  </si>
  <si>
    <t>Seules les données des six chefs lieux de "Faritany" (Antananarivo, Antsiranana, Fianarantsoa, Mahajanga, Toamasina, Toliary) et des villes de Taolagnaro et de Nosy-Be ont été prises pour les calculs.</t>
  </si>
  <si>
    <t>Source : SAMVA</t>
  </si>
  <si>
    <t>Source: PUDi</t>
  </si>
  <si>
    <t>Source : ONE</t>
  </si>
  <si>
    <t>Données pour la commune urbaine de Nosy-Be (moyenne pour 10 échantillons).</t>
  </si>
  <si>
    <t>Sources: Office National pour l'Environnement</t>
  </si>
  <si>
    <t>Sources: SAMVA (Société Autonome de Maintenance de la Ville d'Antananarivo)</t>
  </si>
  <si>
    <t>Projection de la population de la ville en 2004.</t>
  </si>
  <si>
    <t>Source : PUDi, INSTAT.</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</si>
  <si>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</si>
  <si>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Industrie</t>
  </si>
  <si>
    <r>
      <t xml:space="preserve">Par </t>
    </r>
    <r>
      <rPr>
        <b/>
        <sz val="10"/>
        <rFont val="Arial"/>
        <family val="2"/>
      </rPr>
      <t>industrie</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</si>
  <si>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</si>
  <si>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</si>
  <si>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</si>
  <si>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</si>
  <si>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</si>
  <si>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Autres activités économiques, à l’exception de celles qui relèvent de la Division 38 de la CITI</t>
  </si>
  <si>
    <r>
      <t xml:space="preserve">Dans le cas du présent questionnaire, </t>
    </r>
    <r>
      <rPr>
        <b/>
        <sz val="10"/>
        <rFont val="Arial"/>
        <family val="2"/>
      </rPr>
      <t>Autres activités économiques, à l’exception de celles qui relèvent de la Division 38 de la CITI</t>
    </r>
    <r>
      <rPr>
        <sz val="10"/>
        <rFont val="Arial"/>
        <family val="2"/>
      </rPr>
      <t xml:space="preserve"> fait référence à toutes les autres activités économiques qui ne sont pas précisées précédemment.</t>
    </r>
  </si>
  <si>
    <t>Définitions relatives aux déchets</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</si>
  <si>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</si>
  <si>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</si>
  <si>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</si>
  <si>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</si>
  <si>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pêche et de la sylviculture</t>
    </r>
  </si>
  <si>
    <t>Déchets de l’exploitation agricole et forestière et des activités de pêche. Le fumier utilisé comme amendement organique est à exclure; seuls les excédents de fumier doivent être comptés. Cette catégorie fait référence aux divisions 01 et 03 de la CITI.</t>
  </si>
  <si>
    <t>Tous les déchets issus des activités extractives. Cette catégorie fait référence aux divisions 05 à 09 de la CITI.</t>
  </si>
  <si>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</si>
  <si>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</si>
  <si>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</si>
  <si>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</si>
  <si>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</si>
  <si>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</si>
  <si>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</si>
  <si>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</si>
  <si>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</si>
  <si>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</si>
  <si>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</si>
  <si>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premier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</si>
  <si>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</si>
  <si>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</si>
  <si>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</si>
  <si>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</si>
  <si>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</si>
  <si>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</si>
  <si>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t>
  </si>
  <si>
    <t>Tout traitement final ou élimination autre que le recyclage, l’incinération et la mise en décharge. Inclure ici le traitement physique/chimique, le traitement biologique, le rejet en milieu aquatique et le stockage permanent.</t>
  </si>
  <si>
    <t>Déchets municipaux</t>
  </si>
  <si>
    <t>La composition des déchets municipaux présentée sur ce tableau est seulement celle de la ville d'Antananarivo. La méthodologie utilisée est la méthode de MODECOM, et cette collecte des données s'était éfféctuée l'année 2003. En général, la composition des déchets à chaque année est presque identique.</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</si>
  <si>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</si>
  <si>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R3,3 &amp; 
R5, 5</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</si>
  <si>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</si>
  <si>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</si>
  <si>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</si>
  <si>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avant traitement ou élimination et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</si>
  <si>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</si>
  <si>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</si>
  <si>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Incinération permettant de récupérer de l’énergie</t>
  </si>
  <si>
    <t>Incinération qui génère l’énergie thermique utilisée dans la production de vapeur, d’eau chaude ou d’énergie électrique.</t>
  </si>
  <si>
    <t>Mise en décharge contrôlée</t>
  </si>
  <si>
    <t>Placement final des déchets sur ou dans la terre dans une décharge contrôlée.</t>
  </si>
  <si>
    <t xml:space="preserve">Population (totale, urbaine, rurale) desservie par les services municipaux d’enlèvement des déchets </t>
  </si>
  <si>
    <t>Proportion de la population totale, urbaine et rurale, desservie par les services municipaux d’enlèvement régulier des déchets, par rapport à la population totale, urbaine et rurale, respectivement, du pays ou de l’agglomération.</t>
  </si>
  <si>
    <t>Autres installations de traitement/élimination des déchets</t>
  </si>
  <si>
    <t>Installations de traitement ou d'élimination qui ne sont pas décrites ailleurs, y compris les installations de stockage permanent.</t>
  </si>
  <si>
    <t xml:space="preserve">Pays : </t>
  </si>
  <si>
    <t>Institution :</t>
  </si>
  <si>
    <t>Choisir « Afficher » pour voir/rectifier les données des années précédentes</t>
  </si>
  <si>
    <t>Si la valeur passe au rouge, veuillez vérifier s’il n’y a aucune erreur.</t>
  </si>
  <si>
    <t>Ligne</t>
  </si>
  <si>
    <t>Catégorie</t>
  </si>
  <si>
    <t>Unité</t>
  </si>
  <si>
    <t>Agriculture, pêche et sylviculture (CITI 01-03)</t>
  </si>
  <si>
    <t>Activités extractives (CITI 05-09)</t>
  </si>
  <si>
    <t>Industrie (CITI 10-33)</t>
  </si>
  <si>
    <t>Approvisionnement en électricité, en gaz, en vapeur, ou en climatisation (ISIC 35)</t>
  </si>
  <si>
    <t>Construction (CITI 41-43)</t>
  </si>
  <si>
    <t xml:space="preserve">Les ménages </t>
  </si>
  <si>
    <t>Total des déchets produits  (8 = 1+...+ 7)</t>
  </si>
  <si>
    <t>Les déchets produits par une activité économique comprennent tous les types de déchets produits par les unités économiques relevant de cette activité. Si les données ne sont pas collectées selon la CITI, prière de communiquer les données pour la production d’ordures ménagères (ligne 7) et la production totale de déchets (ligne 8). Si les données ne couvrent pas toutes les sources de déchets, prière de laisser vide la cellule du Total des déchets produits (ligne 8).</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</si>
  <si>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</si>
  <si>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Les données des années 1996-1999 sont également visibles et peuvent être rectifiées : mettre en surbrillance les colonnes E à T, cliquer sur le bouton droit de la souris et choisir « Afficher ».</t>
  </si>
  <si>
    <t>Commentaires</t>
  </si>
  <si>
    <t>Texte du commentaire</t>
  </si>
  <si>
    <t>VALIDATION DES DONNÉES</t>
  </si>
  <si>
    <t xml:space="preserve">Les valeurs qui n’ont pas été validées par des techniques de vérification comme celles ci-dessous ne peuvent être incluses dans la base de données Envstats de la Division de statistique et les produits en diffusion s’il n’est pas donné dans les notes d’explications suffisantes. </t>
  </si>
  <si>
    <t xml:space="preserve">Si des explications ont déjà été fournies dans les notes, les alertes de validation correspondantes peuvent être ignorées. </t>
  </si>
  <si>
    <r>
      <t>Validation des séries chronologiques :</t>
    </r>
    <r>
      <rPr>
        <sz val="10"/>
        <color indexed="62"/>
        <rFont val="Arial"/>
        <family val="2"/>
      </rPr>
      <t xml:space="preserve"> vérification automatique de l’évolution du pourcentage par rapport à l’année précédente (quand ces valeurs sont disponibles). Les cas où le changement n’est pas compris dans la fourchette attendue sont signalés par une alerte. </t>
    </r>
  </si>
  <si>
    <r>
      <t xml:space="preserve">Validation de cohérence : </t>
    </r>
    <r>
      <rPr>
        <sz val="10"/>
        <color indexed="62"/>
        <rFont val="Arial"/>
        <family val="2"/>
      </rPr>
      <t>vérification de cohérence entre variables comprises dans le questionnaire ou par comparaison avec des données de source extérieure. Les cas où la valeur n’est pas comprise dans la fourchette attendue sont signalés par une alerte.</t>
    </r>
  </si>
  <si>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</si>
  <si>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</si>
  <si>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</si>
  <si>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</si>
  <si>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t>
  </si>
  <si>
    <r>
      <t>Dont:</t>
    </r>
    <r>
      <rPr>
        <sz val="8"/>
        <rFont val="Arial"/>
        <family val="2"/>
      </rPr>
      <t xml:space="preserve">
     Recyclés </t>
    </r>
  </si>
  <si>
    <t xml:space="preserve">     Incinérés</t>
  </si>
  <si>
    <t xml:space="preserve">     Mis en décharge</t>
  </si>
  <si>
    <t xml:space="preserve">     Autres (veuillez préciser dans les commentaires)</t>
  </si>
  <si>
    <t>Stock de déchets dangereux à la fin de l’année (=1+2+3-4-5)</t>
  </si>
  <si>
    <t>Veuillez noter que l’unité de mesure dans ce tableau est la “tonne’’ (métrique tonne).</t>
  </si>
  <si>
    <t>Diagramme :</t>
  </si>
  <si>
    <t xml:space="preserve">Tableau R3: Gestion des déchets municipaux </t>
  </si>
  <si>
    <t>Déchets municipaux collectés des ménages</t>
  </si>
  <si>
    <t>Déchets municipaux collectés d’autres sources</t>
  </si>
  <si>
    <t>Quantité totale de déchets municipaux collectés (3 = 1 + 2)</t>
  </si>
  <si>
    <t>Déchets municipaux importés pour traitement/élimination</t>
  </si>
  <si>
    <t>Déchets municipaux exportés pour traitement/élimination</t>
  </si>
  <si>
    <t>Déchets municipaux gérés dans le pays</t>
  </si>
  <si>
    <r>
      <t xml:space="preserve">dont : 
   </t>
    </r>
    <r>
      <rPr>
        <sz val="8"/>
        <rFont val="Arial"/>
        <family val="2"/>
      </rPr>
      <t>Recyclés</t>
    </r>
  </si>
  <si>
    <t>Compostés</t>
  </si>
  <si>
    <t>Incinération</t>
  </si>
  <si>
    <r>
      <t xml:space="preserve">dont : </t>
    </r>
    <r>
      <rPr>
        <sz val="8"/>
        <rFont val="Arial"/>
        <family val="2"/>
      </rPr>
      <t>avec récupération de l’énergie</t>
    </r>
  </si>
  <si>
    <t>Mis en décharge</t>
  </si>
  <si>
    <r>
      <t xml:space="preserve">dont : </t>
    </r>
    <r>
      <rPr>
        <sz val="8"/>
        <rFont val="Arial"/>
        <family val="2"/>
      </rPr>
      <t>décharge contrôlée</t>
    </r>
  </si>
  <si>
    <t>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</si>
  <si>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</si>
  <si>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</si>
  <si>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</si>
  <si>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Pour les lignes 1 à 13, si les données demandées ne sont pas disponibles, laisser la cellule vide. Si la variable demandée n’est pas applicable à votre pays (le phénomène n’a pas de pertinence), ou si la valeur est inférieure à la moitié de l’unité de mesure, indiquer « 0 » dans la cellule.</t>
  </si>
  <si>
    <t>Pour les lignes 14 à 16, si les données demandées ne sont pas disponibles ou si le pays n’a pas de population rurale (ou urbaine), laisser la cellule vide.</t>
  </si>
  <si>
    <t>Papiers et cartons</t>
  </si>
  <si>
    <t xml:space="preserve">Matières plastiques  </t>
  </si>
  <si>
    <t>Verre</t>
  </si>
  <si>
    <t>Métaux</t>
  </si>
  <si>
    <t>Matières organiques</t>
  </si>
  <si>
    <r>
      <t xml:space="preserve">dont : </t>
    </r>
    <r>
      <rPr>
        <sz val="8"/>
        <rFont val="Arial"/>
        <family val="2"/>
      </rPr>
      <t>déchets alimentaires et de jardin</t>
    </r>
  </si>
  <si>
    <t>NOM DE LA VILLE:</t>
  </si>
  <si>
    <t>Table R5: Gestion des déchets municipaux – données par agglomération</t>
  </si>
  <si>
    <t>Population totale de la ville</t>
  </si>
  <si>
    <t>1 000 
habitants</t>
  </si>
  <si>
    <t>Pourcentage de la population de la ville desservie par la collecte des déchets municipaux</t>
  </si>
  <si>
    <t>Déchets municipaux collectés auprès des ménages</t>
  </si>
  <si>
    <t>Déchets municipaux collectés d'autre origine</t>
  </si>
  <si>
    <t xml:space="preserve">Quantité totale de déchets municipaux collectés (5 = 3 + 4)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</si>
</sst>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71">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6"/>
      <name val="Arial"/>
      <family val="2"/>
    </font>
    <font>
      <b/>
      <sz val="8"/>
      <color indexed="55"/>
      <name val="Arial"/>
      <family val="0"/>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0"/>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8"/>
      <color indexed="9"/>
      <name val="Arial"/>
      <family val="2"/>
    </font>
    <font>
      <sz val="6"/>
      <color indexed="9"/>
      <name val="Arial"/>
      <family val="2"/>
    </font>
    <font>
      <sz val="10"/>
      <color indexed="9"/>
      <name val="Arial"/>
      <family val="2"/>
    </font>
    <font>
      <b/>
      <sz val="11"/>
      <color indexed="10"/>
      <name val="Arial"/>
      <family val="2"/>
    </font>
    <font>
      <b/>
      <sz val="10"/>
      <color indexed="10"/>
      <name val="Arial"/>
      <family val="2"/>
    </font>
    <font>
      <b/>
      <vertAlign val="superscript"/>
      <sz val="8"/>
      <color indexed="10"/>
      <name val="Arial"/>
      <family val="2"/>
    </font>
    <font>
      <vertAlign val="subscript"/>
      <sz val="10"/>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s>
  <borders count="90">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hair">
        <color indexed="8"/>
      </left>
      <right style="hair">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bottom>
        <color indexed="63"/>
      </bottom>
    </border>
    <border>
      <left style="thin"/>
      <right style="thin"/>
      <top style="thin"/>
      <bottom style="thin"/>
    </border>
    <border>
      <left style="hair"/>
      <right style="hair"/>
      <top style="hair"/>
      <bottom style="thin"/>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hair"/>
      <right style="hair"/>
      <top>
        <color indexed="63"/>
      </top>
      <bottom>
        <color indexed="63"/>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right style="medium"/>
      <top style="thin"/>
      <bottom style="medium"/>
    </border>
    <border>
      <left style="hair">
        <color indexed="8"/>
      </left>
      <right style="hair">
        <color indexed="8"/>
      </right>
      <top style="hair"/>
      <bottom style="hair">
        <color indexed="8"/>
      </bottom>
    </border>
    <border>
      <left style="hair"/>
      <right style="hair"/>
      <top>
        <color indexed="63"/>
      </top>
      <bottom style="hair"/>
    </border>
    <border>
      <left style="hair"/>
      <right style="hair"/>
      <top style="hair"/>
      <bottom>
        <color indexed="63"/>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753">
    <xf numFmtId="0" fontId="0" fillId="0" borderId="0" xfId="0" applyAlignment="1">
      <alignment/>
    </xf>
    <xf numFmtId="0" fontId="0" fillId="0" borderId="0" xfId="0" applyFill="1" applyAlignment="1">
      <alignment/>
    </xf>
    <xf numFmtId="0" fontId="0" fillId="0" borderId="0" xfId="0" applyBorder="1" applyAlignment="1">
      <alignment/>
    </xf>
    <xf numFmtId="0" fontId="3" fillId="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2"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0" borderId="6"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 borderId="3"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7"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2" xfId="0" applyFont="1" applyBorder="1" applyAlignment="1" applyProtection="1">
      <alignment/>
      <protection locked="0"/>
    </xf>
    <xf numFmtId="0" fontId="8" fillId="0" borderId="0" xfId="0" applyFont="1" applyAlignment="1" applyProtection="1">
      <alignment/>
      <protection locked="0"/>
    </xf>
    <xf numFmtId="0" fontId="7" fillId="0" borderId="2" xfId="0" applyFont="1" applyBorder="1" applyAlignment="1" applyProtection="1">
      <alignment/>
      <protection locked="0"/>
    </xf>
    <xf numFmtId="0" fontId="8" fillId="0" borderId="2" xfId="0" applyFont="1" applyBorder="1" applyAlignment="1" applyProtection="1">
      <alignment/>
      <protection locked="0"/>
    </xf>
    <xf numFmtId="0" fontId="9" fillId="0" borderId="0" xfId="0" applyFont="1" applyBorder="1" applyAlignment="1">
      <alignment/>
    </xf>
    <xf numFmtId="0" fontId="0" fillId="4" borderId="0" xfId="0" applyFill="1" applyAlignment="1">
      <alignment horizontal="left"/>
    </xf>
    <xf numFmtId="0" fontId="0" fillId="0" borderId="0" xfId="0" applyAlignment="1">
      <alignment horizontal="left"/>
    </xf>
    <xf numFmtId="0" fontId="21" fillId="3" borderId="8"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9" xfId="0" applyFont="1" applyFill="1" applyBorder="1" applyAlignment="1">
      <alignment horizontal="center"/>
    </xf>
    <xf numFmtId="0" fontId="18" fillId="0" borderId="9"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0" xfId="0" applyFont="1" applyFill="1" applyBorder="1" applyAlignment="1">
      <alignment horizontal="left" wrapText="1" indent="1"/>
    </xf>
    <xf numFmtId="0" fontId="18" fillId="0" borderId="10" xfId="0" applyFont="1" applyFill="1" applyBorder="1" applyAlignment="1">
      <alignment horizontal="center"/>
    </xf>
    <xf numFmtId="0" fontId="0" fillId="0" borderId="0" xfId="0" applyBorder="1" applyAlignment="1" applyProtection="1">
      <alignment/>
      <protection locked="0"/>
    </xf>
    <xf numFmtId="0" fontId="18" fillId="0" borderId="11" xfId="0" applyFont="1" applyFill="1" applyBorder="1" applyAlignment="1">
      <alignment horizontal="center"/>
    </xf>
    <xf numFmtId="0" fontId="21" fillId="0" borderId="11" xfId="0" applyFont="1" applyFill="1" applyBorder="1" applyAlignment="1">
      <alignment horizontal="left" wrapText="1"/>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4" borderId="0" xfId="0" applyFont="1" applyFill="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11" fillId="3" borderId="6" xfId="0" applyFont="1" applyFill="1" applyBorder="1" applyAlignment="1">
      <alignment/>
    </xf>
    <xf numFmtId="0" fontId="0" fillId="0" borderId="12" xfId="0" applyBorder="1" applyAlignment="1">
      <alignment/>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8" fillId="0" borderId="2"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21" applyFont="1" applyBorder="1" applyAlignment="1">
      <alignment horizontal="left" vertical="center" indent="1"/>
      <protection/>
    </xf>
    <xf numFmtId="0" fontId="18" fillId="0" borderId="0" xfId="21" applyFont="1" applyBorder="1" applyAlignment="1">
      <alignment horizontal="center" vertical="center"/>
      <protection/>
    </xf>
    <xf numFmtId="0" fontId="0" fillId="0" borderId="0" xfId="0" applyFill="1" applyAlignment="1" applyProtection="1">
      <alignment/>
      <protection locked="0"/>
    </xf>
    <xf numFmtId="0" fontId="18" fillId="0" borderId="10" xfId="0" applyFont="1" applyFill="1" applyBorder="1" applyAlignment="1" applyProtection="1">
      <alignment horizontal="left" wrapText="1" indent="1"/>
      <protection/>
    </xf>
    <xf numFmtId="0" fontId="22" fillId="0" borderId="10" xfId="0" applyFont="1" applyFill="1" applyBorder="1" applyAlignment="1" applyProtection="1">
      <alignment horizontal="left" wrapText="1" indent="2"/>
      <protection/>
    </xf>
    <xf numFmtId="0" fontId="18" fillId="0" borderId="16" xfId="0" applyFont="1" applyFill="1" applyBorder="1" applyAlignment="1">
      <alignment horizontal="center"/>
    </xf>
    <xf numFmtId="0" fontId="18" fillId="0" borderId="11" xfId="0" applyFont="1" applyFill="1" applyBorder="1" applyAlignment="1" applyProtection="1">
      <alignment horizontal="right" wrapText="1" indent="1"/>
      <protection/>
    </xf>
    <xf numFmtId="0" fontId="18" fillId="0" borderId="0" xfId="0" applyFont="1" applyBorder="1" applyAlignment="1">
      <alignment horizontal="left" vertical="center"/>
    </xf>
    <xf numFmtId="0" fontId="0" fillId="0" borderId="0" xfId="0" applyFont="1" applyAlignment="1">
      <alignment vertical="center"/>
    </xf>
    <xf numFmtId="0" fontId="18" fillId="0" borderId="9" xfId="0" applyFont="1" applyFill="1" applyBorder="1" applyAlignment="1">
      <alignment wrapText="1"/>
    </xf>
    <xf numFmtId="0" fontId="11" fillId="0" borderId="0" xfId="0" applyFont="1" applyFill="1" applyAlignment="1">
      <alignment/>
    </xf>
    <xf numFmtId="0" fontId="21" fillId="0" borderId="0" xfId="0" applyFont="1" applyFill="1" applyAlignment="1">
      <alignment/>
    </xf>
    <xf numFmtId="0" fontId="24" fillId="5" borderId="0" xfId="0" applyFont="1" applyFill="1" applyAlignment="1" applyProtection="1">
      <alignment/>
      <protection locked="0"/>
    </xf>
    <xf numFmtId="0" fontId="0" fillId="5" borderId="0" xfId="0" applyFont="1" applyFill="1" applyAlignment="1" applyProtection="1">
      <alignment/>
      <protection locked="0"/>
    </xf>
    <xf numFmtId="0" fontId="0" fillId="5"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2" xfId="0" applyFont="1" applyBorder="1" applyAlignment="1">
      <alignment horizontal="center" vertical="center"/>
    </xf>
    <xf numFmtId="0" fontId="18" fillId="0" borderId="10" xfId="0" applyFont="1" applyFill="1" applyBorder="1" applyAlignment="1">
      <alignment horizontal="left" vertical="center" wrapText="1"/>
    </xf>
    <xf numFmtId="0" fontId="18" fillId="0" borderId="17" xfId="0" applyFont="1" applyFill="1" applyBorder="1" applyAlignment="1">
      <alignment horizontal="center"/>
    </xf>
    <xf numFmtId="0" fontId="18" fillId="0" borderId="18" xfId="0" applyFont="1" applyFill="1" applyBorder="1" applyAlignment="1">
      <alignment horizontal="center"/>
    </xf>
    <xf numFmtId="0" fontId="18" fillId="0" borderId="19" xfId="0" applyFont="1" applyFill="1" applyBorder="1" applyAlignment="1">
      <alignment horizontal="center"/>
    </xf>
    <xf numFmtId="0" fontId="18" fillId="0" borderId="19" xfId="0" applyFont="1" applyFill="1" applyBorder="1" applyAlignment="1">
      <alignment horizontal="left" vertical="center" wrapText="1"/>
    </xf>
    <xf numFmtId="0" fontId="6" fillId="0" borderId="0" xfId="0" applyFont="1" applyFill="1" applyBorder="1" applyAlignment="1">
      <alignment horizontal="center"/>
    </xf>
    <xf numFmtId="0" fontId="0" fillId="0" borderId="6" xfId="0" applyFont="1" applyFill="1" applyBorder="1" applyAlignment="1">
      <alignment vertical="top" wrapText="1"/>
    </xf>
    <xf numFmtId="0" fontId="0" fillId="0" borderId="20" xfId="0" applyFont="1" applyFill="1" applyBorder="1" applyAlignment="1">
      <alignment vertical="top" wrapText="1"/>
    </xf>
    <xf numFmtId="0" fontId="21" fillId="0" borderId="0" xfId="0" applyFont="1" applyFill="1" applyBorder="1" applyAlignment="1">
      <alignment horizontal="center" vertical="top"/>
    </xf>
    <xf numFmtId="0" fontId="6" fillId="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1" xfId="0" applyBorder="1" applyAlignment="1">
      <alignment/>
    </xf>
    <xf numFmtId="0" fontId="22" fillId="0" borderId="9" xfId="0" applyFont="1" applyFill="1" applyBorder="1" applyAlignment="1" applyProtection="1">
      <alignment horizontal="left" wrapText="1"/>
      <protection/>
    </xf>
    <xf numFmtId="2" fontId="21" fillId="5"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21"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1" fillId="3" borderId="8" xfId="0" applyNumberFormat="1" applyFont="1" applyFill="1" applyBorder="1" applyAlignment="1" applyProtection="1">
      <alignment horizontal="center" vertical="center"/>
      <protection locked="0"/>
    </xf>
    <xf numFmtId="2" fontId="23" fillId="0" borderId="2" xfId="0" applyNumberFormat="1" applyFont="1" applyBorder="1" applyAlignment="1" applyProtection="1">
      <alignment horizontal="center"/>
      <protection locked="0"/>
    </xf>
    <xf numFmtId="0" fontId="32" fillId="5"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 borderId="8"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33" fillId="0" borderId="0" xfId="0" applyFont="1" applyAlignment="1">
      <alignment/>
    </xf>
    <xf numFmtId="0" fontId="33" fillId="5"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0" borderId="0" xfId="0" applyFont="1" applyFill="1" applyAlignment="1">
      <alignment/>
    </xf>
    <xf numFmtId="0" fontId="33" fillId="0" borderId="0" xfId="21" applyFont="1" applyBorder="1" applyAlignment="1">
      <alignment horizontal="center" vertical="center"/>
      <protection/>
    </xf>
    <xf numFmtId="0" fontId="34" fillId="0" borderId="2"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3" fillId="0" borderId="0" xfId="0" applyFont="1" applyAlignment="1">
      <alignment vertical="center"/>
    </xf>
    <xf numFmtId="0" fontId="32" fillId="4" borderId="0" xfId="0" applyFont="1" applyFill="1" applyBorder="1" applyAlignment="1">
      <alignment/>
    </xf>
    <xf numFmtId="0" fontId="32" fillId="0" borderId="22" xfId="0" applyNumberFormat="1" applyFont="1" applyBorder="1" applyAlignment="1" applyProtection="1">
      <alignment horizontal="center" vertical="center"/>
      <protection locked="0"/>
    </xf>
    <xf numFmtId="0" fontId="33" fillId="0" borderId="22" xfId="0" applyFont="1" applyFill="1" applyBorder="1" applyAlignment="1" applyProtection="1">
      <alignment horizontal="center"/>
      <protection locked="0"/>
    </xf>
    <xf numFmtId="0" fontId="21" fillId="5"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4" borderId="0" xfId="0" applyNumberFormat="1" applyFont="1" applyFill="1" applyAlignment="1">
      <alignment horizontal="center"/>
    </xf>
    <xf numFmtId="0" fontId="0" fillId="0" borderId="0" xfId="0" applyNumberFormat="1" applyFont="1" applyAlignment="1">
      <alignment horizontal="center"/>
    </xf>
    <xf numFmtId="0" fontId="18" fillId="0" borderId="9" xfId="0" applyNumberFormat="1" applyFont="1" applyFill="1" applyBorder="1" applyAlignment="1" applyProtection="1">
      <alignment horizontal="center"/>
      <protection locked="0"/>
    </xf>
    <xf numFmtId="0" fontId="18" fillId="0" borderId="11" xfId="0" applyNumberFormat="1" applyFont="1" applyFill="1" applyBorder="1" applyAlignment="1" applyProtection="1">
      <alignment horizontal="center"/>
      <protection locked="0"/>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1" fillId="4" borderId="0" xfId="0" applyNumberFormat="1" applyFont="1" applyFill="1" applyAlignment="1">
      <alignment horizontal="center"/>
    </xf>
    <xf numFmtId="0" fontId="18" fillId="5"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 borderId="8" xfId="0" applyNumberFormat="1" applyFont="1" applyFill="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4"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11" xfId="0" applyNumberFormat="1" applyFont="1" applyFill="1" applyBorder="1" applyAlignment="1" applyProtection="1">
      <alignment horizontal="left" vertical="center" wrapText="1"/>
      <protection locked="0"/>
    </xf>
    <xf numFmtId="2" fontId="36" fillId="0" borderId="0" xfId="21" applyNumberFormat="1" applyFont="1" applyBorder="1" applyAlignment="1">
      <alignment horizontal="left" vertical="center"/>
      <protection/>
    </xf>
    <xf numFmtId="2" fontId="36" fillId="5"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0" xfId="0" applyNumberFormat="1" applyFont="1" applyFill="1" applyBorder="1" applyAlignment="1" applyProtection="1">
      <alignment horizontal="left" vertical="center" wrapText="1"/>
      <protection locked="0"/>
    </xf>
    <xf numFmtId="0" fontId="38" fillId="5"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4"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9" xfId="0" applyNumberFormat="1" applyFont="1" applyFill="1" applyBorder="1" applyAlignment="1" applyProtection="1">
      <alignment horizontal="left" vertical="center" wrapText="1"/>
      <protection locked="0"/>
    </xf>
    <xf numFmtId="0" fontId="35" fillId="0" borderId="11"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4"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4" borderId="0" xfId="0" applyNumberFormat="1" applyFont="1" applyFill="1" applyAlignment="1">
      <alignment horizontal="left" vertical="center"/>
    </xf>
    <xf numFmtId="0" fontId="35" fillId="5"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18" fillId="0" borderId="23" xfId="0" applyNumberFormat="1" applyFont="1" applyFill="1" applyBorder="1" applyAlignment="1" applyProtection="1">
      <alignment horizontal="center"/>
      <protection locked="0"/>
    </xf>
    <xf numFmtId="0" fontId="35" fillId="0" borderId="23" xfId="0" applyNumberFormat="1" applyFont="1" applyFill="1" applyBorder="1" applyAlignment="1" applyProtection="1">
      <alignment horizontal="left" vertical="center" wrapText="1"/>
      <protection locked="0"/>
    </xf>
    <xf numFmtId="0" fontId="18" fillId="0" borderId="10" xfId="0" applyNumberFormat="1" applyFont="1" applyFill="1" applyBorder="1" applyAlignment="1" applyProtection="1">
      <alignment horizontal="center"/>
      <protection locked="0"/>
    </xf>
    <xf numFmtId="0" fontId="18" fillId="0" borderId="19" xfId="0" applyNumberFormat="1" applyFont="1" applyFill="1" applyBorder="1" applyAlignment="1" applyProtection="1">
      <alignment horizontal="center"/>
      <protection locked="0"/>
    </xf>
    <xf numFmtId="0" fontId="35" fillId="0" borderId="19"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2"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2" fontId="37"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 borderId="24" xfId="0" applyFont="1" applyFill="1" applyBorder="1" applyAlignment="1">
      <alignment horizontal="center" vertical="center"/>
    </xf>
    <xf numFmtId="0" fontId="21" fillId="3" borderId="24" xfId="0" applyNumberFormat="1" applyFont="1" applyFill="1" applyBorder="1" applyAlignment="1" applyProtection="1">
      <alignment horizontal="center" vertical="center"/>
      <protection locked="0"/>
    </xf>
    <xf numFmtId="0" fontId="32" fillId="3" borderId="24" xfId="0" applyNumberFormat="1" applyFont="1" applyFill="1" applyBorder="1" applyAlignment="1" applyProtection="1">
      <alignment horizontal="center" vertical="center"/>
      <protection locked="0"/>
    </xf>
    <xf numFmtId="0" fontId="21" fillId="3" borderId="24" xfId="0" applyFont="1" applyFill="1" applyBorder="1" applyAlignment="1" applyProtection="1">
      <alignment horizontal="center" vertical="center"/>
      <protection locked="0"/>
    </xf>
    <xf numFmtId="0" fontId="37" fillId="3" borderId="24" xfId="0" applyNumberFormat="1" applyFont="1" applyFill="1" applyBorder="1" applyAlignment="1" applyProtection="1">
      <alignment horizontal="left" vertical="center"/>
      <protection locked="0"/>
    </xf>
    <xf numFmtId="0" fontId="18" fillId="0" borderId="11" xfId="0" applyFont="1" applyFill="1" applyBorder="1" applyAlignment="1" applyProtection="1">
      <alignment horizontal="left" wrapText="1"/>
      <protection/>
    </xf>
    <xf numFmtId="0" fontId="18" fillId="0" borderId="25" xfId="0" applyFont="1" applyFill="1" applyBorder="1" applyAlignment="1">
      <alignment horizontal="center"/>
    </xf>
    <xf numFmtId="0" fontId="6" fillId="4" borderId="0" xfId="0" applyFont="1" applyFill="1" applyBorder="1" applyAlignment="1">
      <alignment horizontal="left"/>
    </xf>
    <xf numFmtId="0" fontId="8" fillId="0" borderId="0" xfId="0" applyFont="1" applyFill="1" applyBorder="1" applyAlignment="1">
      <alignment vertical="center"/>
    </xf>
    <xf numFmtId="0" fontId="8" fillId="0" borderId="2" xfId="0" applyFont="1" applyFill="1" applyBorder="1" applyAlignment="1">
      <alignment horizontal="left"/>
    </xf>
    <xf numFmtId="0" fontId="0" fillId="0" borderId="2"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6" xfId="0" applyNumberFormat="1" applyFont="1" applyFill="1" applyBorder="1" applyAlignment="1">
      <alignment horizontal="left" vertical="top" wrapText="1"/>
    </xf>
    <xf numFmtId="49" fontId="14" fillId="0" borderId="27" xfId="0" applyNumberFormat="1" applyFont="1" applyFill="1" applyBorder="1" applyAlignment="1">
      <alignment horizontal="left" vertical="top" wrapText="1"/>
    </xf>
    <xf numFmtId="0" fontId="11" fillId="0" borderId="28"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26" xfId="0" applyFont="1" applyFill="1" applyBorder="1" applyAlignment="1">
      <alignment horizontal="left" vertical="top"/>
    </xf>
    <xf numFmtId="0" fontId="14" fillId="0" borderId="29" xfId="0" applyFont="1" applyFill="1" applyBorder="1" applyAlignment="1">
      <alignment horizontal="left" vertical="top" wrapText="1"/>
    </xf>
    <xf numFmtId="0" fontId="11" fillId="0" borderId="30" xfId="0" applyFont="1" applyFill="1" applyBorder="1" applyAlignment="1">
      <alignment vertical="top" wrapText="1"/>
    </xf>
    <xf numFmtId="0" fontId="11" fillId="0" borderId="31" xfId="0" applyFont="1" applyFill="1" applyBorder="1" applyAlignment="1">
      <alignment horizontal="left" vertical="top" wrapText="1"/>
    </xf>
    <xf numFmtId="0" fontId="0" fillId="0" borderId="20"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18" fillId="0" borderId="25" xfId="0" applyNumberFormat="1" applyFont="1" applyFill="1" applyBorder="1" applyAlignment="1" applyProtection="1">
      <alignment horizontal="center"/>
      <protection locked="0"/>
    </xf>
    <xf numFmtId="0" fontId="18" fillId="0" borderId="9" xfId="0" applyFont="1" applyFill="1" applyBorder="1" applyAlignment="1" applyProtection="1">
      <alignment horizontal="center"/>
      <protection locked="0"/>
    </xf>
    <xf numFmtId="0" fontId="42"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0" borderId="32" xfId="0" applyFont="1" applyFill="1" applyBorder="1" applyAlignment="1">
      <alignment horizontal="center"/>
    </xf>
    <xf numFmtId="0" fontId="35" fillId="0" borderId="16" xfId="0" applyNumberFormat="1" applyFont="1" applyFill="1" applyBorder="1" applyAlignment="1" applyProtection="1">
      <alignment horizontal="left" vertical="center" wrapText="1"/>
      <protection locked="0"/>
    </xf>
    <xf numFmtId="0" fontId="18" fillId="6" borderId="10" xfId="0" applyFont="1" applyFill="1" applyBorder="1" applyAlignment="1">
      <alignment horizontal="center"/>
    </xf>
    <xf numFmtId="0" fontId="18" fillId="6" borderId="10" xfId="0" applyFont="1" applyFill="1" applyBorder="1" applyAlignment="1" applyProtection="1">
      <alignment horizontal="left" wrapText="1"/>
      <protection/>
    </xf>
    <xf numFmtId="0" fontId="18" fillId="6" borderId="10" xfId="0" applyFont="1" applyFill="1" applyBorder="1" applyAlignment="1" applyProtection="1">
      <alignment horizontal="center" vertical="center"/>
      <protection locked="0"/>
    </xf>
    <xf numFmtId="0" fontId="35" fillId="6" borderId="10"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8" fillId="3" borderId="8" xfId="0" applyNumberFormat="1" applyFont="1" applyFill="1" applyBorder="1" applyAlignment="1" applyProtection="1">
      <alignment horizontal="left" vertical="center"/>
      <protection locked="0"/>
    </xf>
    <xf numFmtId="0" fontId="43" fillId="3" borderId="8" xfId="0" applyNumberFormat="1" applyFont="1" applyFill="1" applyBorder="1" applyAlignment="1" applyProtection="1">
      <alignment horizontal="left" vertical="center"/>
      <protection locked="0"/>
    </xf>
    <xf numFmtId="0" fontId="7" fillId="0" borderId="21" xfId="0" applyFont="1" applyBorder="1" applyAlignment="1" applyProtection="1">
      <alignment/>
      <protection locked="0"/>
    </xf>
    <xf numFmtId="0" fontId="35" fillId="0" borderId="21" xfId="0" applyFont="1" applyBorder="1" applyAlignment="1">
      <alignment horizontal="left" vertical="center" wrapText="1"/>
    </xf>
    <xf numFmtId="0" fontId="18" fillId="0" borderId="21" xfId="0" applyFont="1" applyBorder="1" applyAlignment="1">
      <alignment horizontal="center" vertical="center"/>
    </xf>
    <xf numFmtId="0" fontId="18" fillId="0" borderId="21" xfId="0" applyFont="1" applyBorder="1" applyAlignment="1">
      <alignment horizontal="center" vertical="center" wrapText="1"/>
    </xf>
    <xf numFmtId="0" fontId="0" fillId="0" borderId="21" xfId="0" applyFont="1" applyBorder="1" applyAlignment="1">
      <alignment/>
    </xf>
    <xf numFmtId="0" fontId="18" fillId="0" borderId="0" xfId="0" applyFont="1" applyBorder="1" applyAlignment="1">
      <alignment horizontal="center" vertical="center"/>
    </xf>
    <xf numFmtId="0" fontId="35"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5"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3" xfId="0" applyFont="1" applyFill="1" applyBorder="1" applyAlignment="1">
      <alignment horizontal="center" wrapText="1"/>
    </xf>
    <xf numFmtId="0" fontId="42" fillId="0" borderId="0" xfId="0" applyNumberFormat="1" applyFont="1" applyFill="1" applyBorder="1" applyAlignment="1">
      <alignment horizontal="center" vertical="top" wrapText="1"/>
    </xf>
    <xf numFmtId="0" fontId="35" fillId="0" borderId="22" xfId="0" applyNumberFormat="1" applyFont="1" applyFill="1" applyBorder="1" applyAlignment="1" applyProtection="1">
      <alignment horizontal="left" vertical="center" wrapText="1"/>
      <protection locked="0"/>
    </xf>
    <xf numFmtId="0" fontId="32" fillId="0" borderId="22" xfId="0" applyNumberFormat="1" applyFont="1" applyFill="1" applyBorder="1" applyAlignment="1" applyProtection="1">
      <alignment horizontal="center" vertical="center"/>
      <protection locked="0"/>
    </xf>
    <xf numFmtId="0" fontId="45" fillId="3" borderId="24"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19" fillId="0" borderId="0" xfId="0" applyFont="1" applyAlignment="1">
      <alignment horizontal="center"/>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1" fillId="0" borderId="0" xfId="0" applyFont="1" applyBorder="1" applyAlignment="1" applyProtection="1">
      <alignment vertical="center"/>
      <protection locked="0"/>
    </xf>
    <xf numFmtId="0" fontId="32" fillId="0" borderId="22" xfId="0" applyNumberFormat="1" applyFont="1" applyFill="1" applyBorder="1" applyAlignment="1" applyProtection="1">
      <alignment horizontal="center"/>
      <protection locked="0"/>
    </xf>
    <xf numFmtId="0" fontId="35" fillId="0" borderId="22"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6" borderId="0" xfId="0" applyFont="1" applyFill="1" applyAlignment="1">
      <alignment/>
    </xf>
    <xf numFmtId="0" fontId="6" fillId="6" borderId="0" xfId="0" applyFont="1" applyFill="1" applyBorder="1" applyAlignment="1">
      <alignment horizontal="left"/>
    </xf>
    <xf numFmtId="0" fontId="0" fillId="6" borderId="0" xfId="0" applyFill="1" applyBorder="1" applyAlignment="1">
      <alignment/>
    </xf>
    <xf numFmtId="0" fontId="0" fillId="6" borderId="0" xfId="0" applyFill="1" applyAlignment="1">
      <alignment/>
    </xf>
    <xf numFmtId="0" fontId="18" fillId="6" borderId="34" xfId="0" applyFont="1" applyFill="1" applyBorder="1" applyAlignment="1">
      <alignment horizontal="center"/>
    </xf>
    <xf numFmtId="0" fontId="18" fillId="6" borderId="0" xfId="0" applyFont="1" applyFill="1" applyBorder="1" applyAlignment="1">
      <alignment horizontal="center"/>
    </xf>
    <xf numFmtId="0" fontId="18" fillId="6" borderId="0" xfId="0" applyFont="1" applyFill="1" applyBorder="1" applyAlignment="1" applyProtection="1">
      <alignment horizontal="center" vertical="center" wrapText="1"/>
      <protection locked="0"/>
    </xf>
    <xf numFmtId="0" fontId="18" fillId="6" borderId="0" xfId="0" applyFont="1" applyFill="1" applyBorder="1" applyAlignment="1" applyProtection="1">
      <alignment horizontal="center" vertical="center"/>
      <protection locked="0"/>
    </xf>
    <xf numFmtId="0" fontId="35" fillId="6" borderId="0" xfId="0" applyNumberFormat="1" applyFont="1" applyFill="1" applyBorder="1" applyAlignment="1" applyProtection="1">
      <alignment horizontal="left" vertical="center" wrapText="1"/>
      <protection locked="0"/>
    </xf>
    <xf numFmtId="0" fontId="21" fillId="6" borderId="0" xfId="0" applyFont="1" applyFill="1" applyBorder="1" applyAlignment="1">
      <alignment horizontal="left"/>
    </xf>
    <xf numFmtId="0" fontId="29" fillId="6" borderId="0" xfId="0" applyFont="1" applyFill="1" applyBorder="1" applyAlignment="1">
      <alignment horizontal="right" wrapText="1"/>
    </xf>
    <xf numFmtId="0" fontId="0" fillId="6" borderId="0" xfId="0" applyFont="1" applyFill="1" applyBorder="1" applyAlignment="1">
      <alignment/>
    </xf>
    <xf numFmtId="0" fontId="0" fillId="6" borderId="0" xfId="0" applyFill="1" applyBorder="1" applyAlignment="1" applyProtection="1">
      <alignment/>
      <protection locked="0"/>
    </xf>
    <xf numFmtId="0" fontId="0" fillId="6" borderId="0" xfId="0" applyFont="1" applyFill="1" applyBorder="1" applyAlignment="1" applyProtection="1">
      <alignment/>
      <protection locked="0"/>
    </xf>
    <xf numFmtId="0" fontId="8" fillId="6" borderId="0" xfId="0" applyFont="1" applyFill="1" applyAlignment="1">
      <alignment/>
    </xf>
    <xf numFmtId="0" fontId="8" fillId="6" borderId="0" xfId="0" applyFont="1" applyFill="1" applyBorder="1" applyAlignment="1">
      <alignment/>
    </xf>
    <xf numFmtId="0" fontId="18" fillId="6" borderId="9" xfId="0" applyFont="1" applyFill="1" applyBorder="1" applyAlignment="1">
      <alignment horizontal="center"/>
    </xf>
    <xf numFmtId="0" fontId="18" fillId="6" borderId="9" xfId="0" applyFont="1" applyFill="1" applyBorder="1" applyAlignment="1">
      <alignment horizontal="left" wrapText="1" indent="1"/>
    </xf>
    <xf numFmtId="0" fontId="18" fillId="6" borderId="9" xfId="0" applyNumberFormat="1" applyFont="1" applyFill="1" applyBorder="1" applyAlignment="1" applyProtection="1">
      <alignment horizontal="center"/>
      <protection locked="0"/>
    </xf>
    <xf numFmtId="0" fontId="35" fillId="6" borderId="9" xfId="0" applyNumberFormat="1" applyFont="1" applyFill="1" applyBorder="1" applyAlignment="1" applyProtection="1">
      <alignment horizontal="left" vertical="center" wrapText="1"/>
      <protection locked="0"/>
    </xf>
    <xf numFmtId="0" fontId="18" fillId="6" borderId="11" xfId="0" applyFont="1" applyFill="1" applyBorder="1" applyAlignment="1">
      <alignment horizontal="center"/>
    </xf>
    <xf numFmtId="0" fontId="47" fillId="6" borderId="0" xfId="0" applyFont="1" applyFill="1" applyBorder="1" applyAlignment="1">
      <alignment/>
    </xf>
    <xf numFmtId="0" fontId="19" fillId="6" borderId="0" xfId="0" applyFont="1" applyFill="1" applyBorder="1" applyAlignment="1">
      <alignment horizontal="left"/>
    </xf>
    <xf numFmtId="0" fontId="18" fillId="6" borderId="19" xfId="0" applyNumberFormat="1" applyFont="1" applyFill="1" applyBorder="1" applyAlignment="1" applyProtection="1">
      <alignment horizontal="center"/>
      <protection locked="0"/>
    </xf>
    <xf numFmtId="0" fontId="35" fillId="6" borderId="19" xfId="0" applyNumberFormat="1" applyFont="1" applyFill="1" applyBorder="1" applyAlignment="1" applyProtection="1">
      <alignment horizontal="left" vertical="center" wrapText="1"/>
      <protection locked="0"/>
    </xf>
    <xf numFmtId="0" fontId="18" fillId="6" borderId="9" xfId="0" applyNumberFormat="1" applyFont="1" applyFill="1" applyBorder="1" applyAlignment="1" applyProtection="1">
      <alignment horizontal="center" wrapText="1"/>
      <protection/>
    </xf>
    <xf numFmtId="0" fontId="18" fillId="6" borderId="19" xfId="0" applyNumberFormat="1" applyFont="1" applyFill="1" applyBorder="1" applyAlignment="1" applyProtection="1">
      <alignment horizontal="center" wrapText="1"/>
      <protection/>
    </xf>
    <xf numFmtId="2" fontId="21" fillId="6" borderId="0" xfId="0" applyNumberFormat="1" applyFont="1" applyFill="1" applyBorder="1" applyAlignment="1">
      <alignment horizontal="center"/>
    </xf>
    <xf numFmtId="0" fontId="32" fillId="6" borderId="0" xfId="0" applyFont="1" applyFill="1" applyBorder="1" applyAlignment="1">
      <alignment horizontal="left"/>
    </xf>
    <xf numFmtId="0" fontId="33" fillId="6" borderId="0" xfId="0" applyFont="1" applyFill="1" applyBorder="1" applyAlignment="1">
      <alignment/>
    </xf>
    <xf numFmtId="2" fontId="18" fillId="6" borderId="0" xfId="0" applyNumberFormat="1" applyFont="1" applyFill="1" applyBorder="1" applyAlignment="1" applyProtection="1">
      <alignment horizontal="center"/>
      <protection locked="0"/>
    </xf>
    <xf numFmtId="0" fontId="33" fillId="6" borderId="0" xfId="0" applyFont="1" applyFill="1" applyBorder="1" applyAlignment="1" applyProtection="1">
      <alignment/>
      <protection locked="0"/>
    </xf>
    <xf numFmtId="0" fontId="18" fillId="6" borderId="25" xfId="0" applyFont="1" applyFill="1" applyBorder="1" applyAlignment="1">
      <alignment horizontal="center"/>
    </xf>
    <xf numFmtId="0" fontId="32" fillId="6" borderId="25" xfId="0" applyNumberFormat="1" applyFont="1" applyFill="1" applyBorder="1" applyAlignment="1" applyProtection="1">
      <alignment horizontal="center"/>
      <protection locked="0"/>
    </xf>
    <xf numFmtId="0" fontId="21" fillId="6" borderId="35" xfId="0" applyFont="1" applyFill="1" applyBorder="1" applyAlignment="1">
      <alignment horizontal="left" wrapText="1"/>
    </xf>
    <xf numFmtId="0" fontId="18" fillId="6" borderId="10" xfId="0" applyNumberFormat="1" applyFont="1" applyFill="1" applyBorder="1" applyAlignment="1" applyProtection="1">
      <alignment horizontal="center"/>
      <protection locked="0"/>
    </xf>
    <xf numFmtId="0" fontId="35" fillId="6" borderId="10" xfId="0" applyNumberFormat="1" applyFont="1" applyFill="1" applyBorder="1" applyAlignment="1" applyProtection="1">
      <alignment horizontal="left" wrapText="1"/>
      <protection locked="0"/>
    </xf>
    <xf numFmtId="0" fontId="21" fillId="6" borderId="35" xfId="0" applyFont="1" applyFill="1" applyBorder="1" applyAlignment="1">
      <alignment wrapText="1"/>
    </xf>
    <xf numFmtId="0" fontId="35" fillId="6" borderId="16" xfId="0" applyNumberFormat="1" applyFont="1" applyFill="1" applyBorder="1" applyAlignment="1" applyProtection="1">
      <alignment horizontal="left" wrapText="1"/>
      <protection locked="0"/>
    </xf>
    <xf numFmtId="2" fontId="18" fillId="6" borderId="0" xfId="0" applyNumberFormat="1" applyFont="1" applyFill="1" applyAlignment="1">
      <alignment horizontal="center"/>
    </xf>
    <xf numFmtId="0" fontId="33" fillId="6" borderId="0" xfId="0" applyFont="1" applyFill="1" applyAlignment="1">
      <alignment/>
    </xf>
    <xf numFmtId="0" fontId="18" fillId="6" borderId="22" xfId="0" applyFont="1" applyFill="1" applyBorder="1" applyAlignment="1">
      <alignment horizontal="center"/>
    </xf>
    <xf numFmtId="2" fontId="18" fillId="6" borderId="0" xfId="0" applyNumberFormat="1" applyFont="1" applyFill="1" applyBorder="1" applyAlignment="1">
      <alignment horizontal="center"/>
    </xf>
    <xf numFmtId="0" fontId="32" fillId="6" borderId="0" xfId="0" applyFont="1" applyFill="1" applyBorder="1" applyAlignment="1">
      <alignment/>
    </xf>
    <xf numFmtId="0" fontId="11" fillId="6" borderId="0" xfId="0" applyFont="1" applyFill="1" applyBorder="1" applyAlignment="1">
      <alignment/>
    </xf>
    <xf numFmtId="0" fontId="21" fillId="3" borderId="36" xfId="0" applyNumberFormat="1" applyFont="1" applyFill="1" applyBorder="1" applyAlignment="1" applyProtection="1">
      <alignment horizontal="center" vertical="center"/>
      <protection locked="0"/>
    </xf>
    <xf numFmtId="0" fontId="18" fillId="6" borderId="37" xfId="0" applyFont="1" applyFill="1" applyBorder="1" applyAlignment="1">
      <alignment horizontal="center"/>
    </xf>
    <xf numFmtId="0" fontId="18" fillId="6" borderId="38" xfId="0" applyFont="1" applyFill="1" applyBorder="1" applyAlignment="1">
      <alignment horizontal="center"/>
    </xf>
    <xf numFmtId="0" fontId="21" fillId="6" borderId="22" xfId="0" applyFont="1" applyFill="1" applyBorder="1" applyAlignment="1">
      <alignment horizontal="left" wrapText="1"/>
    </xf>
    <xf numFmtId="0" fontId="0" fillId="6" borderId="38" xfId="0" applyFill="1" applyBorder="1" applyAlignment="1">
      <alignment/>
    </xf>
    <xf numFmtId="0" fontId="18" fillId="6" borderId="0" xfId="0" applyFont="1" applyFill="1" applyBorder="1" applyAlignment="1">
      <alignment horizontal="center" wrapText="1"/>
    </xf>
    <xf numFmtId="0" fontId="18" fillId="6" borderId="0" xfId="0" applyNumberFormat="1" applyFont="1" applyFill="1" applyBorder="1" applyAlignment="1">
      <alignment horizontal="center" wrapText="1"/>
    </xf>
    <xf numFmtId="0" fontId="30" fillId="6" borderId="0" xfId="0" applyFont="1" applyFill="1" applyBorder="1" applyAlignment="1">
      <alignment horizontal="right"/>
    </xf>
    <xf numFmtId="0" fontId="18" fillId="6" borderId="39" xfId="0" applyFont="1" applyFill="1" applyBorder="1" applyAlignment="1">
      <alignment horizontal="center"/>
    </xf>
    <xf numFmtId="0" fontId="0" fillId="6" borderId="34" xfId="0" applyFill="1" applyBorder="1" applyAlignment="1">
      <alignment/>
    </xf>
    <xf numFmtId="0" fontId="18" fillId="6" borderId="25" xfId="0" applyNumberFormat="1" applyFont="1" applyFill="1" applyBorder="1" applyAlignment="1" applyProtection="1">
      <alignment horizontal="center"/>
      <protection/>
    </xf>
    <xf numFmtId="0" fontId="18" fillId="6" borderId="10" xfId="0" applyNumberFormat="1" applyFont="1" applyFill="1" applyBorder="1" applyAlignment="1" applyProtection="1">
      <alignment horizontal="center"/>
      <protection/>
    </xf>
    <xf numFmtId="0" fontId="18" fillId="6" borderId="17" xfId="0" applyFont="1" applyFill="1" applyBorder="1" applyAlignment="1">
      <alignment horizontal="center"/>
    </xf>
    <xf numFmtId="0" fontId="18" fillId="6" borderId="18" xfId="0" applyFont="1" applyFill="1" applyBorder="1" applyAlignment="1">
      <alignment horizontal="center"/>
    </xf>
    <xf numFmtId="0" fontId="18" fillId="6" borderId="16" xfId="0" applyFont="1" applyFill="1" applyBorder="1" applyAlignment="1">
      <alignment horizontal="center"/>
    </xf>
    <xf numFmtId="0" fontId="35" fillId="6" borderId="16" xfId="0" applyNumberFormat="1" applyFont="1" applyFill="1" applyBorder="1" applyAlignment="1" applyProtection="1">
      <alignment horizontal="left" vertical="center" wrapText="1"/>
      <protection locked="0"/>
    </xf>
    <xf numFmtId="0" fontId="18" fillId="6" borderId="19" xfId="0" applyFont="1" applyFill="1" applyBorder="1" applyAlignment="1">
      <alignment horizontal="center"/>
    </xf>
    <xf numFmtId="0" fontId="18" fillId="6" borderId="0" xfId="0" applyFont="1" applyFill="1" applyBorder="1" applyAlignment="1">
      <alignment horizontal="center" vertical="center"/>
    </xf>
    <xf numFmtId="0" fontId="33" fillId="6" borderId="0" xfId="21" applyFont="1" applyFill="1" applyBorder="1" applyAlignment="1">
      <alignment horizontal="center" vertical="center"/>
      <protection/>
    </xf>
    <xf numFmtId="0" fontId="21" fillId="3" borderId="40" xfId="0" applyFont="1" applyFill="1" applyBorder="1" applyAlignment="1" applyProtection="1">
      <alignment horizontal="center" vertical="center"/>
      <protection locked="0"/>
    </xf>
    <xf numFmtId="0" fontId="11" fillId="3" borderId="40" xfId="0" applyFont="1" applyFill="1" applyBorder="1" applyAlignment="1" applyProtection="1">
      <alignment horizontal="center" vertical="center"/>
      <protection locked="0"/>
    </xf>
    <xf numFmtId="0" fontId="32" fillId="3" borderId="40" xfId="0" applyFont="1" applyFill="1" applyBorder="1" applyAlignment="1" applyProtection="1">
      <alignment horizontal="center" vertical="center"/>
      <protection locked="0"/>
    </xf>
    <xf numFmtId="0" fontId="35" fillId="7" borderId="10" xfId="0" applyNumberFormat="1" applyFont="1" applyFill="1" applyBorder="1" applyAlignment="1" applyProtection="1">
      <alignment horizontal="left" vertical="center" wrapText="1"/>
      <protection locked="0"/>
    </xf>
    <xf numFmtId="0" fontId="18" fillId="6" borderId="41" xfId="0" applyFont="1" applyFill="1" applyBorder="1" applyAlignment="1">
      <alignment horizontal="center"/>
    </xf>
    <xf numFmtId="0" fontId="18" fillId="3" borderId="38" xfId="0" applyFont="1" applyFill="1" applyBorder="1" applyAlignment="1" applyProtection="1">
      <alignment horizontal="center" vertical="center"/>
      <protection locked="0"/>
    </xf>
    <xf numFmtId="0" fontId="29" fillId="6" borderId="0" xfId="0" applyFont="1" applyFill="1" applyBorder="1" applyAlignment="1">
      <alignment horizontal="center" wrapText="1"/>
    </xf>
    <xf numFmtId="0" fontId="0" fillId="6" borderId="42" xfId="0" applyFill="1" applyBorder="1" applyAlignment="1">
      <alignment/>
    </xf>
    <xf numFmtId="0" fontId="21" fillId="0" borderId="43" xfId="0" applyFont="1" applyFill="1" applyBorder="1" applyAlignment="1">
      <alignment horizontal="center" vertical="center"/>
    </xf>
    <xf numFmtId="2" fontId="36" fillId="6" borderId="0" xfId="0" applyNumberFormat="1" applyFont="1" applyFill="1" applyBorder="1" applyAlignment="1">
      <alignment horizontal="left" vertical="center"/>
    </xf>
    <xf numFmtId="0" fontId="35" fillId="6" borderId="23" xfId="0" applyNumberFormat="1" applyFont="1" applyFill="1" applyBorder="1" applyAlignment="1" applyProtection="1">
      <alignment horizontal="left" vertical="center" wrapText="1"/>
      <protection locked="0"/>
    </xf>
    <xf numFmtId="2" fontId="36" fillId="6" borderId="11" xfId="0" applyNumberFormat="1" applyFont="1" applyFill="1" applyBorder="1" applyAlignment="1" applyProtection="1">
      <alignment horizontal="left" vertical="center" wrapText="1"/>
      <protection locked="0"/>
    </xf>
    <xf numFmtId="0" fontId="18" fillId="6" borderId="0" xfId="21" applyFont="1" applyFill="1" applyBorder="1" applyAlignment="1">
      <alignment horizontal="center" vertical="center"/>
      <protection/>
    </xf>
    <xf numFmtId="2" fontId="36" fillId="6" borderId="0" xfId="21" applyNumberFormat="1" applyFont="1" applyFill="1" applyBorder="1" applyAlignment="1">
      <alignment horizontal="left" vertical="center"/>
      <protection/>
    </xf>
    <xf numFmtId="2" fontId="36" fillId="6" borderId="0" xfId="0" applyNumberFormat="1" applyFont="1" applyFill="1" applyAlignment="1">
      <alignment horizontal="left" vertical="center"/>
    </xf>
    <xf numFmtId="0" fontId="18" fillId="6" borderId="0" xfId="0" applyNumberFormat="1" applyFont="1" applyFill="1" applyBorder="1" applyAlignment="1">
      <alignment horizontal="center"/>
    </xf>
    <xf numFmtId="0" fontId="36" fillId="6" borderId="0" xfId="0" applyNumberFormat="1" applyFont="1" applyFill="1" applyBorder="1" applyAlignment="1">
      <alignment horizontal="left" vertical="center"/>
    </xf>
    <xf numFmtId="0" fontId="21" fillId="6" borderId="0" xfId="0" applyNumberFormat="1" applyFont="1" applyFill="1" applyBorder="1" applyAlignment="1">
      <alignment horizontal="center"/>
    </xf>
    <xf numFmtId="0" fontId="37" fillId="6" borderId="0" xfId="0" applyNumberFormat="1" applyFont="1" applyFill="1" applyBorder="1" applyAlignment="1">
      <alignment horizontal="left" vertical="center"/>
    </xf>
    <xf numFmtId="0" fontId="18" fillId="6" borderId="9" xfId="0" applyNumberFormat="1" applyFont="1" applyFill="1" applyBorder="1" applyAlignment="1" applyProtection="1">
      <alignment horizontal="center"/>
      <protection/>
    </xf>
    <xf numFmtId="0" fontId="18" fillId="6" borderId="23" xfId="0" applyNumberFormat="1" applyFont="1" applyFill="1" applyBorder="1" applyAlignment="1" applyProtection="1">
      <alignment horizontal="center"/>
      <protection locked="0"/>
    </xf>
    <xf numFmtId="0" fontId="21" fillId="6" borderId="9" xfId="0" applyFont="1" applyFill="1" applyBorder="1" applyAlignment="1">
      <alignment horizontal="left" wrapText="1"/>
    </xf>
    <xf numFmtId="0" fontId="18" fillId="6" borderId="23" xfId="0" applyNumberFormat="1" applyFont="1" applyFill="1" applyBorder="1" applyAlignment="1" applyProtection="1">
      <alignment horizontal="center"/>
      <protection/>
    </xf>
    <xf numFmtId="0" fontId="18" fillId="6" borderId="44" xfId="0" applyNumberFormat="1" applyFont="1" applyFill="1" applyBorder="1" applyAlignment="1" applyProtection="1">
      <alignment horizontal="center"/>
      <protection/>
    </xf>
    <xf numFmtId="0" fontId="18" fillId="6" borderId="19" xfId="0" applyNumberFormat="1" applyFont="1" applyFill="1" applyBorder="1" applyAlignment="1" applyProtection="1">
      <alignment horizontal="center"/>
      <protection/>
    </xf>
    <xf numFmtId="0" fontId="19" fillId="0" borderId="0" xfId="0" applyFont="1" applyAlignment="1">
      <alignment horizontal="right"/>
    </xf>
    <xf numFmtId="0" fontId="0" fillId="6" borderId="0" xfId="0" applyFont="1" applyFill="1" applyBorder="1" applyAlignment="1">
      <alignment/>
    </xf>
    <xf numFmtId="0" fontId="0" fillId="6" borderId="0" xfId="0" applyFont="1" applyFill="1" applyAlignment="1">
      <alignment/>
    </xf>
    <xf numFmtId="0" fontId="13" fillId="6" borderId="0" xfId="0" applyFont="1" applyFill="1" applyAlignment="1">
      <alignment/>
    </xf>
    <xf numFmtId="0" fontId="51" fillId="6" borderId="0" xfId="0" applyFont="1" applyFill="1" applyAlignment="1">
      <alignment/>
    </xf>
    <xf numFmtId="0" fontId="51" fillId="6" borderId="0" xfId="0" applyFont="1" applyFill="1" applyBorder="1" applyAlignment="1" applyProtection="1">
      <alignment/>
      <protection locked="0"/>
    </xf>
    <xf numFmtId="0" fontId="51" fillId="6" borderId="0" xfId="0" applyFont="1" applyFill="1" applyBorder="1" applyAlignment="1">
      <alignment/>
    </xf>
    <xf numFmtId="0" fontId="52" fillId="6" borderId="0" xfId="0" applyFont="1" applyFill="1" applyBorder="1" applyAlignment="1">
      <alignment horizontal="right"/>
    </xf>
    <xf numFmtId="0" fontId="52" fillId="6" borderId="0" xfId="0" applyFont="1" applyFill="1" applyBorder="1" applyAlignment="1">
      <alignment/>
    </xf>
    <xf numFmtId="0" fontId="51" fillId="6" borderId="0" xfId="0" applyFont="1" applyFill="1" applyBorder="1" applyAlignment="1" applyProtection="1">
      <alignment horizontal="left"/>
      <protection locked="0"/>
    </xf>
    <xf numFmtId="0" fontId="53" fillId="6" borderId="0" xfId="0" applyFont="1" applyFill="1" applyBorder="1" applyAlignment="1">
      <alignment horizontal="left"/>
    </xf>
    <xf numFmtId="0" fontId="54" fillId="6" borderId="0" xfId="0" applyFont="1" applyFill="1" applyBorder="1" applyAlignment="1">
      <alignment horizontal="left"/>
    </xf>
    <xf numFmtId="0" fontId="13"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1" fillId="6" borderId="41" xfId="0" applyFont="1" applyFill="1" applyBorder="1" applyAlignment="1">
      <alignment horizontal="left" wrapText="1"/>
    </xf>
    <xf numFmtId="0" fontId="11" fillId="6" borderId="0" xfId="0" applyNumberFormat="1" applyFont="1" applyFill="1" applyBorder="1" applyAlignment="1">
      <alignment/>
    </xf>
    <xf numFmtId="0" fontId="18" fillId="6" borderId="0" xfId="0" applyFont="1" applyFill="1" applyAlignment="1" applyProtection="1">
      <alignment/>
      <protection locked="0"/>
    </xf>
    <xf numFmtId="0" fontId="20" fillId="6" borderId="0" xfId="23" applyFont="1" applyFill="1" applyBorder="1" applyAlignment="1" applyProtection="1">
      <alignment horizontal="center"/>
      <protection locked="0"/>
    </xf>
    <xf numFmtId="0" fontId="20" fillId="6" borderId="0" xfId="23" applyFont="1" applyFill="1" applyBorder="1" applyAlignment="1" applyProtection="1">
      <alignment horizontal="right" wrapText="1"/>
      <protection locked="0"/>
    </xf>
    <xf numFmtId="0" fontId="18" fillId="6" borderId="0" xfId="0" applyFont="1" applyFill="1" applyAlignment="1">
      <alignment horizontal="center"/>
    </xf>
    <xf numFmtId="0" fontId="55" fillId="6" borderId="0" xfId="0" applyFont="1" applyFill="1" applyAlignment="1">
      <alignment/>
    </xf>
    <xf numFmtId="0" fontId="42" fillId="6" borderId="0" xfId="0" applyFont="1" applyFill="1" applyAlignment="1">
      <alignment horizontal="center"/>
    </xf>
    <xf numFmtId="0" fontId="56" fillId="6" borderId="0" xfId="0" applyFont="1" applyFill="1" applyBorder="1" applyAlignment="1">
      <alignment horizontal="left"/>
    </xf>
    <xf numFmtId="0" fontId="0" fillId="6" borderId="0" xfId="0" applyFont="1" applyFill="1" applyAlignment="1">
      <alignment horizontal="left"/>
    </xf>
    <xf numFmtId="0" fontId="21" fillId="6" borderId="0" xfId="0" applyFont="1" applyFill="1" applyAlignment="1" applyProtection="1">
      <alignment/>
      <protection locked="0"/>
    </xf>
    <xf numFmtId="0" fontId="20" fillId="6" borderId="28" xfId="26" applyFont="1" applyFill="1" applyBorder="1" applyAlignment="1" applyProtection="1">
      <alignment horizontal="center"/>
      <protection locked="0"/>
    </xf>
    <xf numFmtId="0" fontId="20" fillId="6" borderId="0" xfId="26" applyFont="1" applyFill="1" applyBorder="1" applyAlignment="1" applyProtection="1">
      <alignment horizontal="center"/>
      <protection locked="0"/>
    </xf>
    <xf numFmtId="0" fontId="20" fillId="6" borderId="45" xfId="26" applyFont="1" applyFill="1" applyBorder="1" applyAlignment="1" applyProtection="1">
      <alignment horizontal="right" wrapText="1"/>
      <protection locked="0"/>
    </xf>
    <xf numFmtId="0" fontId="20" fillId="6" borderId="46" xfId="26" applyFont="1" applyFill="1" applyBorder="1" applyAlignment="1" applyProtection="1">
      <alignment horizontal="right" wrapText="1"/>
      <protection locked="0"/>
    </xf>
    <xf numFmtId="0" fontId="18" fillId="6" borderId="9" xfId="0" applyFont="1" applyFill="1" applyBorder="1" applyAlignment="1" applyProtection="1">
      <alignment horizontal="center"/>
      <protection/>
    </xf>
    <xf numFmtId="0" fontId="21" fillId="6" borderId="0" xfId="0" applyFont="1" applyFill="1" applyBorder="1" applyAlignment="1">
      <alignment horizontal="left" wrapText="1"/>
    </xf>
    <xf numFmtId="0" fontId="18" fillId="6" borderId="0" xfId="0" applyNumberFormat="1" applyFont="1" applyFill="1" applyBorder="1" applyAlignment="1" applyProtection="1">
      <alignment horizontal="center"/>
      <protection locked="0"/>
    </xf>
    <xf numFmtId="0" fontId="18" fillId="6" borderId="0" xfId="0" applyNumberFormat="1" applyFont="1" applyFill="1" applyBorder="1" applyAlignment="1" applyProtection="1">
      <alignment horizontal="center" wrapText="1"/>
      <protection/>
    </xf>
    <xf numFmtId="0" fontId="21" fillId="3" borderId="0" xfId="0" applyFont="1" applyFill="1" applyBorder="1" applyAlignment="1">
      <alignment horizontal="center" vertical="center"/>
    </xf>
    <xf numFmtId="0" fontId="21" fillId="3" borderId="0"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18" fillId="6" borderId="0" xfId="0" applyNumberFormat="1" applyFont="1" applyFill="1" applyBorder="1" applyAlignment="1" applyProtection="1">
      <alignment horizontal="center"/>
      <protection/>
    </xf>
    <xf numFmtId="0" fontId="49" fillId="6" borderId="0" xfId="0" applyFont="1" applyFill="1" applyBorder="1" applyAlignment="1">
      <alignment horizontal="right"/>
    </xf>
    <xf numFmtId="0" fontId="35" fillId="6" borderId="0" xfId="0" applyNumberFormat="1" applyFont="1" applyFill="1" applyBorder="1" applyAlignment="1" applyProtection="1">
      <alignment horizontal="left" wrapText="1"/>
      <protection locked="0"/>
    </xf>
    <xf numFmtId="0" fontId="35" fillId="6" borderId="0" xfId="0" applyNumberFormat="1" applyFont="1" applyFill="1" applyBorder="1" applyAlignment="1" applyProtection="1">
      <alignment horizontal="left"/>
      <protection locked="0"/>
    </xf>
    <xf numFmtId="0" fontId="18" fillId="6" borderId="0" xfId="0" applyFont="1" applyFill="1" applyBorder="1" applyAlignment="1" applyProtection="1">
      <alignment horizontal="center" vertical="center"/>
      <protection/>
    </xf>
    <xf numFmtId="0" fontId="44" fillId="6" borderId="0" xfId="0" applyFont="1" applyFill="1" applyBorder="1" applyAlignment="1">
      <alignment horizontal="right"/>
    </xf>
    <xf numFmtId="0" fontId="42" fillId="0" borderId="0" xfId="0" applyFont="1" applyFill="1" applyBorder="1" applyAlignment="1">
      <alignment vertical="top" wrapText="1"/>
    </xf>
    <xf numFmtId="0" fontId="32" fillId="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6" borderId="45" xfId="24" applyFont="1" applyFill="1" applyBorder="1" applyAlignment="1" applyProtection="1">
      <alignment horizontal="right" wrapText="1"/>
      <protection locked="0"/>
    </xf>
    <xf numFmtId="0" fontId="18" fillId="6" borderId="46" xfId="26" applyFont="1" applyFill="1" applyBorder="1" applyAlignment="1" applyProtection="1">
      <alignment horizontal="right" wrapText="1"/>
      <protection locked="0"/>
    </xf>
    <xf numFmtId="0" fontId="18" fillId="6" borderId="38" xfId="0" applyFont="1" applyFill="1" applyBorder="1" applyAlignment="1" applyProtection="1">
      <alignment horizontal="center"/>
      <protection/>
    </xf>
    <xf numFmtId="0" fontId="18" fillId="3" borderId="47" xfId="0" applyFont="1" applyFill="1" applyBorder="1" applyAlignment="1" applyProtection="1">
      <alignment horizontal="center"/>
      <protection/>
    </xf>
    <xf numFmtId="0" fontId="18" fillId="3" borderId="38" xfId="0" applyFont="1" applyFill="1" applyBorder="1" applyAlignment="1">
      <alignment horizontal="center"/>
    </xf>
    <xf numFmtId="0" fontId="18" fillId="3" borderId="38" xfId="0" applyFont="1" applyFill="1" applyBorder="1" applyAlignment="1" applyProtection="1">
      <alignment horizontal="center"/>
      <protection locked="0"/>
    </xf>
    <xf numFmtId="0" fontId="18" fillId="3" borderId="38" xfId="0" applyFont="1" applyFill="1" applyBorder="1" applyAlignment="1" applyProtection="1">
      <alignment horizontal="center"/>
      <protection/>
    </xf>
    <xf numFmtId="0" fontId="18" fillId="6" borderId="34" xfId="0" applyFont="1" applyFill="1" applyBorder="1" applyAlignment="1" applyProtection="1">
      <alignment horizontal="center"/>
      <protection/>
    </xf>
    <xf numFmtId="0" fontId="0" fillId="6" borderId="0" xfId="0" applyFont="1" applyFill="1" applyBorder="1" applyAlignment="1" applyProtection="1">
      <alignment wrapText="1"/>
      <protection locked="0"/>
    </xf>
    <xf numFmtId="0" fontId="18" fillId="6" borderId="48" xfId="0" applyFont="1" applyFill="1" applyBorder="1" applyAlignment="1">
      <alignment horizontal="center"/>
    </xf>
    <xf numFmtId="0" fontId="18" fillId="6" borderId="49" xfId="0" applyFont="1" applyFill="1" applyBorder="1" applyAlignment="1">
      <alignment horizontal="center"/>
    </xf>
    <xf numFmtId="0" fontId="18" fillId="6" borderId="50" xfId="0" applyFont="1" applyFill="1" applyBorder="1" applyAlignment="1">
      <alignment horizontal="center"/>
    </xf>
    <xf numFmtId="0" fontId="18" fillId="6" borderId="51" xfId="0" applyFont="1" applyFill="1" applyBorder="1" applyAlignment="1">
      <alignment horizontal="center"/>
    </xf>
    <xf numFmtId="0" fontId="18" fillId="6" borderId="52" xfId="0" applyFont="1" applyFill="1" applyBorder="1" applyAlignment="1">
      <alignment horizontal="center"/>
    </xf>
    <xf numFmtId="0" fontId="21" fillId="3" borderId="53" xfId="0" applyFont="1" applyFill="1" applyBorder="1" applyAlignment="1" applyProtection="1">
      <alignment horizontal="center" vertical="center"/>
      <protection locked="0"/>
    </xf>
    <xf numFmtId="0" fontId="37" fillId="3" borderId="53" xfId="0" applyNumberFormat="1" applyFont="1" applyFill="1" applyBorder="1" applyAlignment="1" applyProtection="1">
      <alignment horizontal="left" vertical="center"/>
      <protection locked="0"/>
    </xf>
    <xf numFmtId="0" fontId="37" fillId="3" borderId="44" xfId="0" applyNumberFormat="1" applyFont="1" applyFill="1" applyBorder="1" applyAlignment="1" applyProtection="1">
      <alignment horizontal="left" vertical="center"/>
      <protection locked="0"/>
    </xf>
    <xf numFmtId="0" fontId="45" fillId="3" borderId="53" xfId="0" applyNumberFormat="1" applyFont="1" applyFill="1" applyBorder="1" applyAlignment="1" applyProtection="1">
      <alignment horizontal="left" vertical="center"/>
      <protection locked="0"/>
    </xf>
    <xf numFmtId="0" fontId="0" fillId="6" borderId="54" xfId="0" applyFill="1" applyBorder="1" applyAlignment="1">
      <alignment/>
    </xf>
    <xf numFmtId="0" fontId="18" fillId="6" borderId="54" xfId="0" applyFont="1" applyFill="1" applyBorder="1" applyAlignment="1">
      <alignment horizontal="center" wrapText="1"/>
    </xf>
    <xf numFmtId="0" fontId="18" fillId="6" borderId="55" xfId="0" applyNumberFormat="1" applyFont="1" applyFill="1" applyBorder="1" applyAlignment="1" applyProtection="1">
      <alignment horizontal="center"/>
      <protection/>
    </xf>
    <xf numFmtId="0" fontId="0" fillId="6" borderId="0" xfId="0" applyFill="1" applyAlignment="1" applyProtection="1">
      <alignment/>
      <protection locked="0"/>
    </xf>
    <xf numFmtId="0" fontId="20" fillId="6" borderId="6" xfId="25" applyFont="1" applyFill="1" applyBorder="1" applyAlignment="1" applyProtection="1">
      <alignment horizontal="center"/>
      <protection locked="0"/>
    </xf>
    <xf numFmtId="0" fontId="20" fillId="6" borderId="56" xfId="25" applyFont="1" applyFill="1" applyBorder="1" applyAlignment="1" applyProtection="1">
      <alignment horizontal="right" wrapText="1"/>
      <protection locked="0"/>
    </xf>
    <xf numFmtId="0" fontId="18" fillId="6" borderId="0" xfId="0" applyFont="1" applyFill="1" applyAlignment="1" applyProtection="1">
      <alignment vertical="center"/>
      <protection locked="0"/>
    </xf>
    <xf numFmtId="0" fontId="20" fillId="6" borderId="6" xfId="27" applyFont="1" applyFill="1" applyBorder="1" applyAlignment="1" applyProtection="1">
      <alignment horizontal="center"/>
      <protection locked="0"/>
    </xf>
    <xf numFmtId="0" fontId="20" fillId="6" borderId="45" xfId="27" applyFont="1" applyFill="1" applyBorder="1" applyAlignment="1" applyProtection="1">
      <alignment horizontal="right" wrapText="1"/>
      <protection locked="0"/>
    </xf>
    <xf numFmtId="0" fontId="18" fillId="6" borderId="44" xfId="0" applyNumberFormat="1" applyFont="1" applyFill="1" applyBorder="1" applyAlignment="1" applyProtection="1">
      <alignment horizontal="center" wrapText="1"/>
      <protection/>
    </xf>
    <xf numFmtId="0" fontId="0" fillId="6" borderId="10" xfId="0" applyFill="1" applyBorder="1" applyAlignment="1">
      <alignment/>
    </xf>
    <xf numFmtId="0" fontId="18" fillId="6" borderId="10" xfId="0" applyFont="1" applyFill="1" applyBorder="1" applyAlignment="1">
      <alignment horizontal="center" wrapText="1"/>
    </xf>
    <xf numFmtId="0" fontId="18" fillId="6" borderId="10" xfId="0" applyNumberFormat="1" applyFont="1" applyFill="1" applyBorder="1" applyAlignment="1" applyProtection="1">
      <alignment horizontal="center" wrapText="1"/>
      <protection/>
    </xf>
    <xf numFmtId="0" fontId="0" fillId="6" borderId="57" xfId="0" applyFont="1" applyFill="1" applyBorder="1" applyAlignment="1" applyProtection="1">
      <alignment wrapText="1"/>
      <protection locked="0"/>
    </xf>
    <xf numFmtId="0" fontId="18" fillId="6" borderId="58" xfId="0" applyFont="1" applyFill="1" applyBorder="1" applyAlignment="1" applyProtection="1">
      <alignment horizontal="center"/>
      <protection/>
    </xf>
    <xf numFmtId="0" fontId="18" fillId="6" borderId="19" xfId="0" applyFont="1" applyFill="1" applyBorder="1" applyAlignment="1" applyProtection="1">
      <alignment horizontal="center"/>
      <protection/>
    </xf>
    <xf numFmtId="0" fontId="35" fillId="6" borderId="10" xfId="0" applyNumberFormat="1" applyFont="1" applyFill="1" applyBorder="1" applyAlignment="1" applyProtection="1">
      <alignment horizontal="center" wrapText="1"/>
      <protection locked="0"/>
    </xf>
    <xf numFmtId="0" fontId="21" fillId="6" borderId="19" xfId="0" applyFont="1" applyFill="1" applyBorder="1" applyAlignment="1">
      <alignment horizontal="left" wrapText="1"/>
    </xf>
    <xf numFmtId="0" fontId="18" fillId="6" borderId="9" xfId="0" applyFont="1" applyFill="1" applyBorder="1" applyAlignment="1">
      <alignment horizontal="left" wrapText="1" indent="2"/>
    </xf>
    <xf numFmtId="0" fontId="18" fillId="6" borderId="38" xfId="0" applyFont="1" applyFill="1" applyBorder="1" applyAlignment="1" applyProtection="1">
      <alignment horizontal="center" wrapText="1"/>
      <protection locked="0"/>
    </xf>
    <xf numFmtId="0" fontId="18" fillId="6" borderId="38" xfId="0" applyFont="1" applyFill="1" applyBorder="1" applyAlignment="1" applyProtection="1">
      <alignment horizontal="center"/>
      <protection locked="0"/>
    </xf>
    <xf numFmtId="0" fontId="35" fillId="6" borderId="38" xfId="0" applyNumberFormat="1" applyFont="1" applyFill="1" applyBorder="1" applyAlignment="1" applyProtection="1">
      <alignment horizontal="left" wrapText="1"/>
      <protection locked="0"/>
    </xf>
    <xf numFmtId="0" fontId="18" fillId="6" borderId="58" xfId="0" applyFont="1" applyFill="1" applyBorder="1" applyAlignment="1" applyProtection="1">
      <alignment horizontal="center" wrapText="1"/>
      <protection/>
    </xf>
    <xf numFmtId="0" fontId="35" fillId="6" borderId="59" xfId="0" applyNumberFormat="1" applyFont="1" applyFill="1" applyBorder="1" applyAlignment="1" applyProtection="1">
      <alignment horizontal="left" vertical="center" wrapText="1"/>
      <protection locked="0"/>
    </xf>
    <xf numFmtId="0" fontId="18" fillId="6" borderId="60" xfId="0" applyFont="1" applyFill="1" applyBorder="1" applyAlignment="1" applyProtection="1">
      <alignment horizontal="center"/>
      <protection/>
    </xf>
    <xf numFmtId="0" fontId="35" fillId="6" borderId="61" xfId="0" applyNumberFormat="1" applyFont="1" applyFill="1" applyBorder="1" applyAlignment="1" applyProtection="1">
      <alignment horizontal="left" vertical="center" wrapText="1"/>
      <protection locked="0"/>
    </xf>
    <xf numFmtId="0" fontId="57" fillId="6" borderId="38" xfId="0" applyFont="1" applyFill="1" applyBorder="1" applyAlignment="1">
      <alignment horizontal="right" wrapText="1"/>
    </xf>
    <xf numFmtId="0" fontId="57" fillId="6" borderId="34" xfId="0" applyFont="1" applyFill="1" applyBorder="1" applyAlignment="1">
      <alignment horizontal="right" wrapText="1"/>
    </xf>
    <xf numFmtId="0" fontId="57" fillId="6" borderId="38" xfId="0" applyFont="1" applyFill="1" applyBorder="1" applyAlignment="1">
      <alignment horizontal="right" wrapText="1" indent="1"/>
    </xf>
    <xf numFmtId="0" fontId="57" fillId="6" borderId="38" xfId="0" applyFont="1" applyFill="1" applyBorder="1" applyAlignment="1">
      <alignment horizontal="center"/>
    </xf>
    <xf numFmtId="0" fontId="18" fillId="6" borderId="62" xfId="0" applyNumberFormat="1" applyFont="1" applyFill="1" applyBorder="1" applyAlignment="1" applyProtection="1">
      <alignment horizontal="center" wrapText="1"/>
      <protection/>
    </xf>
    <xf numFmtId="0" fontId="42" fillId="6" borderId="38" xfId="0" applyFont="1" applyFill="1" applyBorder="1" applyAlignment="1">
      <alignment horizontal="center"/>
    </xf>
    <xf numFmtId="0" fontId="42" fillId="6" borderId="34" xfId="0" applyFont="1" applyFill="1" applyBorder="1" applyAlignment="1">
      <alignment horizontal="center"/>
    </xf>
    <xf numFmtId="0" fontId="35" fillId="6" borderId="62" xfId="0" applyNumberFormat="1" applyFont="1" applyFill="1" applyBorder="1" applyAlignment="1" applyProtection="1">
      <alignment horizontal="left" vertical="center" wrapText="1"/>
      <protection locked="0"/>
    </xf>
    <xf numFmtId="0" fontId="57" fillId="6" borderId="35" xfId="0" applyFont="1" applyFill="1" applyBorder="1" applyAlignment="1">
      <alignment horizontal="right" wrapText="1"/>
    </xf>
    <xf numFmtId="0" fontId="57" fillId="6" borderId="10" xfId="0" applyFont="1" applyFill="1" applyBorder="1" applyAlignment="1">
      <alignment horizontal="center"/>
    </xf>
    <xf numFmtId="0" fontId="57" fillId="6" borderId="34" xfId="0" applyFont="1" applyFill="1" applyBorder="1" applyAlignment="1">
      <alignment horizontal="right"/>
    </xf>
    <xf numFmtId="0" fontId="21" fillId="6" borderId="10" xfId="0" applyFont="1" applyFill="1" applyBorder="1" applyAlignment="1">
      <alignment horizontal="center"/>
    </xf>
    <xf numFmtId="0" fontId="42" fillId="6" borderId="0" xfId="0" applyFont="1" applyFill="1" applyBorder="1" applyAlignment="1">
      <alignment horizontal="center"/>
    </xf>
    <xf numFmtId="0" fontId="57" fillId="6" borderId="0" xfId="0" applyFont="1" applyFill="1" applyBorder="1" applyAlignment="1">
      <alignment horizontal="right" wrapText="1"/>
    </xf>
    <xf numFmtId="0" fontId="18" fillId="6" borderId="9" xfId="0" applyFont="1" applyFill="1" applyBorder="1" applyAlignment="1">
      <alignment horizontal="left" wrapText="1"/>
    </xf>
    <xf numFmtId="0" fontId="18" fillId="6" borderId="9" xfId="0" applyFont="1" applyFill="1" applyBorder="1" applyAlignment="1">
      <alignment horizontal="left" wrapText="1" indent="3"/>
    </xf>
    <xf numFmtId="0" fontId="35" fillId="6" borderId="39" xfId="0" applyNumberFormat="1" applyFont="1" applyFill="1" applyBorder="1" applyAlignment="1" applyProtection="1">
      <alignment horizontal="left" vertical="center" wrapText="1"/>
      <protection locked="0"/>
    </xf>
    <xf numFmtId="0" fontId="21" fillId="5"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4"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4" borderId="0" xfId="0" applyNumberFormat="1" applyFont="1" applyFill="1" applyBorder="1" applyAlignment="1">
      <alignment/>
    </xf>
    <xf numFmtId="0" fontId="18" fillId="0" borderId="0" xfId="0" applyNumberFormat="1" applyFont="1" applyAlignment="1">
      <alignment/>
    </xf>
    <xf numFmtId="0" fontId="35" fillId="0" borderId="25" xfId="0" applyNumberFormat="1" applyFont="1" applyFill="1" applyBorder="1" applyAlignment="1" applyProtection="1">
      <alignment vertical="center" wrapText="1"/>
      <protection locked="0"/>
    </xf>
    <xf numFmtId="0" fontId="35" fillId="0" borderId="10" xfId="0" applyNumberFormat="1" applyFont="1" applyFill="1" applyBorder="1" applyAlignment="1" applyProtection="1">
      <alignment vertical="center" wrapText="1"/>
      <protection locked="0"/>
    </xf>
    <xf numFmtId="0" fontId="35" fillId="0" borderId="16" xfId="0" applyNumberFormat="1" applyFont="1" applyFill="1" applyBorder="1" applyAlignment="1" applyProtection="1">
      <alignment vertical="center" wrapText="1"/>
      <protection locked="0"/>
    </xf>
    <xf numFmtId="0" fontId="35" fillId="0" borderId="11" xfId="0" applyNumberFormat="1" applyFont="1" applyFill="1" applyBorder="1" applyAlignment="1" applyProtection="1">
      <alignment vertical="center" wrapText="1"/>
      <protection locked="0"/>
    </xf>
    <xf numFmtId="0" fontId="18" fillId="6" borderId="19" xfId="0" applyFont="1" applyFill="1" applyBorder="1" applyAlignment="1">
      <alignment horizontal="left" wrapText="1"/>
    </xf>
    <xf numFmtId="0" fontId="59" fillId="6" borderId="38" xfId="0" applyFont="1" applyFill="1" applyBorder="1" applyAlignment="1">
      <alignment horizontal="center" wrapText="1"/>
    </xf>
    <xf numFmtId="0" fontId="59" fillId="6" borderId="38" xfId="0" applyFont="1" applyFill="1" applyBorder="1" applyAlignment="1">
      <alignment horizontal="right" wrapText="1"/>
    </xf>
    <xf numFmtId="0" fontId="59" fillId="6" borderId="38" xfId="0" applyFont="1" applyFill="1" applyBorder="1" applyAlignment="1">
      <alignment horizontal="center"/>
    </xf>
    <xf numFmtId="0" fontId="42" fillId="6" borderId="63" xfId="0" applyFont="1" applyFill="1" applyBorder="1" applyAlignment="1">
      <alignment horizontal="center"/>
    </xf>
    <xf numFmtId="0" fontId="59" fillId="6" borderId="63" xfId="0" applyFont="1" applyFill="1" applyBorder="1" applyAlignment="1">
      <alignment horizontal="right" wrapText="1"/>
    </xf>
    <xf numFmtId="0" fontId="18" fillId="6" borderId="63" xfId="0" applyFont="1" applyFill="1" applyBorder="1" applyAlignment="1">
      <alignment horizontal="center"/>
    </xf>
    <xf numFmtId="0" fontId="18" fillId="6" borderId="63" xfId="0" applyFont="1" applyFill="1" applyBorder="1" applyAlignment="1" applyProtection="1">
      <alignment horizontal="center"/>
      <protection/>
    </xf>
    <xf numFmtId="0" fontId="59" fillId="6" borderId="54" xfId="0" applyFont="1" applyFill="1" applyBorder="1" applyAlignment="1">
      <alignment horizontal="center" wrapText="1"/>
    </xf>
    <xf numFmtId="0" fontId="59" fillId="6" borderId="54" xfId="0" applyFont="1" applyFill="1" applyBorder="1" applyAlignment="1">
      <alignment horizontal="right"/>
    </xf>
    <xf numFmtId="0" fontId="42" fillId="6" borderId="64" xfId="0" applyFont="1" applyFill="1" applyBorder="1" applyAlignment="1">
      <alignment horizontal="center"/>
    </xf>
    <xf numFmtId="0" fontId="59" fillId="6" borderId="10" xfId="0" applyFont="1" applyFill="1" applyBorder="1" applyAlignment="1">
      <alignment horizontal="center" wrapText="1"/>
    </xf>
    <xf numFmtId="0" fontId="59" fillId="6" borderId="9" xfId="0" applyFont="1" applyFill="1" applyBorder="1" applyAlignment="1">
      <alignment horizontal="right" wrapText="1"/>
    </xf>
    <xf numFmtId="0" fontId="60" fillId="6" borderId="10" xfId="0" applyFont="1" applyFill="1" applyBorder="1" applyAlignment="1">
      <alignment horizontal="center"/>
    </xf>
    <xf numFmtId="0" fontId="42" fillId="6" borderId="65" xfId="0" applyFont="1" applyFill="1" applyBorder="1" applyAlignment="1">
      <alignment horizontal="center"/>
    </xf>
    <xf numFmtId="0" fontId="18" fillId="6" borderId="0" xfId="23"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6" borderId="19" xfId="0" applyFont="1" applyFill="1" applyBorder="1" applyAlignment="1">
      <alignment horizontal="left" wrapText="1" indent="1"/>
    </xf>
    <xf numFmtId="0" fontId="18" fillId="6" borderId="19" xfId="0" applyFont="1" applyFill="1" applyBorder="1" applyAlignment="1">
      <alignment horizontal="right" wrapText="1" indent="1"/>
    </xf>
    <xf numFmtId="0" fontId="62" fillId="6" borderId="0" xfId="0" applyFont="1" applyFill="1" applyAlignment="1">
      <alignment/>
    </xf>
    <xf numFmtId="0" fontId="63" fillId="6" borderId="0" xfId="0" applyFont="1" applyFill="1" applyAlignment="1">
      <alignment/>
    </xf>
    <xf numFmtId="0" fontId="62" fillId="6" borderId="0" xfId="0" applyFont="1" applyFill="1" applyAlignment="1">
      <alignment vertical="top"/>
    </xf>
    <xf numFmtId="0" fontId="62" fillId="6" borderId="0" xfId="0" applyFont="1" applyFill="1" applyBorder="1" applyAlignment="1">
      <alignment/>
    </xf>
    <xf numFmtId="0" fontId="59" fillId="6" borderId="19" xfId="0" applyFont="1" applyFill="1" applyBorder="1" applyAlignment="1">
      <alignment horizontal="right" wrapText="1"/>
    </xf>
    <xf numFmtId="0" fontId="60" fillId="6" borderId="9"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66" xfId="0" applyFont="1" applyFill="1" applyBorder="1" applyAlignment="1">
      <alignment vertical="top" wrapText="1"/>
    </xf>
    <xf numFmtId="0" fontId="0" fillId="0" borderId="67" xfId="0" applyFont="1" applyFill="1" applyBorder="1" applyAlignment="1">
      <alignment vertical="top" wrapText="1"/>
    </xf>
    <xf numFmtId="0" fontId="11" fillId="0" borderId="26" xfId="0" applyFont="1" applyFill="1" applyBorder="1" applyAlignment="1">
      <alignment horizontal="left" vertical="top" wrapText="1"/>
    </xf>
    <xf numFmtId="0" fontId="11" fillId="0" borderId="31" xfId="0" applyFont="1" applyFill="1" applyBorder="1" applyAlignment="1">
      <alignment vertical="top" wrapText="1"/>
    </xf>
    <xf numFmtId="0" fontId="11" fillId="0" borderId="26" xfId="0" applyFont="1" applyFill="1" applyBorder="1" applyAlignment="1">
      <alignment vertical="top" wrapText="1"/>
    </xf>
    <xf numFmtId="0" fontId="11" fillId="0" borderId="29" xfId="0" applyFont="1" applyFill="1" applyBorder="1" applyAlignment="1">
      <alignment horizontal="lef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left" vertical="center"/>
      <protection locked="0"/>
    </xf>
    <xf numFmtId="0" fontId="66" fillId="0" borderId="0" xfId="0" applyFont="1" applyAlignment="1">
      <alignment/>
    </xf>
    <xf numFmtId="0" fontId="21" fillId="0" borderId="35" xfId="0" applyFont="1" applyFill="1" applyBorder="1" applyAlignment="1">
      <alignment wrapText="1"/>
    </xf>
    <xf numFmtId="0" fontId="18" fillId="0" borderId="38" xfId="0" applyFont="1" applyFill="1" applyBorder="1" applyAlignment="1">
      <alignment wrapText="1"/>
    </xf>
    <xf numFmtId="0" fontId="21" fillId="0" borderId="0" xfId="0" applyNumberFormat="1" applyFont="1" applyFill="1" applyBorder="1" applyAlignment="1">
      <alignment horizontal="left" vertical="top" wrapText="1"/>
    </xf>
    <xf numFmtId="0" fontId="64" fillId="6" borderId="0" xfId="0" applyFont="1" applyFill="1" applyAlignment="1" applyProtection="1">
      <alignment/>
      <protection locked="0"/>
    </xf>
    <xf numFmtId="0" fontId="64" fillId="6" borderId="0" xfId="24"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64" fillId="6" borderId="0" xfId="0" applyFont="1" applyFill="1" applyBorder="1" applyAlignment="1">
      <alignment horizontal="center"/>
    </xf>
    <xf numFmtId="0" fontId="64" fillId="6" borderId="0" xfId="0" applyFont="1" applyFill="1" applyBorder="1" applyAlignment="1">
      <alignment horizontal="left" vertical="center" wrapText="1"/>
    </xf>
    <xf numFmtId="0" fontId="64" fillId="6" borderId="0" xfId="0" applyNumberFormat="1" applyFont="1" applyFill="1" applyBorder="1" applyAlignment="1" applyProtection="1">
      <alignment horizontal="center"/>
      <protection locked="0"/>
    </xf>
    <xf numFmtId="0" fontId="65" fillId="6" borderId="0" xfId="0" applyNumberFormat="1" applyFont="1" applyFill="1" applyBorder="1" applyAlignment="1" applyProtection="1">
      <alignment horizontal="left" vertical="center" wrapText="1"/>
      <protection locked="0"/>
    </xf>
    <xf numFmtId="0" fontId="65" fillId="6" borderId="0" xfId="0" applyNumberFormat="1" applyFont="1" applyFill="1" applyBorder="1" applyAlignment="1" applyProtection="1">
      <alignment horizontal="left" vertical="center"/>
      <protection locked="0"/>
    </xf>
    <xf numFmtId="0" fontId="66" fillId="0" borderId="0" xfId="0" applyFont="1" applyFill="1" applyBorder="1" applyAlignment="1">
      <alignment/>
    </xf>
    <xf numFmtId="0" fontId="18" fillId="0" borderId="22" xfId="0" applyFont="1" applyFill="1" applyBorder="1" applyAlignment="1">
      <alignment horizontal="left" wrapText="1"/>
    </xf>
    <xf numFmtId="0" fontId="18" fillId="0" borderId="35" xfId="0" applyFont="1" applyFill="1" applyBorder="1" applyAlignment="1">
      <alignment horizontal="left" wrapText="1"/>
    </xf>
    <xf numFmtId="0" fontId="18" fillId="0" borderId="25" xfId="0" applyFont="1" applyFill="1" applyBorder="1" applyAlignment="1" applyProtection="1">
      <alignment horizontal="center"/>
      <protection locked="0"/>
    </xf>
    <xf numFmtId="0" fontId="18" fillId="6" borderId="10" xfId="0" applyFont="1" applyFill="1" applyBorder="1" applyAlignment="1" applyProtection="1">
      <alignment horizontal="center"/>
      <protection locked="0"/>
    </xf>
    <xf numFmtId="0" fontId="35" fillId="6" borderId="10" xfId="0" applyNumberFormat="1" applyFont="1" applyFill="1" applyBorder="1" applyAlignment="1" applyProtection="1">
      <alignment horizontal="left" vertical="center"/>
      <protection locked="0"/>
    </xf>
    <xf numFmtId="0" fontId="59" fillId="6" borderId="55" xfId="0" applyFont="1" applyFill="1" applyBorder="1" applyAlignment="1">
      <alignment horizontal="right" wrapText="1" indent="1"/>
    </xf>
    <xf numFmtId="0" fontId="18" fillId="6" borderId="55" xfId="0" applyFont="1" applyFill="1" applyBorder="1" applyAlignment="1">
      <alignment horizontal="center"/>
    </xf>
    <xf numFmtId="0" fontId="18" fillId="6" borderId="54" xfId="0" applyFont="1" applyFill="1" applyBorder="1" applyAlignment="1">
      <alignment horizontal="center"/>
    </xf>
    <xf numFmtId="0" fontId="21" fillId="6" borderId="54" xfId="0" applyFont="1" applyFill="1" applyBorder="1" applyAlignment="1">
      <alignment horizontal="left" wrapText="1" indent="1"/>
    </xf>
    <xf numFmtId="0" fontId="18" fillId="3" borderId="42" xfId="0" applyFont="1" applyFill="1" applyBorder="1" applyAlignment="1" applyProtection="1">
      <alignment horizontal="center"/>
      <protection/>
    </xf>
    <xf numFmtId="0" fontId="11" fillId="3" borderId="54" xfId="0" applyFont="1" applyFill="1" applyBorder="1" applyAlignment="1" applyProtection="1">
      <alignment horizontal="center" vertical="center"/>
      <protection locked="0"/>
    </xf>
    <xf numFmtId="0" fontId="21" fillId="3" borderId="38" xfId="0" applyFont="1" applyFill="1" applyBorder="1" applyAlignment="1">
      <alignment horizontal="center"/>
    </xf>
    <xf numFmtId="0" fontId="21" fillId="6" borderId="10" xfId="0" applyFont="1" applyFill="1" applyBorder="1" applyAlignment="1">
      <alignment horizontal="left" wrapText="1" indent="1"/>
    </xf>
    <xf numFmtId="0" fontId="11" fillId="3" borderId="38" xfId="0" applyFont="1" applyFill="1" applyBorder="1" applyAlignment="1" applyProtection="1">
      <alignment horizontal="center" vertical="center"/>
      <protection locked="0"/>
    </xf>
    <xf numFmtId="0" fontId="21" fillId="3" borderId="38" xfId="0" applyFont="1" applyFill="1" applyBorder="1" applyAlignment="1">
      <alignment horizontal="right"/>
    </xf>
    <xf numFmtId="0" fontId="18" fillId="6" borderId="68" xfId="0" applyFont="1" applyFill="1" applyBorder="1" applyAlignment="1">
      <alignment horizontal="center"/>
    </xf>
    <xf numFmtId="0" fontId="21" fillId="6" borderId="68" xfId="0" applyFont="1" applyFill="1" applyBorder="1" applyAlignment="1">
      <alignment wrapText="1"/>
    </xf>
    <xf numFmtId="0" fontId="18" fillId="3" borderId="68" xfId="0" applyFont="1" applyFill="1" applyBorder="1" applyAlignment="1" applyProtection="1">
      <alignment horizontal="center" vertical="center"/>
      <protection/>
    </xf>
    <xf numFmtId="0" fontId="0" fillId="0" borderId="20" xfId="0" applyFill="1" applyBorder="1" applyAlignment="1">
      <alignment vertical="top" wrapText="1"/>
    </xf>
    <xf numFmtId="0" fontId="67" fillId="0" borderId="0" xfId="0" applyFont="1" applyFill="1" applyBorder="1" applyAlignment="1">
      <alignment vertical="center"/>
    </xf>
    <xf numFmtId="0" fontId="47" fillId="0" borderId="0" xfId="0" applyFont="1" applyFill="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20" xfId="0" applyFont="1" applyFill="1" applyBorder="1" applyAlignment="1">
      <alignment horizontal="left" vertical="top" wrapText="1"/>
    </xf>
    <xf numFmtId="0" fontId="0" fillId="0" borderId="69" xfId="0" applyFill="1" applyBorder="1" applyAlignment="1">
      <alignment vertical="top" wrapText="1"/>
    </xf>
    <xf numFmtId="0" fontId="68" fillId="0" borderId="70" xfId="0" applyFont="1" applyFill="1" applyBorder="1" applyAlignment="1">
      <alignment horizontal="left" vertical="top" wrapText="1"/>
    </xf>
    <xf numFmtId="0" fontId="0" fillId="0" borderId="33" xfId="0" applyFont="1" applyFill="1" applyBorder="1" applyAlignment="1">
      <alignment vertical="top" wrapText="1"/>
    </xf>
    <xf numFmtId="0" fontId="0" fillId="0" borderId="6" xfId="0" applyFill="1" applyBorder="1" applyAlignment="1">
      <alignment vertical="top" wrapText="1"/>
    </xf>
    <xf numFmtId="0" fontId="0" fillId="0" borderId="20" xfId="0" applyNumberFormat="1" applyFill="1" applyBorder="1" applyAlignment="1">
      <alignment vertical="top" wrapText="1"/>
    </xf>
    <xf numFmtId="0" fontId="0" fillId="0" borderId="71" xfId="0" applyFont="1" applyFill="1" applyBorder="1" applyAlignment="1">
      <alignment vertical="top" wrapText="1"/>
    </xf>
    <xf numFmtId="0" fontId="11" fillId="0" borderId="30" xfId="0" applyFont="1" applyFill="1" applyBorder="1" applyAlignment="1">
      <alignment horizontal="left" vertical="top" wrapText="1"/>
    </xf>
    <xf numFmtId="0" fontId="0" fillId="0" borderId="72" xfId="0" applyFont="1" applyFill="1" applyBorder="1" applyAlignment="1">
      <alignment vertical="top" wrapText="1"/>
    </xf>
    <xf numFmtId="0" fontId="14" fillId="0" borderId="21" xfId="0" applyFont="1" applyBorder="1" applyAlignment="1">
      <alignment wrapText="1"/>
    </xf>
    <xf numFmtId="0" fontId="18" fillId="0" borderId="0" xfId="0" applyFont="1" applyBorder="1" applyAlignment="1">
      <alignment/>
    </xf>
    <xf numFmtId="0" fontId="50" fillId="0" borderId="0" xfId="0" applyFont="1" applyAlignment="1">
      <alignment horizontal="right"/>
    </xf>
    <xf numFmtId="0" fontId="35" fillId="8" borderId="0" xfId="0" applyNumberFormat="1" applyFont="1" applyFill="1" applyAlignment="1">
      <alignment horizontal="left" vertical="center"/>
    </xf>
    <xf numFmtId="0" fontId="18" fillId="0" borderId="38" xfId="0" applyFont="1" applyFill="1" applyBorder="1" applyAlignment="1" applyProtection="1">
      <alignment horizontal="left" wrapText="1"/>
      <protection/>
    </xf>
    <xf numFmtId="0" fontId="18" fillId="0" borderId="73" xfId="0" applyFont="1" applyFill="1" applyBorder="1" applyAlignment="1">
      <alignment wrapText="1"/>
    </xf>
    <xf numFmtId="0" fontId="69" fillId="3" borderId="24" xfId="0" applyNumberFormat="1" applyFont="1" applyFill="1" applyBorder="1" applyAlignment="1" applyProtection="1">
      <alignment horizontal="center" vertical="center"/>
      <protection locked="0"/>
    </xf>
    <xf numFmtId="0" fontId="21" fillId="0" borderId="74" xfId="0" applyFont="1" applyFill="1" applyBorder="1" applyAlignment="1">
      <alignment horizontal="left" wrapText="1"/>
    </xf>
    <xf numFmtId="0" fontId="21" fillId="0" borderId="75" xfId="0" applyFont="1" applyFill="1" applyBorder="1" applyAlignment="1">
      <alignment wrapText="1"/>
    </xf>
    <xf numFmtId="0" fontId="22" fillId="0" borderId="18" xfId="0" applyFont="1" applyFill="1" applyBorder="1" applyAlignment="1" applyProtection="1">
      <alignment wrapText="1"/>
      <protection/>
    </xf>
    <xf numFmtId="0" fontId="18" fillId="0" borderId="74" xfId="0" applyFont="1" applyFill="1" applyBorder="1" applyAlignment="1" applyProtection="1">
      <alignment horizontal="left" wrapText="1" indent="1"/>
      <protection/>
    </xf>
    <xf numFmtId="0" fontId="18" fillId="0" borderId="38" xfId="0" applyFont="1" applyFill="1" applyBorder="1" applyAlignment="1" applyProtection="1">
      <alignment horizontal="left" wrapText="1" indent="1"/>
      <protection/>
    </xf>
    <xf numFmtId="0" fontId="22" fillId="0" borderId="73" xfId="0" applyFont="1" applyFill="1" applyBorder="1" applyAlignment="1" applyProtection="1">
      <alignment horizontal="left" wrapText="1" indent="2"/>
      <protection/>
    </xf>
    <xf numFmtId="0" fontId="18" fillId="0" borderId="10" xfId="0" applyFont="1" applyFill="1" applyBorder="1" applyAlignment="1">
      <alignment wrapText="1"/>
    </xf>
    <xf numFmtId="0" fontId="18" fillId="0" borderId="74" xfId="0" applyFont="1" applyFill="1" applyBorder="1" applyAlignment="1">
      <alignment wrapText="1"/>
    </xf>
    <xf numFmtId="0" fontId="18" fillId="0" borderId="34" xfId="0" applyFont="1" applyFill="1" applyBorder="1" applyAlignment="1" applyProtection="1">
      <alignment horizontal="left" wrapText="1" indent="1"/>
      <protection/>
    </xf>
    <xf numFmtId="0" fontId="48" fillId="0" borderId="0" xfId="0" applyFont="1" applyFill="1" applyBorder="1" applyAlignment="1">
      <alignment vertical="center" wrapText="1"/>
    </xf>
    <xf numFmtId="0" fontId="18" fillId="0" borderId="9" xfId="21" applyFont="1" applyBorder="1" applyAlignment="1">
      <alignment horizontal="center" vertical="center" wrapText="1"/>
      <protection/>
    </xf>
    <xf numFmtId="0" fontId="7" fillId="0" borderId="2" xfId="0" applyFont="1" applyBorder="1" applyAlignment="1" applyProtection="1">
      <alignment horizontal="left"/>
      <protection locked="0"/>
    </xf>
    <xf numFmtId="0" fontId="11" fillId="0" borderId="2" xfId="0" applyFont="1" applyFill="1" applyBorder="1" applyAlignment="1" applyProtection="1">
      <alignment horizontal="left"/>
      <protection locked="0"/>
    </xf>
    <xf numFmtId="0" fontId="0" fillId="0" borderId="14" xfId="0" applyBorder="1" applyAlignment="1" applyProtection="1">
      <alignment horizontal="center"/>
      <protection locked="0"/>
    </xf>
    <xf numFmtId="0" fontId="0" fillId="0" borderId="13" xfId="0" applyBorder="1" applyAlignment="1" applyProtection="1">
      <alignment horizontal="center"/>
      <protection locked="0"/>
    </xf>
    <xf numFmtId="2" fontId="18" fillId="0" borderId="10" xfId="0" applyNumberFormat="1" applyFont="1" applyFill="1" applyBorder="1" applyAlignment="1" applyProtection="1">
      <alignment horizontal="center"/>
      <protection locked="0"/>
    </xf>
    <xf numFmtId="0" fontId="0" fillId="0" borderId="76" xfId="0" applyBorder="1" applyAlignment="1" applyProtection="1">
      <alignment horizontal="left" wrapText="1"/>
      <protection locked="0"/>
    </xf>
    <xf numFmtId="0" fontId="0" fillId="0" borderId="77" xfId="0" applyBorder="1" applyAlignment="1" applyProtection="1">
      <alignment horizontal="left" wrapText="1"/>
      <protection locked="0"/>
    </xf>
    <xf numFmtId="0" fontId="0" fillId="0" borderId="78" xfId="0" applyBorder="1" applyAlignment="1" applyProtection="1">
      <alignment horizontal="left" wrapText="1"/>
      <protection locked="0"/>
    </xf>
    <xf numFmtId="2" fontId="18" fillId="0" borderId="19" xfId="0" applyNumberFormat="1" applyFont="1" applyFill="1" applyBorder="1" applyAlignment="1" applyProtection="1">
      <alignment horizontal="center"/>
      <protection locked="0"/>
    </xf>
    <xf numFmtId="2" fontId="35" fillId="0" borderId="19" xfId="0" applyNumberFormat="1" applyFont="1" applyFill="1" applyBorder="1" applyAlignment="1" applyProtection="1">
      <alignment horizontal="left" vertical="center" wrapText="1"/>
      <protection locked="0"/>
    </xf>
    <xf numFmtId="2" fontId="18" fillId="0" borderId="9" xfId="0" applyNumberFormat="1" applyFont="1" applyFill="1" applyBorder="1" applyAlignment="1" applyProtection="1">
      <alignment horizontal="center"/>
      <protection locked="0"/>
    </xf>
    <xf numFmtId="0" fontId="0" fillId="0" borderId="0" xfId="0" applyFont="1" applyFill="1" applyAlignment="1">
      <alignment vertical="center"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11" fillId="0" borderId="0" xfId="0" applyNumberFormat="1" applyFont="1" applyFill="1" applyBorder="1" applyAlignment="1">
      <alignment horizontal="left" vertical="top" wrapText="1"/>
    </xf>
    <xf numFmtId="0" fontId="11" fillId="0" borderId="0" xfId="0" applyFont="1" applyFill="1" applyAlignment="1">
      <alignment horizontal="lef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7" fillId="9" borderId="0" xfId="0" applyFont="1" applyFill="1" applyAlignment="1">
      <alignment horizontal="center"/>
    </xf>
    <xf numFmtId="0" fontId="28" fillId="9" borderId="0" xfId="0" applyFont="1" applyFill="1" applyAlignment="1">
      <alignment horizontal="center"/>
    </xf>
    <xf numFmtId="0" fontId="8" fillId="0" borderId="0" xfId="0" applyFont="1" applyFill="1" applyBorder="1" applyAlignment="1">
      <alignment horizontal="left" vertical="center" wrapText="1"/>
    </xf>
    <xf numFmtId="0" fontId="3" fillId="4" borderId="0" xfId="0" applyFont="1" applyFill="1" applyBorder="1" applyAlignment="1">
      <alignment horizontal="center" vertical="center"/>
    </xf>
    <xf numFmtId="0" fontId="8" fillId="0" borderId="1" xfId="0" applyFont="1" applyFill="1" applyBorder="1" applyAlignment="1">
      <alignment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6" fillId="4" borderId="0" xfId="0" applyFont="1" applyFill="1" applyBorder="1" applyAlignment="1">
      <alignment horizontal="center"/>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alignment/>
    </xf>
    <xf numFmtId="0" fontId="3" fillId="5" borderId="0" xfId="0" applyFont="1" applyFill="1" applyBorder="1" applyAlignment="1">
      <alignment horizontal="center" vertical="center"/>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6" xfId="0" applyFont="1" applyFill="1" applyBorder="1" applyAlignment="1">
      <alignment vertical="top" wrapText="1"/>
    </xf>
    <xf numFmtId="0" fontId="0" fillId="0" borderId="20" xfId="0" applyFill="1" applyBorder="1" applyAlignment="1">
      <alignment vertical="top" wrapText="1"/>
    </xf>
    <xf numFmtId="0" fontId="0" fillId="0" borderId="20"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3" fillId="5" borderId="0" xfId="0" applyFont="1" applyFill="1" applyBorder="1" applyAlignment="1">
      <alignment horizontal="center"/>
    </xf>
    <xf numFmtId="0" fontId="6" fillId="4" borderId="0" xfId="0" applyFont="1" applyFill="1" applyBorder="1" applyAlignment="1">
      <alignment horizontal="center" vertical="center"/>
    </xf>
    <xf numFmtId="0" fontId="0" fillId="0" borderId="79" xfId="0"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19" fillId="6" borderId="0" xfId="0" applyFont="1" applyFill="1" applyAlignment="1">
      <alignment horizontal="left"/>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0" fillId="0" borderId="1" xfId="0" applyFont="1" applyBorder="1" applyAlignment="1">
      <alignment horizontal="left" wrapText="1"/>
    </xf>
    <xf numFmtId="0" fontId="0" fillId="0" borderId="1" xfId="0" applyFont="1" applyBorder="1" applyAlignment="1">
      <alignment wrapText="1"/>
    </xf>
    <xf numFmtId="0" fontId="0" fillId="0" borderId="14" xfId="0" applyFont="1" applyBorder="1" applyAlignment="1" applyProtection="1">
      <alignment horizontal="left" wrapText="1"/>
      <protection locked="0"/>
    </xf>
    <xf numFmtId="0" fontId="0" fillId="0" borderId="14" xfId="0" applyFont="1" applyBorder="1" applyAlignment="1" applyProtection="1">
      <alignment wrapText="1"/>
      <protection locked="0"/>
    </xf>
    <xf numFmtId="0" fontId="0" fillId="0" borderId="80" xfId="0" applyFont="1" applyBorder="1" applyAlignment="1" applyProtection="1">
      <alignment horizontal="left" wrapText="1"/>
      <protection locked="0"/>
    </xf>
    <xf numFmtId="0" fontId="0" fillId="0" borderId="80" xfId="0" applyFont="1" applyBorder="1" applyAlignment="1" applyProtection="1">
      <alignment wrapText="1"/>
      <protection locked="0"/>
    </xf>
    <xf numFmtId="0" fontId="11" fillId="3" borderId="28" xfId="0" applyFont="1" applyFill="1" applyBorder="1" applyAlignment="1">
      <alignment horizontal="center"/>
    </xf>
    <xf numFmtId="0" fontId="11" fillId="3" borderId="81" xfId="0" applyFont="1" applyFill="1" applyBorder="1" applyAlignment="1">
      <alignment horizontal="center"/>
    </xf>
    <xf numFmtId="0" fontId="11" fillId="3" borderId="81" xfId="0" applyFont="1" applyFill="1" applyBorder="1" applyAlignment="1">
      <alignment/>
    </xf>
    <xf numFmtId="0" fontId="11" fillId="3" borderId="82" xfId="0" applyFont="1" applyFill="1" applyBorder="1" applyAlignment="1">
      <alignment horizontal="center"/>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18" fillId="0" borderId="0" xfId="0" applyFont="1" applyFill="1" applyAlignment="1">
      <alignment horizontal="left" vertical="top" wrapText="1"/>
    </xf>
    <xf numFmtId="0" fontId="18" fillId="0" borderId="0" xfId="0" applyFont="1" applyFill="1" applyAlignment="1">
      <alignment wrapText="1"/>
    </xf>
    <xf numFmtId="0" fontId="6" fillId="5"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62" fillId="6" borderId="0" xfId="0" applyNumberFormat="1" applyFont="1" applyFill="1" applyAlignment="1">
      <alignment horizontal="left" wrapText="1"/>
    </xf>
    <xf numFmtId="0" fontId="62" fillId="6" borderId="0" xfId="0" applyFont="1" applyFill="1" applyAlignment="1">
      <alignment horizontal="left" wrapText="1"/>
    </xf>
    <xf numFmtId="0" fontId="61" fillId="6" borderId="2" xfId="0" applyFont="1" applyFill="1" applyBorder="1" applyAlignment="1">
      <alignment horizontal="left" wrapText="1"/>
    </xf>
    <xf numFmtId="0" fontId="52" fillId="6" borderId="0" xfId="0" applyFont="1" applyFill="1" applyBorder="1" applyAlignment="1">
      <alignment horizontal="center"/>
    </xf>
    <xf numFmtId="0" fontId="11" fillId="6" borderId="0" xfId="0" applyFont="1" applyFill="1" applyBorder="1" applyAlignment="1">
      <alignment/>
    </xf>
    <xf numFmtId="0" fontId="0" fillId="0" borderId="83" xfId="0" applyFont="1" applyBorder="1" applyAlignment="1" applyProtection="1">
      <alignment horizontal="left" wrapText="1"/>
      <protection locked="0"/>
    </xf>
    <xf numFmtId="0" fontId="21" fillId="0" borderId="84" xfId="0" applyNumberFormat="1" applyFont="1" applyFill="1" applyBorder="1" applyAlignment="1">
      <alignment horizontal="center" wrapText="1"/>
    </xf>
    <xf numFmtId="0" fontId="21" fillId="0" borderId="85" xfId="0" applyNumberFormat="1" applyFont="1" applyFill="1" applyBorder="1" applyAlignment="1">
      <alignment horizontal="center" wrapText="1"/>
    </xf>
    <xf numFmtId="0" fontId="21" fillId="0" borderId="86" xfId="0" applyNumberFormat="1" applyFont="1" applyFill="1" applyBorder="1" applyAlignment="1">
      <alignment horizontal="center" wrapText="1"/>
    </xf>
    <xf numFmtId="0" fontId="21" fillId="0" borderId="84" xfId="0" applyFont="1" applyFill="1" applyBorder="1" applyAlignment="1">
      <alignment horizontal="center" wrapText="1"/>
    </xf>
    <xf numFmtId="0" fontId="21" fillId="0" borderId="85" xfId="0" applyFont="1" applyFill="1" applyBorder="1" applyAlignment="1">
      <alignment horizontal="center" wrapText="1"/>
    </xf>
    <xf numFmtId="0" fontId="21" fillId="0" borderId="86" xfId="0" applyFont="1" applyFill="1" applyBorder="1" applyAlignment="1">
      <alignment horizontal="center" wrapText="1"/>
    </xf>
    <xf numFmtId="0" fontId="6" fillId="4" borderId="0" xfId="0" applyFont="1" applyFill="1" applyBorder="1" applyAlignment="1">
      <alignment horizontal="left"/>
    </xf>
    <xf numFmtId="0" fontId="21" fillId="0" borderId="0" xfId="0" applyNumberFormat="1" applyFont="1" applyFill="1" applyBorder="1" applyAlignment="1">
      <alignment horizontal="center" wrapText="1"/>
    </xf>
    <xf numFmtId="0" fontId="18" fillId="0" borderId="0" xfId="0" applyFont="1" applyFill="1" applyBorder="1" applyAlignment="1">
      <alignment horizontal="left" vertical="top" wrapText="1"/>
    </xf>
    <xf numFmtId="0" fontId="0" fillId="6" borderId="0" xfId="0" applyFont="1" applyFill="1" applyBorder="1" applyAlignment="1">
      <alignment horizontal="left" wrapText="1"/>
    </xf>
    <xf numFmtId="0" fontId="0" fillId="6" borderId="0" xfId="0" applyFont="1" applyFill="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80" xfId="0"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11" fillId="6" borderId="76" xfId="0" applyFont="1" applyFill="1" applyBorder="1" applyAlignment="1" applyProtection="1">
      <alignment horizontal="left" wrapText="1"/>
      <protection locked="0"/>
    </xf>
    <xf numFmtId="0" fontId="11" fillId="6" borderId="77" xfId="0" applyFont="1" applyFill="1" applyBorder="1" applyAlignment="1" applyProtection="1">
      <alignment horizontal="left" wrapText="1"/>
      <protection locked="0"/>
    </xf>
    <xf numFmtId="0" fontId="11" fillId="6" borderId="78" xfId="0" applyFont="1" applyFill="1" applyBorder="1" applyAlignment="1" applyProtection="1">
      <alignment horizontal="left" wrapText="1"/>
      <protection locked="0"/>
    </xf>
    <xf numFmtId="0" fontId="11" fillId="6" borderId="87" xfId="0" applyFont="1" applyFill="1" applyBorder="1" applyAlignment="1" applyProtection="1">
      <alignment horizontal="left" vertical="center" wrapText="1"/>
      <protection locked="0"/>
    </xf>
    <xf numFmtId="0" fontId="11" fillId="6" borderId="88" xfId="0" applyFont="1" applyFill="1" applyBorder="1" applyAlignment="1" applyProtection="1">
      <alignment horizontal="left" vertical="center" wrapText="1"/>
      <protection locked="0"/>
    </xf>
    <xf numFmtId="0" fontId="11" fillId="6" borderId="89" xfId="0" applyFont="1" applyFill="1" applyBorder="1" applyAlignment="1" applyProtection="1">
      <alignment horizontal="left" vertical="center" wrapText="1"/>
      <protection locked="0"/>
    </xf>
    <xf numFmtId="0" fontId="11" fillId="0" borderId="14"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7" fillId="0" borderId="2" xfId="0" applyFont="1" applyBorder="1" applyAlignment="1" applyProtection="1">
      <alignment horizontal="left"/>
      <protection locked="0"/>
    </xf>
    <xf numFmtId="0" fontId="6" fillId="4" borderId="0" xfId="0" applyFont="1" applyFill="1" applyBorder="1" applyAlignment="1" applyProtection="1">
      <alignment/>
      <protection locked="0"/>
    </xf>
  </cellXfs>
  <cellStyles count="15">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6" xfId="27"/>
    <cellStyle name="Percent" xfId="28"/>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181850" y="171450"/>
          <a:ext cx="733425" cy="838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323850</xdr:colOff>
      <xdr:row>25</xdr:row>
      <xdr:rowOff>19050</xdr:rowOff>
    </xdr:from>
    <xdr:to>
      <xdr:col>21</xdr:col>
      <xdr:colOff>28575</xdr:colOff>
      <xdr:row>30</xdr:row>
      <xdr:rowOff>0</xdr:rowOff>
    </xdr:to>
    <xdr:sp>
      <xdr:nvSpPr>
        <xdr:cNvPr id="1" name="AutoShape 41"/>
        <xdr:cNvSpPr>
          <a:spLocks/>
        </xdr:cNvSpPr>
      </xdr:nvSpPr>
      <xdr:spPr>
        <a:xfrm>
          <a:off x="7620000" y="6305550"/>
          <a:ext cx="276225" cy="1123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2" name="Line 42"/>
        <xdr:cNvSpPr>
          <a:spLocks/>
        </xdr:cNvSpPr>
      </xdr:nvSpPr>
      <xdr:spPr>
        <a:xfrm flipV="1">
          <a:off x="2752725" y="6572250"/>
          <a:ext cx="49244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104775</xdr:rowOff>
    </xdr:from>
    <xdr:to>
      <xdr:col>19</xdr:col>
      <xdr:colOff>400050</xdr:colOff>
      <xdr:row>28</xdr:row>
      <xdr:rowOff>133350</xdr:rowOff>
    </xdr:to>
    <xdr:sp>
      <xdr:nvSpPr>
        <xdr:cNvPr id="3" name="Line 43"/>
        <xdr:cNvSpPr>
          <a:spLocks/>
        </xdr:cNvSpPr>
      </xdr:nvSpPr>
      <xdr:spPr>
        <a:xfrm flipV="1">
          <a:off x="2762250" y="7038975"/>
          <a:ext cx="49339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28</xdr:row>
      <xdr:rowOff>104775</xdr:rowOff>
    </xdr:from>
    <xdr:to>
      <xdr:col>28</xdr:col>
      <xdr:colOff>95250</xdr:colOff>
      <xdr:row>28</xdr:row>
      <xdr:rowOff>104775</xdr:rowOff>
    </xdr:to>
    <xdr:sp>
      <xdr:nvSpPr>
        <xdr:cNvPr id="4" name="Line 44"/>
        <xdr:cNvSpPr>
          <a:spLocks/>
        </xdr:cNvSpPr>
      </xdr:nvSpPr>
      <xdr:spPr>
        <a:xfrm>
          <a:off x="7800975" y="7038975"/>
          <a:ext cx="2333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5" name="Line 45"/>
        <xdr:cNvSpPr>
          <a:spLocks/>
        </xdr:cNvSpPr>
      </xdr:nvSpPr>
      <xdr:spPr>
        <a:xfrm flipV="1">
          <a:off x="7810500" y="6581775"/>
          <a:ext cx="2352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323850</xdr:colOff>
      <xdr:row>25</xdr:row>
      <xdr:rowOff>19050</xdr:rowOff>
    </xdr:from>
    <xdr:to>
      <xdr:col>21</xdr:col>
      <xdr:colOff>28575</xdr:colOff>
      <xdr:row>30</xdr:row>
      <xdr:rowOff>0</xdr:rowOff>
    </xdr:to>
    <xdr:sp>
      <xdr:nvSpPr>
        <xdr:cNvPr id="6" name="AutoShape 68"/>
        <xdr:cNvSpPr>
          <a:spLocks/>
        </xdr:cNvSpPr>
      </xdr:nvSpPr>
      <xdr:spPr>
        <a:xfrm>
          <a:off x="7620000" y="6305550"/>
          <a:ext cx="276225" cy="1123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7" name="Line 69"/>
        <xdr:cNvSpPr>
          <a:spLocks/>
        </xdr:cNvSpPr>
      </xdr:nvSpPr>
      <xdr:spPr>
        <a:xfrm flipV="1">
          <a:off x="2752725" y="6572250"/>
          <a:ext cx="49244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66675</xdr:rowOff>
    </xdr:from>
    <xdr:to>
      <xdr:col>19</xdr:col>
      <xdr:colOff>400050</xdr:colOff>
      <xdr:row>28</xdr:row>
      <xdr:rowOff>95250</xdr:rowOff>
    </xdr:to>
    <xdr:sp>
      <xdr:nvSpPr>
        <xdr:cNvPr id="8" name="Line 70"/>
        <xdr:cNvSpPr>
          <a:spLocks/>
        </xdr:cNvSpPr>
      </xdr:nvSpPr>
      <xdr:spPr>
        <a:xfrm flipV="1">
          <a:off x="2762250" y="7000875"/>
          <a:ext cx="49339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28</xdr:row>
      <xdr:rowOff>76200</xdr:rowOff>
    </xdr:from>
    <xdr:to>
      <xdr:col>28</xdr:col>
      <xdr:colOff>104775</xdr:colOff>
      <xdr:row>28</xdr:row>
      <xdr:rowOff>76200</xdr:rowOff>
    </xdr:to>
    <xdr:sp>
      <xdr:nvSpPr>
        <xdr:cNvPr id="9" name="Line 71"/>
        <xdr:cNvSpPr>
          <a:spLocks/>
        </xdr:cNvSpPr>
      </xdr:nvSpPr>
      <xdr:spPr>
        <a:xfrm>
          <a:off x="7810500" y="7010400"/>
          <a:ext cx="2333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10" name="Line 72"/>
        <xdr:cNvSpPr>
          <a:spLocks/>
        </xdr:cNvSpPr>
      </xdr:nvSpPr>
      <xdr:spPr>
        <a:xfrm flipV="1">
          <a:off x="7810500" y="6581775"/>
          <a:ext cx="2352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showRowColHeaders="0" zoomScale="90" zoomScaleNormal="90" workbookViewId="0" topLeftCell="A1">
      <selection activeCell="B7" sqref="B7"/>
    </sheetView>
  </sheetViews>
  <sheetFormatPr defaultColWidth="9.140625" defaultRowHeight="12.75"/>
  <cols>
    <col min="1" max="1" width="2.28125" style="0" customWidth="1"/>
    <col min="2" max="2" width="20.140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552" t="s">
        <v>90</v>
      </c>
      <c r="L6" s="1"/>
    </row>
    <row r="7" ht="6.75" customHeight="1">
      <c r="L7" s="1"/>
    </row>
    <row r="8" spans="2:12" ht="14.25" customHeight="1">
      <c r="B8" s="668" t="s">
        <v>150</v>
      </c>
      <c r="C8" s="668"/>
      <c r="D8" s="668"/>
      <c r="E8" s="668"/>
      <c r="F8" s="668"/>
      <c r="G8" s="668"/>
      <c r="H8" s="668"/>
      <c r="I8" s="668"/>
      <c r="J8" s="668"/>
      <c r="L8" s="1"/>
    </row>
    <row r="9" spans="2:12" ht="24.75" customHeight="1">
      <c r="B9" s="669" t="s">
        <v>151</v>
      </c>
      <c r="C9" s="669"/>
      <c r="D9" s="669"/>
      <c r="E9" s="669"/>
      <c r="F9" s="669"/>
      <c r="G9" s="669"/>
      <c r="H9" s="669"/>
      <c r="I9" s="669"/>
      <c r="J9" s="669"/>
      <c r="L9" s="1"/>
    </row>
    <row r="10" spans="2:12" ht="12.75">
      <c r="B10" s="2"/>
      <c r="L10" s="1"/>
    </row>
    <row r="11" spans="2:12" ht="18">
      <c r="B11" s="3" t="s">
        <v>152</v>
      </c>
      <c r="K11" s="1"/>
      <c r="L11" s="1"/>
    </row>
    <row r="12" spans="2:3" ht="21" customHeight="1">
      <c r="B12" s="4"/>
      <c r="C12" s="5"/>
    </row>
    <row r="13" spans="2:10" s="6" customFormat="1" ht="18">
      <c r="B13" s="671" t="s">
        <v>153</v>
      </c>
      <c r="C13" s="671"/>
      <c r="D13" s="671"/>
      <c r="E13" s="671"/>
      <c r="F13" s="671"/>
      <c r="G13" s="671"/>
      <c r="H13" s="671"/>
      <c r="I13" s="671"/>
      <c r="J13" s="671"/>
    </row>
    <row r="14" spans="6:11" ht="15.75">
      <c r="F14" s="7"/>
      <c r="G14" s="2"/>
      <c r="H14" s="2"/>
      <c r="I14" s="2"/>
      <c r="J14" s="2"/>
      <c r="K14" s="2"/>
    </row>
    <row r="15" spans="2:11" ht="15.75" customHeight="1">
      <c r="B15" s="8" t="s">
        <v>154</v>
      </c>
      <c r="C15" s="672" t="s">
        <v>155</v>
      </c>
      <c r="D15" s="672"/>
      <c r="E15" s="672"/>
      <c r="F15" s="672"/>
      <c r="G15" s="672"/>
      <c r="H15" s="672"/>
      <c r="I15" s="672"/>
      <c r="J15" s="672"/>
      <c r="K15" s="2"/>
    </row>
    <row r="16" spans="2:11" ht="7.5" customHeight="1">
      <c r="B16" s="9"/>
      <c r="C16" s="38"/>
      <c r="D16" s="105"/>
      <c r="E16" s="105"/>
      <c r="F16" s="95"/>
      <c r="G16" s="105"/>
      <c r="H16" s="105"/>
      <c r="I16" s="105"/>
      <c r="J16" s="2"/>
      <c r="K16" s="2"/>
    </row>
    <row r="17" spans="2:11" ht="15.75">
      <c r="B17" s="9" t="s">
        <v>156</v>
      </c>
      <c r="C17" s="239" t="s">
        <v>157</v>
      </c>
      <c r="D17" s="95"/>
      <c r="E17" s="1"/>
      <c r="F17" s="95"/>
      <c r="G17" s="105"/>
      <c r="H17" s="105"/>
      <c r="I17" s="105"/>
      <c r="J17" s="2"/>
      <c r="K17" s="2"/>
    </row>
    <row r="18" spans="2:11" ht="7.5" customHeight="1">
      <c r="B18" s="9"/>
      <c r="C18" s="38"/>
      <c r="D18" s="95"/>
      <c r="E18" s="1"/>
      <c r="F18" s="95"/>
      <c r="G18" s="105"/>
      <c r="H18" s="105"/>
      <c r="I18" s="105"/>
      <c r="J18" s="105"/>
      <c r="K18" s="2"/>
    </row>
    <row r="19" spans="2:11" ht="15.75">
      <c r="B19" s="9" t="s">
        <v>158</v>
      </c>
      <c r="C19" s="554" t="s">
        <v>159</v>
      </c>
      <c r="D19" s="555"/>
      <c r="E19" s="304"/>
      <c r="F19" s="95"/>
      <c r="G19" s="105"/>
      <c r="H19" s="105"/>
      <c r="I19" s="105"/>
      <c r="J19" s="105"/>
      <c r="K19" s="2"/>
    </row>
    <row r="20" spans="2:11" ht="7.5" customHeight="1">
      <c r="B20" s="9"/>
      <c r="C20" s="556"/>
      <c r="D20" s="555"/>
      <c r="E20" s="304"/>
      <c r="F20" s="95"/>
      <c r="G20" s="105"/>
      <c r="H20" s="105"/>
      <c r="I20" s="105"/>
      <c r="J20" s="105"/>
      <c r="K20" s="2"/>
    </row>
    <row r="21" spans="2:11" ht="15.75">
      <c r="B21" s="9" t="s">
        <v>160</v>
      </c>
      <c r="C21" s="554" t="s">
        <v>161</v>
      </c>
      <c r="D21" s="555"/>
      <c r="E21" s="304"/>
      <c r="F21" s="95"/>
      <c r="G21" s="105"/>
      <c r="H21" s="105"/>
      <c r="I21" s="105"/>
      <c r="J21" s="105"/>
      <c r="K21" s="2"/>
    </row>
    <row r="22" spans="2:11" ht="7.5" customHeight="1">
      <c r="B22" s="9"/>
      <c r="C22" s="556"/>
      <c r="D22" s="555"/>
      <c r="E22" s="304"/>
      <c r="F22" s="95"/>
      <c r="G22" s="105"/>
      <c r="H22" s="105"/>
      <c r="I22" s="105"/>
      <c r="J22" s="105"/>
      <c r="K22" s="2"/>
    </row>
    <row r="23" spans="2:10" s="2" customFormat="1" ht="15.75" customHeight="1">
      <c r="B23" s="9" t="s">
        <v>162</v>
      </c>
      <c r="C23" s="554" t="s">
        <v>163</v>
      </c>
      <c r="D23" s="555"/>
      <c r="E23" s="304"/>
      <c r="F23" s="95"/>
      <c r="G23" s="105"/>
      <c r="H23" s="105"/>
      <c r="I23" s="105"/>
      <c r="J23" s="105"/>
    </row>
    <row r="24" spans="2:11" ht="7.5" customHeight="1">
      <c r="B24" s="553"/>
      <c r="C24" s="556"/>
      <c r="D24" s="555"/>
      <c r="E24" s="304"/>
      <c r="F24" s="95"/>
      <c r="G24" s="105"/>
      <c r="H24" s="105"/>
      <c r="I24" s="105"/>
      <c r="J24" s="105"/>
      <c r="K24" s="2"/>
    </row>
    <row r="25" spans="2:11" ht="15.75" customHeight="1">
      <c r="B25" s="9" t="s">
        <v>164</v>
      </c>
      <c r="C25" s="670" t="s">
        <v>165</v>
      </c>
      <c r="D25" s="670"/>
      <c r="E25" s="670"/>
      <c r="F25" s="670"/>
      <c r="G25" s="105"/>
      <c r="H25" s="105"/>
      <c r="I25" s="105"/>
      <c r="J25" s="105"/>
      <c r="K25" s="2"/>
    </row>
    <row r="26" spans="3:11" ht="7.5" customHeight="1">
      <c r="C26" s="556"/>
      <c r="D26" s="555"/>
      <c r="E26" s="304"/>
      <c r="F26" s="95"/>
      <c r="G26" s="105"/>
      <c r="H26" s="105"/>
      <c r="I26" s="105"/>
      <c r="J26" s="105"/>
      <c r="K26" s="2"/>
    </row>
    <row r="27" spans="2:11" ht="15.75">
      <c r="B27" s="9" t="s">
        <v>166</v>
      </c>
      <c r="C27" s="554" t="s">
        <v>167</v>
      </c>
      <c r="D27" s="601"/>
      <c r="E27" s="602"/>
      <c r="F27" s="95"/>
      <c r="G27" s="105"/>
      <c r="H27" s="105"/>
      <c r="I27" s="105"/>
      <c r="J27" s="105"/>
      <c r="K27" s="2"/>
    </row>
    <row r="28" spans="3:10" ht="7.5" customHeight="1">
      <c r="C28" s="1"/>
      <c r="D28" s="1"/>
      <c r="E28" s="1"/>
      <c r="F28" s="1"/>
      <c r="G28" s="1"/>
      <c r="H28" s="1"/>
      <c r="I28" s="1"/>
      <c r="J28" s="1"/>
    </row>
    <row r="29" spans="2:11" ht="16.5" customHeight="1">
      <c r="B29" s="12" t="s">
        <v>168</v>
      </c>
      <c r="C29" s="240" t="s">
        <v>169</v>
      </c>
      <c r="D29" s="241"/>
      <c r="E29" s="241"/>
      <c r="F29" s="94"/>
      <c r="G29" s="241"/>
      <c r="H29" s="241"/>
      <c r="I29" s="241"/>
      <c r="J29" s="241"/>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4.25">
      <c r="C38" s="10"/>
      <c r="K38" s="2"/>
    </row>
    <row r="39" ht="31.5" customHeight="1">
      <c r="K39" s="2"/>
    </row>
    <row r="40" spans="3:11" ht="44.25" customHeight="1">
      <c r="C40" s="10"/>
      <c r="K40" s="2"/>
    </row>
    <row r="41" spans="3:11" ht="14.25">
      <c r="C41" s="10"/>
      <c r="K41" s="2"/>
    </row>
    <row r="42" spans="3:11" ht="14.25">
      <c r="C42" s="10"/>
      <c r="K42" s="2"/>
    </row>
    <row r="43" spans="3:11" ht="14.25">
      <c r="C43" s="10"/>
      <c r="K43" s="2"/>
    </row>
    <row r="44" spans="3:11" ht="31.5" customHeight="1">
      <c r="C44" s="10"/>
      <c r="K44" s="2"/>
    </row>
    <row r="45" ht="31.5" customHeight="1">
      <c r="K45" s="2"/>
    </row>
    <row r="46" spans="3:11" ht="31.5" customHeight="1">
      <c r="C46" s="14"/>
      <c r="K46" s="2"/>
    </row>
    <row r="47" spans="3:11" ht="14.25">
      <c r="C47" s="14"/>
      <c r="K47" s="2"/>
    </row>
    <row r="48" spans="2:11" ht="15.75">
      <c r="B48" s="7"/>
      <c r="C48" s="14"/>
      <c r="D48" s="7"/>
      <c r="F48" s="7"/>
      <c r="G48" s="2"/>
      <c r="H48" s="2"/>
      <c r="I48" s="2"/>
      <c r="J48" s="2"/>
      <c r="K48" s="2"/>
    </row>
    <row r="49" spans="3:11" ht="15.75">
      <c r="C49" s="14"/>
      <c r="D49" s="7"/>
      <c r="F49" s="7"/>
      <c r="G49" s="2"/>
      <c r="H49" s="2"/>
      <c r="I49" s="2"/>
      <c r="J49" s="2"/>
      <c r="K49" s="2"/>
    </row>
    <row r="50" ht="12.75">
      <c r="C50" s="15"/>
    </row>
    <row r="51" ht="12.75">
      <c r="C51" s="15"/>
    </row>
    <row r="52" ht="12.75">
      <c r="C52" s="15"/>
    </row>
    <row r="53" ht="12.75">
      <c r="C53" s="15"/>
    </row>
  </sheetData>
  <sheetProtection sheet="1" objects="1" scenarios="1"/>
  <mergeCells count="5">
    <mergeCell ref="B8:J8"/>
    <mergeCell ref="B9:J9"/>
    <mergeCell ref="C25:F25"/>
    <mergeCell ref="B13:J13"/>
    <mergeCell ref="C15:J15"/>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2"/>
  <dimension ref="A1:IU108"/>
  <sheetViews>
    <sheetView showGridLines="0" zoomScale="83" zoomScaleNormal="83" workbookViewId="0" topLeftCell="C1">
      <selection activeCell="F9" sqref="F9"/>
    </sheetView>
  </sheetViews>
  <sheetFormatPr defaultColWidth="9.140625" defaultRowHeight="12.75"/>
  <cols>
    <col min="1" max="1" width="5.28125" style="418" hidden="1" customWidth="1"/>
    <col min="2" max="2" width="3.140625" style="418" hidden="1" customWidth="1"/>
    <col min="3" max="3" width="10.7109375" style="16" customWidth="1"/>
    <col min="4" max="4" width="36.7109375" style="16" customWidth="1"/>
    <col min="5" max="5" width="9.421875" style="16"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4.421875" style="16" customWidth="1"/>
    <col min="40" max="40" width="4.7109375" style="309" customWidth="1"/>
    <col min="41" max="41" width="35.140625" style="309" customWidth="1"/>
    <col min="42" max="42" width="7.7109375" style="309" customWidth="1"/>
    <col min="43" max="43" width="5.7109375" style="348" customWidth="1"/>
    <col min="44" max="44" width="1.7109375" style="349" customWidth="1"/>
    <col min="45" max="45" width="5.7109375" style="348" customWidth="1"/>
    <col min="46" max="46" width="1.7109375" style="349" customWidth="1"/>
    <col min="47" max="47" width="5.7109375" style="348" customWidth="1"/>
    <col min="48" max="48" width="1.7109375" style="349" customWidth="1"/>
    <col min="49" max="49" width="5.7109375" style="348" customWidth="1"/>
    <col min="50" max="50" width="1.7109375" style="349" customWidth="1"/>
    <col min="51" max="51" width="5.7109375" style="348" customWidth="1"/>
    <col min="52" max="52" width="1.7109375" style="349" customWidth="1"/>
    <col min="53" max="53" width="5.7109375" style="348" customWidth="1"/>
    <col min="54" max="54" width="1.7109375" style="349" customWidth="1"/>
    <col min="55" max="55" width="5.7109375" style="348" customWidth="1"/>
    <col min="56" max="56" width="1.7109375" style="349" customWidth="1"/>
    <col min="57" max="57" width="5.7109375" style="348" customWidth="1"/>
    <col min="58" max="58" width="1.7109375" style="349" customWidth="1"/>
    <col min="59" max="59" width="5.7109375" style="348" customWidth="1"/>
    <col min="60" max="60" width="1.7109375" style="349" customWidth="1"/>
    <col min="61" max="61" width="5.7109375" style="348" customWidth="1"/>
    <col min="62" max="62" width="1.7109375" style="349" customWidth="1"/>
    <col min="63" max="63" width="5.7109375" style="348" customWidth="1"/>
    <col min="64" max="64" width="1.7109375" style="349" customWidth="1"/>
    <col min="65" max="65" width="5.7109375" style="348" customWidth="1"/>
    <col min="66" max="66" width="1.7109375" style="349" customWidth="1"/>
    <col min="67" max="67" width="5.7109375" style="348" customWidth="1"/>
    <col min="68" max="68" width="1.7109375" style="349" customWidth="1"/>
    <col min="69" max="69" width="5.7109375" style="348" customWidth="1"/>
    <col min="70" max="70" width="1.7109375" style="349" customWidth="1"/>
    <col min="71" max="71" width="5.8515625" style="309" customWidth="1"/>
    <col min="72" max="72" width="1.7109375" style="309" customWidth="1"/>
    <col min="73" max="73" width="5.8515625" style="309" customWidth="1"/>
    <col min="74" max="74" width="1.7109375" style="309" customWidth="1"/>
    <col min="75" max="16384" width="9.140625" style="16" customWidth="1"/>
  </cols>
  <sheetData>
    <row r="1" spans="2:85" ht="16.5" customHeight="1">
      <c r="B1" s="418">
        <v>1</v>
      </c>
      <c r="C1" s="719" t="s">
        <v>152</v>
      </c>
      <c r="D1" s="719"/>
      <c r="E1" s="719"/>
      <c r="F1" s="145"/>
      <c r="G1" s="154"/>
      <c r="H1" s="145"/>
      <c r="I1" s="154"/>
      <c r="J1" s="145"/>
      <c r="K1" s="154"/>
      <c r="L1" s="145"/>
      <c r="M1" s="154"/>
      <c r="N1" s="145"/>
      <c r="O1" s="154"/>
      <c r="P1" s="145"/>
      <c r="Q1" s="154"/>
      <c r="R1" s="145"/>
      <c r="S1" s="154"/>
      <c r="T1" s="145"/>
      <c r="U1" s="154"/>
      <c r="V1" s="145"/>
      <c r="W1" s="154"/>
      <c r="X1" s="145"/>
      <c r="Y1" s="154"/>
      <c r="Z1" s="145"/>
      <c r="AA1" s="154"/>
      <c r="AB1" s="145"/>
      <c r="AC1" s="154"/>
      <c r="AD1" s="154"/>
      <c r="AE1" s="154"/>
      <c r="AF1" s="154"/>
      <c r="AG1" s="154"/>
      <c r="AH1" s="145"/>
      <c r="AI1" s="160"/>
      <c r="AJ1" s="145"/>
      <c r="AK1" s="160"/>
      <c r="AL1" s="160"/>
      <c r="AM1" s="17"/>
      <c r="AN1" s="424" t="s">
        <v>339</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7"/>
      <c r="BX1" s="17"/>
      <c r="BY1" s="17"/>
      <c r="BZ1" s="17"/>
      <c r="CA1" s="17"/>
      <c r="CB1" s="17"/>
      <c r="CC1" s="17"/>
      <c r="CD1" s="17"/>
      <c r="CE1" s="17"/>
      <c r="CF1" s="17"/>
      <c r="CG1" s="17"/>
    </row>
    <row r="2" spans="3:85" ht="12.75">
      <c r="C2" s="66"/>
      <c r="D2" s="63"/>
      <c r="E2" s="65"/>
      <c r="F2" s="146"/>
      <c r="G2" s="155"/>
      <c r="H2" s="146"/>
      <c r="I2" s="155"/>
      <c r="J2" s="146"/>
      <c r="K2" s="155"/>
      <c r="L2" s="146"/>
      <c r="M2" s="155"/>
      <c r="N2" s="146"/>
      <c r="O2" s="155"/>
      <c r="P2" s="146"/>
      <c r="Q2" s="155"/>
      <c r="R2" s="146"/>
      <c r="S2" s="155"/>
      <c r="T2" s="146"/>
      <c r="U2" s="155"/>
      <c r="V2" s="146"/>
      <c r="W2" s="155"/>
      <c r="X2" s="146"/>
      <c r="Y2" s="155"/>
      <c r="Z2" s="146"/>
      <c r="AA2" s="155"/>
      <c r="AB2" s="146"/>
      <c r="AC2" s="155"/>
      <c r="AD2" s="155"/>
      <c r="AE2" s="155"/>
      <c r="AF2" s="155"/>
      <c r="AG2" s="155"/>
      <c r="AH2" s="146"/>
      <c r="AI2" s="161"/>
      <c r="AJ2" s="146"/>
      <c r="AK2" s="161"/>
      <c r="AL2" s="161"/>
      <c r="AM2" s="17"/>
      <c r="AN2" s="312"/>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7"/>
      <c r="BX2" s="17"/>
      <c r="BY2" s="17"/>
      <c r="BZ2" s="17"/>
      <c r="CA2" s="17"/>
      <c r="CB2" s="17"/>
      <c r="CC2" s="17"/>
      <c r="CD2" s="17"/>
      <c r="CE2" s="17"/>
      <c r="CF2" s="17"/>
      <c r="CG2" s="17"/>
    </row>
    <row r="3" spans="1:75" s="11" customFormat="1" ht="25.5" customHeight="1">
      <c r="A3" s="418"/>
      <c r="B3" s="418">
        <v>450</v>
      </c>
      <c r="C3" s="67" t="s">
        <v>320</v>
      </c>
      <c r="D3" s="648" t="s">
        <v>244</v>
      </c>
      <c r="E3" s="630"/>
      <c r="F3" s="631"/>
      <c r="G3" s="280"/>
      <c r="H3" s="281"/>
      <c r="I3" s="280"/>
      <c r="J3" s="281"/>
      <c r="K3" s="280"/>
      <c r="L3" s="281"/>
      <c r="M3" s="280"/>
      <c r="N3" s="281"/>
      <c r="O3" s="280"/>
      <c r="P3" s="279"/>
      <c r="Q3" s="280"/>
      <c r="R3" s="279"/>
      <c r="S3" s="280"/>
      <c r="T3" s="279"/>
      <c r="U3" s="197"/>
      <c r="V3" s="67" t="s">
        <v>321</v>
      </c>
      <c r="W3" s="275"/>
      <c r="X3" s="276"/>
      <c r="Y3" s="275"/>
      <c r="Z3" s="277"/>
      <c r="AA3" s="275"/>
      <c r="AB3" s="276"/>
      <c r="AC3" s="275"/>
      <c r="AD3" s="276"/>
      <c r="AE3" s="275"/>
      <c r="AF3" s="276"/>
      <c r="AG3" s="275"/>
      <c r="AH3" s="278"/>
      <c r="AI3" s="143"/>
      <c r="AJ3" s="143"/>
      <c r="AK3" s="143"/>
      <c r="AL3" s="290"/>
      <c r="AM3" s="225"/>
      <c r="AN3" s="723" t="s">
        <v>237</v>
      </c>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140"/>
    </row>
    <row r="4" spans="1:74" s="11" customFormat="1" ht="3.75" customHeight="1">
      <c r="A4" s="418"/>
      <c r="B4" s="418"/>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211"/>
      <c r="AM4" s="225"/>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row>
    <row r="5" spans="1:79" ht="26.25" customHeight="1">
      <c r="A5" s="471"/>
      <c r="B5" s="418">
        <v>1545</v>
      </c>
      <c r="C5" s="646" t="s">
        <v>381</v>
      </c>
      <c r="D5" s="649" t="s">
        <v>242</v>
      </c>
      <c r="E5" s="305"/>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90"/>
      <c r="AM5" s="221"/>
      <c r="AN5" s="402"/>
      <c r="AO5" s="404"/>
      <c r="AP5" s="405"/>
      <c r="AQ5" s="406"/>
      <c r="AR5" s="404"/>
      <c r="AS5" s="725"/>
      <c r="AT5" s="725"/>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40"/>
      <c r="BX5" s="105"/>
      <c r="BY5" s="105"/>
      <c r="BZ5" s="105"/>
      <c r="CA5" s="105"/>
    </row>
    <row r="6" spans="2:85" ht="18.75" customHeight="1">
      <c r="B6" s="418">
        <v>167</v>
      </c>
      <c r="C6" s="138" t="s">
        <v>382</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217"/>
      <c r="AM6" s="229"/>
      <c r="AN6" s="548" t="s">
        <v>341</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c r="BW6" s="17"/>
      <c r="BX6" s="17"/>
      <c r="BY6" s="17"/>
      <c r="BZ6" s="17"/>
      <c r="CA6" s="17"/>
      <c r="CB6" s="17"/>
      <c r="CC6" s="17"/>
      <c r="CD6" s="17"/>
      <c r="CE6" s="17"/>
      <c r="CF6" s="17"/>
      <c r="CG6" s="17"/>
    </row>
    <row r="7" spans="1:85" s="116" customFormat="1" ht="24.75" customHeight="1">
      <c r="A7" s="474"/>
      <c r="B7" s="474"/>
      <c r="F7" s="153"/>
      <c r="G7" s="165"/>
      <c r="H7" s="153"/>
      <c r="I7" s="165"/>
      <c r="J7" s="151"/>
      <c r="K7" s="166"/>
      <c r="L7" s="151"/>
      <c r="M7" s="166"/>
      <c r="N7" s="151"/>
      <c r="O7" s="166"/>
      <c r="P7" s="151"/>
      <c r="Q7" s="166"/>
      <c r="R7" s="632" t="s">
        <v>322</v>
      </c>
      <c r="S7" s="282"/>
      <c r="T7" s="283"/>
      <c r="U7" s="285"/>
      <c r="V7" s="283"/>
      <c r="W7" s="285"/>
      <c r="X7" s="283"/>
      <c r="Y7" s="286"/>
      <c r="Z7" s="283"/>
      <c r="AC7" s="287"/>
      <c r="AD7" s="285"/>
      <c r="AE7" s="283"/>
      <c r="AG7" s="301"/>
      <c r="AI7" s="15"/>
      <c r="AJ7" s="15"/>
      <c r="AK7" s="398" t="s">
        <v>323</v>
      </c>
      <c r="AL7" s="167"/>
      <c r="AM7" s="230"/>
      <c r="AN7" s="724" t="s">
        <v>240</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230"/>
      <c r="BX7" s="230"/>
      <c r="BY7" s="230"/>
      <c r="BZ7" s="230"/>
      <c r="CA7" s="230"/>
      <c r="CB7" s="230"/>
      <c r="CC7" s="230"/>
      <c r="CD7" s="230"/>
      <c r="CE7" s="230"/>
      <c r="CF7" s="230"/>
      <c r="CG7" s="230"/>
    </row>
    <row r="8" spans="1:82" s="103" customFormat="1" ht="31.5" customHeight="1">
      <c r="A8" s="426"/>
      <c r="B8" s="475">
        <v>2</v>
      </c>
      <c r="C8" s="74" t="s">
        <v>324</v>
      </c>
      <c r="D8" s="74" t="s">
        <v>325</v>
      </c>
      <c r="E8" s="74" t="s">
        <v>326</v>
      </c>
      <c r="F8" s="152">
        <v>1990</v>
      </c>
      <c r="G8" s="157"/>
      <c r="H8" s="152">
        <v>1995</v>
      </c>
      <c r="I8" s="157"/>
      <c r="J8" s="152">
        <v>1996</v>
      </c>
      <c r="K8" s="157"/>
      <c r="L8" s="152">
        <v>1997</v>
      </c>
      <c r="M8" s="157"/>
      <c r="N8" s="152">
        <v>1998</v>
      </c>
      <c r="O8" s="157"/>
      <c r="P8" s="152">
        <v>1999</v>
      </c>
      <c r="Q8" s="157"/>
      <c r="R8" s="152">
        <v>2000</v>
      </c>
      <c r="S8" s="157"/>
      <c r="T8" s="152">
        <v>2001</v>
      </c>
      <c r="U8" s="157"/>
      <c r="V8" s="152">
        <v>2002</v>
      </c>
      <c r="W8" s="157"/>
      <c r="X8" s="152">
        <v>2003</v>
      </c>
      <c r="Y8" s="157"/>
      <c r="Z8" s="152">
        <v>2004</v>
      </c>
      <c r="AA8" s="157"/>
      <c r="AB8" s="152">
        <v>2005</v>
      </c>
      <c r="AC8" s="157"/>
      <c r="AD8" s="152">
        <v>2006</v>
      </c>
      <c r="AE8" s="157"/>
      <c r="AF8" s="152">
        <v>2007</v>
      </c>
      <c r="AG8" s="157"/>
      <c r="AH8" s="152">
        <v>2008</v>
      </c>
      <c r="AI8" s="157"/>
      <c r="AJ8" s="152">
        <v>2009</v>
      </c>
      <c r="AK8" s="157"/>
      <c r="AL8" s="222"/>
      <c r="AM8" s="300"/>
      <c r="AN8" s="74" t="s">
        <v>46</v>
      </c>
      <c r="AO8" s="74" t="s">
        <v>47</v>
      </c>
      <c r="AP8" s="74" t="s">
        <v>48</v>
      </c>
      <c r="AQ8" s="152">
        <v>1990</v>
      </c>
      <c r="AR8" s="157"/>
      <c r="AS8" s="152">
        <v>1995</v>
      </c>
      <c r="AT8" s="157"/>
      <c r="AU8" s="152">
        <v>1996</v>
      </c>
      <c r="AV8" s="157"/>
      <c r="AW8" s="152">
        <v>1997</v>
      </c>
      <c r="AX8" s="157"/>
      <c r="AY8" s="152">
        <v>1998</v>
      </c>
      <c r="AZ8" s="157"/>
      <c r="BA8" s="152">
        <v>1999</v>
      </c>
      <c r="BB8" s="157"/>
      <c r="BC8" s="152">
        <v>2000</v>
      </c>
      <c r="BD8" s="157"/>
      <c r="BE8" s="152">
        <v>2001</v>
      </c>
      <c r="BF8" s="157"/>
      <c r="BG8" s="152">
        <v>2002</v>
      </c>
      <c r="BH8" s="157"/>
      <c r="BI8" s="152">
        <v>2003</v>
      </c>
      <c r="BJ8" s="157"/>
      <c r="BK8" s="152">
        <v>2004</v>
      </c>
      <c r="BL8" s="157"/>
      <c r="BM8" s="152">
        <v>2005</v>
      </c>
      <c r="BN8" s="157"/>
      <c r="BO8" s="152">
        <v>2006</v>
      </c>
      <c r="BP8" s="157"/>
      <c r="BQ8" s="152">
        <v>2007</v>
      </c>
      <c r="BR8" s="157"/>
      <c r="BS8" s="152">
        <v>2008</v>
      </c>
      <c r="BT8" s="157"/>
      <c r="BU8" s="152">
        <v>2009</v>
      </c>
      <c r="BV8" s="157"/>
      <c r="BW8" s="222"/>
      <c r="BX8" s="223"/>
      <c r="BY8" s="223"/>
      <c r="BZ8" s="223"/>
      <c r="CA8" s="223"/>
      <c r="CB8" s="223"/>
      <c r="CC8" s="223"/>
      <c r="CD8" s="223"/>
    </row>
    <row r="9" spans="1:82" s="103" customFormat="1" ht="23.25" customHeight="1">
      <c r="A9" s="426"/>
      <c r="B9" s="476">
        <v>2819</v>
      </c>
      <c r="C9" s="76">
        <v>1</v>
      </c>
      <c r="D9" s="117" t="s">
        <v>383</v>
      </c>
      <c r="E9" s="647" t="s">
        <v>384</v>
      </c>
      <c r="F9" s="212"/>
      <c r="G9" s="213"/>
      <c r="H9" s="212"/>
      <c r="I9" s="213"/>
      <c r="J9" s="212"/>
      <c r="K9" s="213"/>
      <c r="L9" s="212"/>
      <c r="M9" s="213"/>
      <c r="N9" s="212"/>
      <c r="O9" s="213"/>
      <c r="P9" s="212"/>
      <c r="Q9" s="213"/>
      <c r="R9" s="212"/>
      <c r="S9" s="213"/>
      <c r="T9" s="212"/>
      <c r="U9" s="213"/>
      <c r="V9" s="212"/>
      <c r="W9" s="213"/>
      <c r="X9" s="212"/>
      <c r="Y9" s="213"/>
      <c r="Z9" s="212">
        <v>235</v>
      </c>
      <c r="AA9" s="213" t="s">
        <v>245</v>
      </c>
      <c r="AB9" s="212"/>
      <c r="AC9" s="213"/>
      <c r="AD9" s="212"/>
      <c r="AE9" s="213"/>
      <c r="AF9" s="212">
        <v>162.41400146484375</v>
      </c>
      <c r="AG9" s="213"/>
      <c r="AH9" s="212"/>
      <c r="AI9" s="213"/>
      <c r="AJ9" s="212"/>
      <c r="AK9" s="213"/>
      <c r="AL9" s="219"/>
      <c r="AM9" s="142"/>
      <c r="AN9" s="325">
        <v>1</v>
      </c>
      <c r="AO9" s="508" t="s">
        <v>66</v>
      </c>
      <c r="AP9" s="325" t="s">
        <v>67</v>
      </c>
      <c r="AQ9" s="393" t="s">
        <v>12</v>
      </c>
      <c r="AR9" s="383"/>
      <c r="AS9" s="334" t="str">
        <f aca="true" t="shared" si="0" ref="AS9:AS20">IF(OR(ISBLANK(F9),ISBLANK(H9)),"N/A",IF(ABS((H9-F9)/F9)&gt;1,"&gt; 100%","ok"))</f>
        <v>N/A</v>
      </c>
      <c r="AT9" s="383"/>
      <c r="AU9" s="395" t="str">
        <f>IF(OR(ISBLANK(H9),ISBLANK(J9)),"N/A",IF(ABS((J9-H9)/J9)&gt;0.25,"&gt; 25%","ok"))</f>
        <v>N/A</v>
      </c>
      <c r="AV9" s="395"/>
      <c r="AW9" s="395" t="str">
        <f>IF(OR(ISBLANK(J9),ISBLANK(L9)),"N/A",IF(ABS((L9-J9)/L9)&gt;0.25,"&gt; 25%","ok"))</f>
        <v>N/A</v>
      </c>
      <c r="AX9" s="395"/>
      <c r="AY9" s="395" t="str">
        <f>IF(OR(ISBLANK(L9),ISBLANK(N9)),"N/A",IF(ABS((N9-L9)/N9)&gt;0.25,"&gt; 25%","ok"))</f>
        <v>N/A</v>
      </c>
      <c r="AZ9" s="395"/>
      <c r="BA9" s="395" t="str">
        <f>IF(OR(ISBLANK(N9),ISBLANK(P9)),"N/A",IF(ABS((P9-N9)/P9)&gt;0.25,"&gt; 25%","ok"))</f>
        <v>N/A</v>
      </c>
      <c r="BB9" s="395"/>
      <c r="BC9" s="395" t="str">
        <f>IF(OR(ISBLANK(P9),ISBLANK(R9)),"N/A",IF(ABS((R9-P9)/R9)&gt;0.25,"&gt; 25%","ok"))</f>
        <v>N/A</v>
      </c>
      <c r="BD9" s="395"/>
      <c r="BE9" s="395" t="str">
        <f>IF(OR(ISBLANK(R9),ISBLANK(T9)),"N/A",IF(ABS((T9-R9)/T9)&gt;0.25,"&gt; 25%","ok"))</f>
        <v>N/A</v>
      </c>
      <c r="BF9" s="395"/>
      <c r="BG9" s="395" t="str">
        <f>IF(OR(ISBLANK(T9),ISBLANK(V9)),"N/A",IF(ABS((V9-T9)/V9)&gt;0.25,"&gt; 25%","ok"))</f>
        <v>N/A</v>
      </c>
      <c r="BH9" s="395"/>
      <c r="BI9" s="395" t="str">
        <f>IF(OR(ISBLANK(V9),ISBLANK(X9)),"N/A",IF(ABS((X9-V9)/X9)&gt;0.25,"&gt; 25%","ok"))</f>
        <v>N/A</v>
      </c>
      <c r="BJ9" s="395"/>
      <c r="BK9" s="395" t="str">
        <f>IF(OR(ISBLANK(X9),ISBLANK(Z9)),"N/A",IF(ABS((Z9-X9)/Z9)&gt;0.25,"&gt; 25%","ok"))</f>
        <v>N/A</v>
      </c>
      <c r="BL9" s="395"/>
      <c r="BM9" s="395" t="str">
        <f>IF(OR(ISBLANK(Z9),ISBLANK(AB9)),"N/A",IF(ABS((AB9-Z9)/AB9)&gt;0.25,"&gt; 25%","ok"))</f>
        <v>N/A</v>
      </c>
      <c r="BN9" s="395"/>
      <c r="BO9" s="395" t="str">
        <f>IF(OR(ISBLANK(AB9),ISBLANK(AD9)),"N/A",IF(ABS((AD9-AB9)/AD9)&gt;0.25,"&gt; 25%","ok"))</f>
        <v>N/A</v>
      </c>
      <c r="BP9" s="395"/>
      <c r="BQ9" s="395" t="str">
        <f>IF(OR(ISBLANK(AD9),ISBLANK(AF9)),"N/A",IF(ABS((AF9-AD9)/AF9)&gt;0.25,"&gt; 25%","ok"))</f>
        <v>N/A</v>
      </c>
      <c r="BR9" s="395"/>
      <c r="BS9" s="395" t="str">
        <f>IF(OR(ISBLANK(AF9),ISBLANK(AH9)),"N/A",IF(ABS((AH9-AF9)/AH9)&gt;0.25,"&gt; 25%","ok"))</f>
        <v>N/A</v>
      </c>
      <c r="BT9" s="395"/>
      <c r="BU9" s="395" t="str">
        <f>IF(OR(ISBLANK(AH9),ISBLANK(AJ9)),"N/A",IF(ABS((AJ9-AH9)/AJ9)&gt;0.25,"&gt; 25%","ok"))</f>
        <v>N/A</v>
      </c>
      <c r="BV9" s="383"/>
      <c r="BW9" s="219"/>
      <c r="BX9" s="223"/>
      <c r="BY9" s="223"/>
      <c r="BZ9" s="223"/>
      <c r="CA9" s="223"/>
      <c r="CB9" s="223"/>
      <c r="CC9" s="223"/>
      <c r="CD9" s="223"/>
    </row>
    <row r="10" spans="2:82" ht="21.75" customHeight="1">
      <c r="B10" s="476">
        <v>2820</v>
      </c>
      <c r="C10" s="80">
        <v>2</v>
      </c>
      <c r="D10" s="644" t="s">
        <v>385</v>
      </c>
      <c r="E10" s="80" t="s">
        <v>56</v>
      </c>
      <c r="F10" s="214"/>
      <c r="G10" s="195"/>
      <c r="H10" s="214"/>
      <c r="I10" s="195"/>
      <c r="J10" s="214"/>
      <c r="K10" s="195"/>
      <c r="L10" s="214"/>
      <c r="M10" s="195"/>
      <c r="N10" s="214"/>
      <c r="O10" s="195"/>
      <c r="P10" s="214"/>
      <c r="Q10" s="195"/>
      <c r="R10" s="214"/>
      <c r="S10" s="195"/>
      <c r="T10" s="214"/>
      <c r="U10" s="195"/>
      <c r="V10" s="214"/>
      <c r="W10" s="195"/>
      <c r="X10" s="214"/>
      <c r="Y10" s="195"/>
      <c r="Z10" s="214"/>
      <c r="AA10" s="195"/>
      <c r="AB10" s="214"/>
      <c r="AC10" s="195"/>
      <c r="AD10" s="214"/>
      <c r="AE10" s="195"/>
      <c r="AF10" s="214"/>
      <c r="AG10" s="195"/>
      <c r="AH10" s="214"/>
      <c r="AI10" s="195"/>
      <c r="AJ10" s="214"/>
      <c r="AK10" s="195"/>
      <c r="AL10" s="219"/>
      <c r="AM10" s="104"/>
      <c r="AN10" s="263">
        <v>2</v>
      </c>
      <c r="AO10" s="508" t="s">
        <v>68</v>
      </c>
      <c r="AP10" s="325" t="s">
        <v>56</v>
      </c>
      <c r="AQ10" s="344" t="s">
        <v>12</v>
      </c>
      <c r="AR10" s="266"/>
      <c r="AS10" s="334" t="str">
        <f t="shared" si="0"/>
        <v>N/A</v>
      </c>
      <c r="AT10" s="266"/>
      <c r="AU10" s="365" t="str">
        <f>IF(OR(ISBLANK(H10),ISBLANK(J10)),"N/A",IF(ABS(J10-H10)&gt;25,"&gt; 25%","ok"))</f>
        <v>N/A</v>
      </c>
      <c r="AV10" s="365"/>
      <c r="AW10" s="365" t="str">
        <f>IF(OR(ISBLANK(J10),ISBLANK(L10)),"N/A",IF(ABS(L10-J10)&gt;25,"&gt; 25%","ok"))</f>
        <v>N/A</v>
      </c>
      <c r="AX10" s="365"/>
      <c r="AY10" s="365" t="str">
        <f>IF(OR(ISBLANK(L10),ISBLANK(N10)),"N/A",IF(ABS(N10-L10)&gt;25,"&gt; 25%","ok"))</f>
        <v>N/A</v>
      </c>
      <c r="AZ10" s="365"/>
      <c r="BA10" s="365" t="str">
        <f>IF(OR(ISBLANK(N10),ISBLANK(P10)),"N/A",IF(ABS(P10-N10)&gt;25,"&gt; 25%","ok"))</f>
        <v>N/A</v>
      </c>
      <c r="BB10" s="365"/>
      <c r="BC10" s="365" t="str">
        <f>IF(OR(ISBLANK(P10),ISBLANK(R10)),"N/A",IF(ABS(R10-P10)&gt;25,"&gt; 25%","ok"))</f>
        <v>N/A</v>
      </c>
      <c r="BD10" s="365"/>
      <c r="BE10" s="365" t="str">
        <f>IF(OR(ISBLANK(R10),ISBLANK(T10)),"N/A",IF(ABS(T10-R10)&gt;25,"&gt; 25%","ok"))</f>
        <v>N/A</v>
      </c>
      <c r="BF10" s="365"/>
      <c r="BG10" s="365" t="str">
        <f>IF(OR(ISBLANK(T10),ISBLANK(V10)),"N/A",IF(ABS(V10-T10)&gt;25,"&gt; 25%","ok"))</f>
        <v>N/A</v>
      </c>
      <c r="BH10" s="365"/>
      <c r="BI10" s="365" t="str">
        <f>IF(OR(ISBLANK(V10),ISBLANK(X10)),"N/A",IF(ABS(X10-V10)&gt;25,"&gt; 25%","ok"))</f>
        <v>N/A</v>
      </c>
      <c r="BJ10" s="365"/>
      <c r="BK10" s="365" t="str">
        <f>IF(OR(ISBLANK(X10),ISBLANK(Z10)),"N/A",IF(ABS(Z10-X10)&gt;25,"&gt; 25%","ok"))</f>
        <v>N/A</v>
      </c>
      <c r="BL10" s="365"/>
      <c r="BM10" s="365" t="str">
        <f>IF(OR(ISBLANK(Z10),ISBLANK(AB10)),"N/A",IF(ABS(AB10-Z10)&gt;25,"&gt; 25%","ok"))</f>
        <v>N/A</v>
      </c>
      <c r="BN10" s="365"/>
      <c r="BO10" s="365" t="str">
        <f>IF(OR(ISBLANK(AB10),ISBLANK(AD10)),"N/A",IF(ABS(AD10-AB10)&gt;25,"&gt; 25%","ok"))</f>
        <v>N/A</v>
      </c>
      <c r="BP10" s="365"/>
      <c r="BQ10" s="365" t="str">
        <f>IF(OR(ISBLANK(AD10),ISBLANK(AF10)),"N/A",IF(ABS(AF10-AD10)&gt;25,"&gt; 25%","ok"))</f>
        <v>N/A</v>
      </c>
      <c r="BR10" s="365"/>
      <c r="BS10" s="365" t="str">
        <f>IF(OR(ISBLANK(AF10),ISBLANK(AH10)),"N/A",IF(ABS(AH10-AF10)&gt;25,"&gt; 25%","ok"))</f>
        <v>N/A</v>
      </c>
      <c r="BT10" s="365"/>
      <c r="BU10" s="365" t="str">
        <f>IF(OR(ISBLANK(AH10),ISBLANK(AJ10)),"N/A",IF(ABS(AJ10-AH10)&gt;25,"&gt; 25%","ok"))</f>
        <v>N/A</v>
      </c>
      <c r="BV10" s="266"/>
      <c r="BW10" s="219"/>
      <c r="BX10" s="17"/>
      <c r="BY10" s="17"/>
      <c r="BZ10" s="17"/>
      <c r="CA10" s="17"/>
      <c r="CB10" s="17"/>
      <c r="CC10" s="17"/>
      <c r="CD10" s="17"/>
    </row>
    <row r="11" spans="2:82" ht="24" customHeight="1">
      <c r="B11" s="476">
        <v>2822</v>
      </c>
      <c r="C11" s="80">
        <v>3</v>
      </c>
      <c r="D11" s="77" t="s">
        <v>386</v>
      </c>
      <c r="E11" s="80" t="s">
        <v>49</v>
      </c>
      <c r="F11" s="214"/>
      <c r="G11" s="195"/>
      <c r="H11" s="214"/>
      <c r="I11" s="195"/>
      <c r="J11" s="214"/>
      <c r="K11" s="195"/>
      <c r="L11" s="214"/>
      <c r="M11" s="195"/>
      <c r="N11" s="214"/>
      <c r="O11" s="195"/>
      <c r="P11" s="214"/>
      <c r="Q11" s="195"/>
      <c r="R11" s="214"/>
      <c r="S11" s="195"/>
      <c r="T11" s="214"/>
      <c r="U11" s="195"/>
      <c r="V11" s="214"/>
      <c r="W11" s="195"/>
      <c r="X11" s="214"/>
      <c r="Y11" s="195"/>
      <c r="Z11" s="214"/>
      <c r="AA11" s="195"/>
      <c r="AB11" s="214"/>
      <c r="AC11" s="195"/>
      <c r="AD11" s="214"/>
      <c r="AE11" s="195"/>
      <c r="AF11" s="214"/>
      <c r="AG11" s="195"/>
      <c r="AH11" s="214"/>
      <c r="AI11" s="195"/>
      <c r="AJ11" s="214"/>
      <c r="AK11" s="195"/>
      <c r="AL11" s="219"/>
      <c r="AM11" s="104"/>
      <c r="AN11" s="263">
        <v>3</v>
      </c>
      <c r="AO11" s="326" t="s">
        <v>69</v>
      </c>
      <c r="AP11" s="325" t="s">
        <v>49</v>
      </c>
      <c r="AQ11" s="344" t="s">
        <v>12</v>
      </c>
      <c r="AR11" s="266"/>
      <c r="AS11" s="334" t="str">
        <f t="shared" si="0"/>
        <v>N/A</v>
      </c>
      <c r="AT11" s="266"/>
      <c r="AU11" s="365" t="str">
        <f aca="true" t="shared" si="1" ref="AU11:AU20">IF(OR(ISBLANK(H11),ISBLANK(J11)),"N/A",IF(ABS((J11-H11)/J11)&gt;0.25,"&gt; 25%","ok"))</f>
        <v>N/A</v>
      </c>
      <c r="AV11" s="365"/>
      <c r="AW11" s="365" t="str">
        <f aca="true" t="shared" si="2" ref="AW11:AW20">IF(OR(ISBLANK(J11),ISBLANK(L11)),"N/A",IF(ABS((L11-J11)/L11)&gt;0.25,"&gt; 25%","ok"))</f>
        <v>N/A</v>
      </c>
      <c r="AX11" s="365"/>
      <c r="AY11" s="365" t="str">
        <f aca="true" t="shared" si="3" ref="AY11:AY20">IF(OR(ISBLANK(L11),ISBLANK(N11)),"N/A",IF(ABS((N11-L11)/N11)&gt;0.25,"&gt; 25%","ok"))</f>
        <v>N/A</v>
      </c>
      <c r="AZ11" s="365"/>
      <c r="BA11" s="365" t="str">
        <f aca="true" t="shared" si="4" ref="BA11:BA20">IF(OR(ISBLANK(N11),ISBLANK(P11)),"N/A",IF(ABS((P11-N11)/P11)&gt;0.25,"&gt; 25%","ok"))</f>
        <v>N/A</v>
      </c>
      <c r="BB11" s="365"/>
      <c r="BC11" s="365" t="str">
        <f aca="true" t="shared" si="5" ref="BC11:BC20">IF(OR(ISBLANK(P11),ISBLANK(R11)),"N/A",IF(ABS((R11-P11)/R11)&gt;0.25,"&gt; 25%","ok"))</f>
        <v>N/A</v>
      </c>
      <c r="BD11" s="365"/>
      <c r="BE11" s="365" t="str">
        <f aca="true" t="shared" si="6" ref="BE11:BE20">IF(OR(ISBLANK(R11),ISBLANK(T11)),"N/A",IF(ABS((T11-R11)/T11)&gt;0.25,"&gt; 25%","ok"))</f>
        <v>N/A</v>
      </c>
      <c r="BF11" s="365"/>
      <c r="BG11" s="365" t="str">
        <f aca="true" t="shared" si="7" ref="BG11:BG20">IF(OR(ISBLANK(T11),ISBLANK(V11)),"N/A",IF(ABS((V11-T11)/V11)&gt;0.25,"&gt; 25%","ok"))</f>
        <v>N/A</v>
      </c>
      <c r="BH11" s="365"/>
      <c r="BI11" s="365" t="str">
        <f aca="true" t="shared" si="8" ref="BI11:BI20">IF(OR(ISBLANK(V11),ISBLANK(X11)),"N/A",IF(ABS((X11-V11)/X11)&gt;0.25,"&gt; 25%","ok"))</f>
        <v>N/A</v>
      </c>
      <c r="BJ11" s="365"/>
      <c r="BK11" s="365" t="str">
        <f aca="true" t="shared" si="9" ref="BK11:BK20">IF(OR(ISBLANK(X11),ISBLANK(Z11)),"N/A",IF(ABS((Z11-X11)/Z11)&gt;0.25,"&gt; 25%","ok"))</f>
        <v>N/A</v>
      </c>
      <c r="BL11" s="365"/>
      <c r="BM11" s="365" t="str">
        <f aca="true" t="shared" si="10" ref="BM11:BM20">IF(OR(ISBLANK(Z11),ISBLANK(AB11)),"N/A",IF(ABS((AB11-Z11)/AB11)&gt;0.25,"&gt; 25%","ok"))</f>
        <v>N/A</v>
      </c>
      <c r="BN11" s="365"/>
      <c r="BO11" s="365" t="str">
        <f aca="true" t="shared" si="11" ref="BO11:BO20">IF(OR(ISBLANK(AB11),ISBLANK(AD11)),"N/A",IF(ABS((AD11-AB11)/AD11)&gt;0.25,"&gt; 25%","ok"))</f>
        <v>N/A</v>
      </c>
      <c r="BP11" s="365"/>
      <c r="BQ11" s="365" t="str">
        <f aca="true" t="shared" si="12" ref="BQ11:BQ20">IF(OR(ISBLANK(AD11),ISBLANK(AF11)),"N/A",IF(ABS((AF11-AD11)/AF11)&gt;0.25,"&gt; 25%","ok"))</f>
        <v>N/A</v>
      </c>
      <c r="BR11" s="365"/>
      <c r="BS11" s="365" t="str">
        <f aca="true" t="shared" si="13" ref="BS11:BS20">IF(OR(ISBLANK(AF11),ISBLANK(AH11)),"N/A",IF(ABS((AH11-AF11)/AH11)&gt;0.25,"&gt; 25%","ok"))</f>
        <v>N/A</v>
      </c>
      <c r="BT11" s="365"/>
      <c r="BU11" s="365" t="str">
        <f aca="true" t="shared" si="14" ref="BU11:BU20">IF(OR(ISBLANK(AH11),ISBLANK(AJ11)),"N/A",IF(ABS((AJ11-AH11)/AJ11)&gt;0.25,"&gt; 25%","ok"))</f>
        <v>N/A</v>
      </c>
      <c r="BV11" s="266"/>
      <c r="BW11" s="219"/>
      <c r="BX11" s="17"/>
      <c r="BY11" s="17"/>
      <c r="BZ11" s="17"/>
      <c r="CA11" s="17"/>
      <c r="CB11" s="17"/>
      <c r="CC11" s="17"/>
      <c r="CD11" s="17"/>
    </row>
    <row r="12" spans="2:82" ht="24" customHeight="1">
      <c r="B12" s="476">
        <v>2823</v>
      </c>
      <c r="C12" s="76">
        <v>4</v>
      </c>
      <c r="D12" s="77" t="s">
        <v>387</v>
      </c>
      <c r="E12" s="80" t="s">
        <v>49</v>
      </c>
      <c r="F12" s="214"/>
      <c r="G12" s="195"/>
      <c r="H12" s="214"/>
      <c r="I12" s="195"/>
      <c r="J12" s="214"/>
      <c r="K12" s="195"/>
      <c r="L12" s="214"/>
      <c r="M12" s="195"/>
      <c r="N12" s="214"/>
      <c r="O12" s="195"/>
      <c r="P12" s="214"/>
      <c r="Q12" s="195"/>
      <c r="R12" s="214"/>
      <c r="S12" s="195"/>
      <c r="T12" s="214"/>
      <c r="U12" s="195"/>
      <c r="V12" s="214"/>
      <c r="W12" s="195"/>
      <c r="X12" s="214"/>
      <c r="Y12" s="195"/>
      <c r="Z12" s="214"/>
      <c r="AA12" s="195"/>
      <c r="AB12" s="214"/>
      <c r="AC12" s="195"/>
      <c r="AD12" s="214"/>
      <c r="AE12" s="195"/>
      <c r="AF12" s="214"/>
      <c r="AG12" s="195"/>
      <c r="AH12" s="214"/>
      <c r="AI12" s="195"/>
      <c r="AJ12" s="214"/>
      <c r="AK12" s="195"/>
      <c r="AL12" s="219"/>
      <c r="AM12" s="104"/>
      <c r="AN12" s="325">
        <v>4</v>
      </c>
      <c r="AO12" s="326" t="s">
        <v>70</v>
      </c>
      <c r="AP12" s="325" t="s">
        <v>49</v>
      </c>
      <c r="AQ12" s="344" t="s">
        <v>12</v>
      </c>
      <c r="AR12" s="266"/>
      <c r="AS12" s="334" t="str">
        <f t="shared" si="0"/>
        <v>N/A</v>
      </c>
      <c r="AT12" s="266"/>
      <c r="AU12" s="365" t="str">
        <f t="shared" si="1"/>
        <v>N/A</v>
      </c>
      <c r="AV12" s="365"/>
      <c r="AW12" s="365" t="str">
        <f t="shared" si="2"/>
        <v>N/A</v>
      </c>
      <c r="AX12" s="365"/>
      <c r="AY12" s="365" t="str">
        <f t="shared" si="3"/>
        <v>N/A</v>
      </c>
      <c r="AZ12" s="365"/>
      <c r="BA12" s="365" t="str">
        <f t="shared" si="4"/>
        <v>N/A</v>
      </c>
      <c r="BB12" s="365"/>
      <c r="BC12" s="365" t="str">
        <f t="shared" si="5"/>
        <v>N/A</v>
      </c>
      <c r="BD12" s="365"/>
      <c r="BE12" s="365" t="str">
        <f t="shared" si="6"/>
        <v>N/A</v>
      </c>
      <c r="BF12" s="365"/>
      <c r="BG12" s="365" t="str">
        <f t="shared" si="7"/>
        <v>N/A</v>
      </c>
      <c r="BH12" s="365"/>
      <c r="BI12" s="365" t="str">
        <f t="shared" si="8"/>
        <v>N/A</v>
      </c>
      <c r="BJ12" s="365"/>
      <c r="BK12" s="365" t="str">
        <f t="shared" si="9"/>
        <v>N/A</v>
      </c>
      <c r="BL12" s="365"/>
      <c r="BM12" s="365" t="str">
        <f t="shared" si="10"/>
        <v>N/A</v>
      </c>
      <c r="BN12" s="365"/>
      <c r="BO12" s="365" t="str">
        <f t="shared" si="11"/>
        <v>N/A</v>
      </c>
      <c r="BP12" s="365"/>
      <c r="BQ12" s="365" t="str">
        <f t="shared" si="12"/>
        <v>N/A</v>
      </c>
      <c r="BR12" s="365"/>
      <c r="BS12" s="365" t="str">
        <f t="shared" si="13"/>
        <v>N/A</v>
      </c>
      <c r="BT12" s="365"/>
      <c r="BU12" s="365" t="str">
        <f t="shared" si="14"/>
        <v>N/A</v>
      </c>
      <c r="BV12" s="266"/>
      <c r="BW12" s="219"/>
      <c r="BX12" s="17"/>
      <c r="BY12" s="17"/>
      <c r="BZ12" s="17"/>
      <c r="CA12" s="17"/>
      <c r="CB12" s="17"/>
      <c r="CC12" s="17"/>
      <c r="CD12" s="17"/>
    </row>
    <row r="13" spans="1:82" ht="24" customHeight="1">
      <c r="A13" s="418" t="s">
        <v>52</v>
      </c>
      <c r="B13" s="476">
        <v>2825</v>
      </c>
      <c r="C13" s="80">
        <v>5</v>
      </c>
      <c r="D13" s="637" t="s">
        <v>388</v>
      </c>
      <c r="E13" s="80" t="s">
        <v>49</v>
      </c>
      <c r="F13" s="258"/>
      <c r="G13" s="195"/>
      <c r="H13" s="258"/>
      <c r="I13" s="195"/>
      <c r="J13" s="258"/>
      <c r="K13" s="195"/>
      <c r="L13" s="258"/>
      <c r="M13" s="195"/>
      <c r="N13" s="258"/>
      <c r="O13" s="195"/>
      <c r="P13" s="258"/>
      <c r="Q13" s="195"/>
      <c r="R13" s="258"/>
      <c r="S13" s="195"/>
      <c r="T13" s="258"/>
      <c r="U13" s="195"/>
      <c r="V13" s="258"/>
      <c r="W13" s="195"/>
      <c r="X13" s="258"/>
      <c r="Y13" s="195"/>
      <c r="Z13" s="258">
        <v>27.399999618530273</v>
      </c>
      <c r="AA13" s="195"/>
      <c r="AB13" s="258"/>
      <c r="AC13" s="195"/>
      <c r="AD13" s="258"/>
      <c r="AE13" s="195"/>
      <c r="AF13" s="258"/>
      <c r="AG13" s="195"/>
      <c r="AH13" s="258"/>
      <c r="AI13" s="195"/>
      <c r="AJ13" s="258"/>
      <c r="AK13" s="195"/>
      <c r="AL13" s="219"/>
      <c r="AM13" s="104"/>
      <c r="AN13" s="263">
        <v>5</v>
      </c>
      <c r="AO13" s="394" t="s">
        <v>103</v>
      </c>
      <c r="AP13" s="325" t="s">
        <v>49</v>
      </c>
      <c r="AQ13" s="344" t="s">
        <v>12</v>
      </c>
      <c r="AR13" s="266"/>
      <c r="AS13" s="334" t="str">
        <f t="shared" si="0"/>
        <v>N/A</v>
      </c>
      <c r="AT13" s="266"/>
      <c r="AU13" s="365" t="str">
        <f t="shared" si="1"/>
        <v>N/A</v>
      </c>
      <c r="AV13" s="365"/>
      <c r="AW13" s="365" t="str">
        <f t="shared" si="2"/>
        <v>N/A</v>
      </c>
      <c r="AX13" s="365"/>
      <c r="AY13" s="365" t="str">
        <f t="shared" si="3"/>
        <v>N/A</v>
      </c>
      <c r="AZ13" s="365"/>
      <c r="BA13" s="365" t="str">
        <f t="shared" si="4"/>
        <v>N/A</v>
      </c>
      <c r="BB13" s="365"/>
      <c r="BC13" s="365" t="str">
        <f t="shared" si="5"/>
        <v>N/A</v>
      </c>
      <c r="BD13" s="365"/>
      <c r="BE13" s="365" t="str">
        <f t="shared" si="6"/>
        <v>N/A</v>
      </c>
      <c r="BF13" s="365"/>
      <c r="BG13" s="365" t="str">
        <f t="shared" si="7"/>
        <v>N/A</v>
      </c>
      <c r="BH13" s="365"/>
      <c r="BI13" s="365" t="str">
        <f t="shared" si="8"/>
        <v>N/A</v>
      </c>
      <c r="BJ13" s="365"/>
      <c r="BK13" s="365" t="str">
        <f t="shared" si="9"/>
        <v>N/A</v>
      </c>
      <c r="BL13" s="365"/>
      <c r="BM13" s="365" t="str">
        <f t="shared" si="10"/>
        <v>N/A</v>
      </c>
      <c r="BN13" s="365"/>
      <c r="BO13" s="365" t="str">
        <f t="shared" si="11"/>
        <v>N/A</v>
      </c>
      <c r="BP13" s="365"/>
      <c r="BQ13" s="365" t="str">
        <f t="shared" si="12"/>
        <v>N/A</v>
      </c>
      <c r="BR13" s="365"/>
      <c r="BS13" s="365" t="str">
        <f t="shared" si="13"/>
        <v>N/A</v>
      </c>
      <c r="BT13" s="365"/>
      <c r="BU13" s="365" t="str">
        <f t="shared" si="14"/>
        <v>N/A</v>
      </c>
      <c r="BV13" s="266"/>
      <c r="BW13" s="219"/>
      <c r="BX13" s="17"/>
      <c r="BY13" s="17"/>
      <c r="BZ13" s="17"/>
      <c r="CA13" s="17"/>
      <c r="CB13" s="17"/>
      <c r="CC13" s="17"/>
      <c r="CD13" s="17"/>
    </row>
    <row r="14" spans="1:82" s="1" customFormat="1" ht="22.5" customHeight="1">
      <c r="A14" s="418"/>
      <c r="B14" s="430">
        <v>2876</v>
      </c>
      <c r="C14" s="76">
        <v>6</v>
      </c>
      <c r="D14" s="639" t="s">
        <v>363</v>
      </c>
      <c r="E14" s="80" t="s">
        <v>49</v>
      </c>
      <c r="F14" s="214"/>
      <c r="G14" s="195"/>
      <c r="H14" s="214"/>
      <c r="I14" s="195"/>
      <c r="J14" s="214"/>
      <c r="K14" s="195"/>
      <c r="L14" s="214"/>
      <c r="M14" s="195"/>
      <c r="N14" s="214"/>
      <c r="O14" s="195"/>
      <c r="P14" s="214"/>
      <c r="Q14" s="195"/>
      <c r="R14" s="214"/>
      <c r="S14" s="195"/>
      <c r="T14" s="214"/>
      <c r="U14" s="195"/>
      <c r="V14" s="214"/>
      <c r="W14" s="195"/>
      <c r="X14" s="214"/>
      <c r="Y14" s="195"/>
      <c r="Z14" s="214"/>
      <c r="AA14" s="195"/>
      <c r="AB14" s="214"/>
      <c r="AC14" s="195"/>
      <c r="AD14" s="214"/>
      <c r="AE14" s="195"/>
      <c r="AF14" s="214"/>
      <c r="AG14" s="195"/>
      <c r="AH14" s="214"/>
      <c r="AI14" s="195"/>
      <c r="AJ14" s="214"/>
      <c r="AK14" s="195"/>
      <c r="AL14" s="219"/>
      <c r="AM14" s="104"/>
      <c r="AN14" s="325">
        <v>6</v>
      </c>
      <c r="AO14" s="326" t="s">
        <v>129</v>
      </c>
      <c r="AP14" s="325" t="s">
        <v>49</v>
      </c>
      <c r="AQ14" s="344" t="s">
        <v>12</v>
      </c>
      <c r="AR14" s="266"/>
      <c r="AS14" s="334" t="str">
        <f t="shared" si="0"/>
        <v>N/A</v>
      </c>
      <c r="AT14" s="266"/>
      <c r="AU14" s="365" t="str">
        <f t="shared" si="1"/>
        <v>N/A</v>
      </c>
      <c r="AV14" s="365"/>
      <c r="AW14" s="365" t="str">
        <f t="shared" si="2"/>
        <v>N/A</v>
      </c>
      <c r="AX14" s="365"/>
      <c r="AY14" s="365" t="str">
        <f t="shared" si="3"/>
        <v>N/A</v>
      </c>
      <c r="AZ14" s="365"/>
      <c r="BA14" s="365" t="str">
        <f t="shared" si="4"/>
        <v>N/A</v>
      </c>
      <c r="BB14" s="365"/>
      <c r="BC14" s="365" t="str">
        <f t="shared" si="5"/>
        <v>N/A</v>
      </c>
      <c r="BD14" s="365"/>
      <c r="BE14" s="365" t="str">
        <f t="shared" si="6"/>
        <v>N/A</v>
      </c>
      <c r="BF14" s="365"/>
      <c r="BG14" s="365" t="str">
        <f t="shared" si="7"/>
        <v>N/A</v>
      </c>
      <c r="BH14" s="365"/>
      <c r="BI14" s="365" t="str">
        <f t="shared" si="8"/>
        <v>N/A</v>
      </c>
      <c r="BJ14" s="365"/>
      <c r="BK14" s="365" t="str">
        <f t="shared" si="9"/>
        <v>N/A</v>
      </c>
      <c r="BL14" s="365"/>
      <c r="BM14" s="365" t="str">
        <f t="shared" si="10"/>
        <v>N/A</v>
      </c>
      <c r="BN14" s="365"/>
      <c r="BO14" s="365" t="str">
        <f t="shared" si="11"/>
        <v>N/A</v>
      </c>
      <c r="BP14" s="365"/>
      <c r="BQ14" s="365" t="str">
        <f t="shared" si="12"/>
        <v>N/A</v>
      </c>
      <c r="BR14" s="365"/>
      <c r="BS14" s="365" t="str">
        <f t="shared" si="13"/>
        <v>N/A</v>
      </c>
      <c r="BT14" s="365"/>
      <c r="BU14" s="365" t="str">
        <f t="shared" si="14"/>
        <v>N/A</v>
      </c>
      <c r="BV14" s="266"/>
      <c r="BW14" s="219"/>
      <c r="BX14" s="105"/>
      <c r="BY14" s="105"/>
      <c r="BZ14" s="105"/>
      <c r="CA14" s="105"/>
      <c r="CB14" s="105"/>
      <c r="CC14" s="105"/>
      <c r="CD14" s="105"/>
    </row>
    <row r="15" spans="2:82" ht="18.75" customHeight="1">
      <c r="B15" s="476">
        <v>2877</v>
      </c>
      <c r="C15" s="80">
        <v>7</v>
      </c>
      <c r="D15" s="640" t="s">
        <v>364</v>
      </c>
      <c r="E15" s="80" t="s">
        <v>49</v>
      </c>
      <c r="F15" s="214"/>
      <c r="G15" s="195"/>
      <c r="H15" s="214"/>
      <c r="I15" s="195"/>
      <c r="J15" s="214"/>
      <c r="K15" s="195"/>
      <c r="L15" s="214"/>
      <c r="M15" s="195"/>
      <c r="N15" s="214"/>
      <c r="O15" s="195"/>
      <c r="P15" s="214"/>
      <c r="Q15" s="195"/>
      <c r="R15" s="214"/>
      <c r="S15" s="195"/>
      <c r="T15" s="214"/>
      <c r="U15" s="195"/>
      <c r="V15" s="214"/>
      <c r="W15" s="195"/>
      <c r="X15" s="214"/>
      <c r="Y15" s="195"/>
      <c r="Z15" s="214"/>
      <c r="AA15" s="195"/>
      <c r="AB15" s="214"/>
      <c r="AC15" s="195"/>
      <c r="AD15" s="214"/>
      <c r="AE15" s="195"/>
      <c r="AF15" s="214"/>
      <c r="AG15" s="195"/>
      <c r="AH15" s="214"/>
      <c r="AI15" s="195"/>
      <c r="AJ15" s="214"/>
      <c r="AK15" s="195"/>
      <c r="AL15" s="219"/>
      <c r="AM15" s="104"/>
      <c r="AN15" s="263">
        <v>7</v>
      </c>
      <c r="AO15" s="326" t="s">
        <v>82</v>
      </c>
      <c r="AP15" s="325" t="s">
        <v>49</v>
      </c>
      <c r="AQ15" s="344" t="s">
        <v>12</v>
      </c>
      <c r="AR15" s="266"/>
      <c r="AS15" s="334" t="str">
        <f t="shared" si="0"/>
        <v>N/A</v>
      </c>
      <c r="AT15" s="266"/>
      <c r="AU15" s="365" t="str">
        <f t="shared" si="1"/>
        <v>N/A</v>
      </c>
      <c r="AV15" s="365"/>
      <c r="AW15" s="365" t="str">
        <f t="shared" si="2"/>
        <v>N/A</v>
      </c>
      <c r="AX15" s="365"/>
      <c r="AY15" s="365" t="str">
        <f t="shared" si="3"/>
        <v>N/A</v>
      </c>
      <c r="AZ15" s="365"/>
      <c r="BA15" s="365" t="str">
        <f t="shared" si="4"/>
        <v>N/A</v>
      </c>
      <c r="BB15" s="365"/>
      <c r="BC15" s="365" t="str">
        <f t="shared" si="5"/>
        <v>N/A</v>
      </c>
      <c r="BD15" s="365"/>
      <c r="BE15" s="365" t="str">
        <f t="shared" si="6"/>
        <v>N/A</v>
      </c>
      <c r="BF15" s="365"/>
      <c r="BG15" s="365" t="str">
        <f t="shared" si="7"/>
        <v>N/A</v>
      </c>
      <c r="BH15" s="365"/>
      <c r="BI15" s="365" t="str">
        <f t="shared" si="8"/>
        <v>N/A</v>
      </c>
      <c r="BJ15" s="365"/>
      <c r="BK15" s="365" t="str">
        <f t="shared" si="9"/>
        <v>N/A</v>
      </c>
      <c r="BL15" s="365"/>
      <c r="BM15" s="365" t="str">
        <f t="shared" si="10"/>
        <v>N/A</v>
      </c>
      <c r="BN15" s="365"/>
      <c r="BO15" s="365" t="str">
        <f t="shared" si="11"/>
        <v>N/A</v>
      </c>
      <c r="BP15" s="365"/>
      <c r="BQ15" s="365" t="str">
        <f t="shared" si="12"/>
        <v>N/A</v>
      </c>
      <c r="BR15" s="365"/>
      <c r="BS15" s="365" t="str">
        <f t="shared" si="13"/>
        <v>N/A</v>
      </c>
      <c r="BT15" s="365"/>
      <c r="BU15" s="365" t="str">
        <f t="shared" si="14"/>
        <v>N/A</v>
      </c>
      <c r="BV15" s="266"/>
      <c r="BW15" s="219"/>
      <c r="BX15" s="17"/>
      <c r="BY15" s="17"/>
      <c r="BZ15" s="17"/>
      <c r="CA15" s="17"/>
      <c r="CB15" s="17"/>
      <c r="CC15" s="17"/>
      <c r="CD15" s="17"/>
    </row>
    <row r="16" spans="1:82" ht="18.75" customHeight="1">
      <c r="A16" s="418" t="s">
        <v>57</v>
      </c>
      <c r="B16" s="476">
        <v>2827</v>
      </c>
      <c r="C16" s="76">
        <v>8</v>
      </c>
      <c r="D16" s="641" t="s">
        <v>365</v>
      </c>
      <c r="E16" s="80" t="s">
        <v>49</v>
      </c>
      <c r="F16" s="258"/>
      <c r="G16" s="195"/>
      <c r="H16" s="258"/>
      <c r="I16" s="195"/>
      <c r="J16" s="258"/>
      <c r="K16" s="195"/>
      <c r="L16" s="258"/>
      <c r="M16" s="195"/>
      <c r="N16" s="258"/>
      <c r="O16" s="195"/>
      <c r="P16" s="258"/>
      <c r="Q16" s="195"/>
      <c r="R16" s="258"/>
      <c r="S16" s="195"/>
      <c r="T16" s="258"/>
      <c r="U16" s="195"/>
      <c r="V16" s="258"/>
      <c r="W16" s="195"/>
      <c r="X16" s="258"/>
      <c r="Y16" s="195"/>
      <c r="Z16" s="258"/>
      <c r="AA16" s="195"/>
      <c r="AB16" s="258"/>
      <c r="AC16" s="195"/>
      <c r="AD16" s="258"/>
      <c r="AE16" s="195"/>
      <c r="AF16" s="258"/>
      <c r="AG16" s="195"/>
      <c r="AH16" s="258"/>
      <c r="AI16" s="195"/>
      <c r="AJ16" s="258"/>
      <c r="AK16" s="195"/>
      <c r="AL16" s="219"/>
      <c r="AM16" s="104"/>
      <c r="AN16" s="325">
        <v>8</v>
      </c>
      <c r="AO16" s="326" t="s">
        <v>80</v>
      </c>
      <c r="AP16" s="325" t="s">
        <v>49</v>
      </c>
      <c r="AQ16" s="344" t="s">
        <v>12</v>
      </c>
      <c r="AR16" s="266"/>
      <c r="AS16" s="334" t="str">
        <f t="shared" si="0"/>
        <v>N/A</v>
      </c>
      <c r="AT16" s="266"/>
      <c r="AU16" s="365" t="str">
        <f t="shared" si="1"/>
        <v>N/A</v>
      </c>
      <c r="AV16" s="365"/>
      <c r="AW16" s="365" t="str">
        <f t="shared" si="2"/>
        <v>N/A</v>
      </c>
      <c r="AX16" s="365"/>
      <c r="AY16" s="365" t="str">
        <f t="shared" si="3"/>
        <v>N/A</v>
      </c>
      <c r="AZ16" s="365"/>
      <c r="BA16" s="365" t="str">
        <f t="shared" si="4"/>
        <v>N/A</v>
      </c>
      <c r="BB16" s="365"/>
      <c r="BC16" s="365" t="str">
        <f t="shared" si="5"/>
        <v>N/A</v>
      </c>
      <c r="BD16" s="365"/>
      <c r="BE16" s="365" t="str">
        <f t="shared" si="6"/>
        <v>N/A</v>
      </c>
      <c r="BF16" s="365"/>
      <c r="BG16" s="365" t="str">
        <f t="shared" si="7"/>
        <v>N/A</v>
      </c>
      <c r="BH16" s="365"/>
      <c r="BI16" s="365" t="str">
        <f t="shared" si="8"/>
        <v>N/A</v>
      </c>
      <c r="BJ16" s="365"/>
      <c r="BK16" s="365" t="str">
        <f t="shared" si="9"/>
        <v>N/A</v>
      </c>
      <c r="BL16" s="365"/>
      <c r="BM16" s="365" t="str">
        <f t="shared" si="10"/>
        <v>N/A</v>
      </c>
      <c r="BN16" s="365"/>
      <c r="BO16" s="365" t="str">
        <f t="shared" si="11"/>
        <v>N/A</v>
      </c>
      <c r="BP16" s="365"/>
      <c r="BQ16" s="365" t="str">
        <f t="shared" si="12"/>
        <v>N/A</v>
      </c>
      <c r="BR16" s="365"/>
      <c r="BS16" s="365" t="str">
        <f t="shared" si="13"/>
        <v>N/A</v>
      </c>
      <c r="BT16" s="365"/>
      <c r="BU16" s="365" t="str">
        <f t="shared" si="14"/>
        <v>N/A</v>
      </c>
      <c r="BV16" s="266"/>
      <c r="BW16" s="219"/>
      <c r="BX16" s="17"/>
      <c r="BY16" s="17"/>
      <c r="BZ16" s="17"/>
      <c r="CA16" s="17"/>
      <c r="CB16" s="17"/>
      <c r="CC16" s="17"/>
      <c r="CD16" s="17"/>
    </row>
    <row r="17" spans="2:82" ht="18.75" customHeight="1">
      <c r="B17" s="476">
        <v>2878</v>
      </c>
      <c r="C17" s="80">
        <v>9</v>
      </c>
      <c r="D17" s="112" t="s">
        <v>366</v>
      </c>
      <c r="E17" s="80" t="s">
        <v>49</v>
      </c>
      <c r="F17" s="258"/>
      <c r="G17" s="195"/>
      <c r="H17" s="258"/>
      <c r="I17" s="195"/>
      <c r="J17" s="258"/>
      <c r="K17" s="195"/>
      <c r="L17" s="258"/>
      <c r="M17" s="195"/>
      <c r="N17" s="258"/>
      <c r="O17" s="195"/>
      <c r="P17" s="258"/>
      <c r="Q17" s="195"/>
      <c r="R17" s="258"/>
      <c r="S17" s="195"/>
      <c r="T17" s="258"/>
      <c r="U17" s="195"/>
      <c r="V17" s="258"/>
      <c r="W17" s="195"/>
      <c r="X17" s="258"/>
      <c r="Y17" s="195"/>
      <c r="Z17" s="258">
        <v>0</v>
      </c>
      <c r="AA17" s="195"/>
      <c r="AB17" s="258"/>
      <c r="AC17" s="195"/>
      <c r="AD17" s="258"/>
      <c r="AE17" s="195"/>
      <c r="AF17" s="258"/>
      <c r="AG17" s="195"/>
      <c r="AH17" s="258"/>
      <c r="AI17" s="195"/>
      <c r="AJ17" s="258"/>
      <c r="AK17" s="195"/>
      <c r="AL17" s="219"/>
      <c r="AM17" s="104"/>
      <c r="AN17" s="263">
        <v>9</v>
      </c>
      <c r="AO17" s="326" t="s">
        <v>130</v>
      </c>
      <c r="AP17" s="325" t="s">
        <v>49</v>
      </c>
      <c r="AQ17" s="344" t="s">
        <v>12</v>
      </c>
      <c r="AR17" s="266"/>
      <c r="AS17" s="480" t="str">
        <f t="shared" si="0"/>
        <v>N/A</v>
      </c>
      <c r="AT17" s="266"/>
      <c r="AU17" s="365" t="str">
        <f t="shared" si="1"/>
        <v>N/A</v>
      </c>
      <c r="AV17" s="365"/>
      <c r="AW17" s="365" t="str">
        <f t="shared" si="2"/>
        <v>N/A</v>
      </c>
      <c r="AX17" s="365"/>
      <c r="AY17" s="365" t="str">
        <f t="shared" si="3"/>
        <v>N/A</v>
      </c>
      <c r="AZ17" s="365"/>
      <c r="BA17" s="365" t="str">
        <f t="shared" si="4"/>
        <v>N/A</v>
      </c>
      <c r="BB17" s="365"/>
      <c r="BC17" s="365" t="str">
        <f t="shared" si="5"/>
        <v>N/A</v>
      </c>
      <c r="BD17" s="365"/>
      <c r="BE17" s="365" t="str">
        <f t="shared" si="6"/>
        <v>N/A</v>
      </c>
      <c r="BF17" s="365"/>
      <c r="BG17" s="365" t="str">
        <f t="shared" si="7"/>
        <v>N/A</v>
      </c>
      <c r="BH17" s="365"/>
      <c r="BI17" s="365" t="str">
        <f t="shared" si="8"/>
        <v>N/A</v>
      </c>
      <c r="BJ17" s="365"/>
      <c r="BK17" s="365" t="str">
        <f t="shared" si="9"/>
        <v>N/A</v>
      </c>
      <c r="BL17" s="365"/>
      <c r="BM17" s="365" t="str">
        <f t="shared" si="10"/>
        <v>N/A</v>
      </c>
      <c r="BN17" s="365"/>
      <c r="BO17" s="365" t="str">
        <f t="shared" si="11"/>
        <v>N/A</v>
      </c>
      <c r="BP17" s="365"/>
      <c r="BQ17" s="365" t="str">
        <f t="shared" si="12"/>
        <v>N/A</v>
      </c>
      <c r="BR17" s="365"/>
      <c r="BS17" s="365" t="str">
        <f t="shared" si="13"/>
        <v>N/A</v>
      </c>
      <c r="BT17" s="365"/>
      <c r="BU17" s="365" t="str">
        <f t="shared" si="14"/>
        <v>N/A</v>
      </c>
      <c r="BV17" s="266"/>
      <c r="BW17" s="219"/>
      <c r="BX17" s="17"/>
      <c r="BY17" s="17"/>
      <c r="BZ17" s="17"/>
      <c r="CA17" s="17"/>
      <c r="CB17" s="17"/>
      <c r="CC17" s="17"/>
      <c r="CD17" s="17"/>
    </row>
    <row r="18" spans="1:82" ht="18.75" customHeight="1">
      <c r="A18" s="418" t="s">
        <v>57</v>
      </c>
      <c r="B18" s="476">
        <v>2828</v>
      </c>
      <c r="C18" s="80">
        <v>10</v>
      </c>
      <c r="D18" s="641" t="s">
        <v>367</v>
      </c>
      <c r="E18" s="80" t="s">
        <v>49</v>
      </c>
      <c r="F18" s="258"/>
      <c r="G18" s="195"/>
      <c r="H18" s="258"/>
      <c r="I18" s="195"/>
      <c r="J18" s="258"/>
      <c r="K18" s="195"/>
      <c r="L18" s="258"/>
      <c r="M18" s="195"/>
      <c r="N18" s="258"/>
      <c r="O18" s="195"/>
      <c r="P18" s="258"/>
      <c r="Q18" s="195"/>
      <c r="R18" s="258"/>
      <c r="S18" s="195"/>
      <c r="T18" s="258"/>
      <c r="U18" s="195"/>
      <c r="V18" s="258"/>
      <c r="W18" s="195"/>
      <c r="X18" s="258"/>
      <c r="Y18" s="195"/>
      <c r="Z18" s="258">
        <v>27.399999618530273</v>
      </c>
      <c r="AA18" s="195"/>
      <c r="AB18" s="258"/>
      <c r="AC18" s="195"/>
      <c r="AD18" s="258"/>
      <c r="AE18" s="195"/>
      <c r="AF18" s="258"/>
      <c r="AG18" s="195"/>
      <c r="AH18" s="258"/>
      <c r="AI18" s="195"/>
      <c r="AJ18" s="258"/>
      <c r="AK18" s="195"/>
      <c r="AL18" s="219"/>
      <c r="AM18" s="104"/>
      <c r="AN18" s="263">
        <v>10</v>
      </c>
      <c r="AO18" s="326" t="s">
        <v>87</v>
      </c>
      <c r="AP18" s="325" t="s">
        <v>49</v>
      </c>
      <c r="AQ18" s="344" t="s">
        <v>12</v>
      </c>
      <c r="AR18" s="266"/>
      <c r="AS18" s="334" t="str">
        <f t="shared" si="0"/>
        <v>N/A</v>
      </c>
      <c r="AT18" s="266"/>
      <c r="AU18" s="365" t="str">
        <f t="shared" si="1"/>
        <v>N/A</v>
      </c>
      <c r="AV18" s="365"/>
      <c r="AW18" s="365" t="str">
        <f t="shared" si="2"/>
        <v>N/A</v>
      </c>
      <c r="AX18" s="365"/>
      <c r="AY18" s="365" t="str">
        <f t="shared" si="3"/>
        <v>N/A</v>
      </c>
      <c r="AZ18" s="365"/>
      <c r="BA18" s="365" t="str">
        <f t="shared" si="4"/>
        <v>N/A</v>
      </c>
      <c r="BB18" s="365"/>
      <c r="BC18" s="365" t="str">
        <f t="shared" si="5"/>
        <v>N/A</v>
      </c>
      <c r="BD18" s="365"/>
      <c r="BE18" s="365" t="str">
        <f t="shared" si="6"/>
        <v>N/A</v>
      </c>
      <c r="BF18" s="365"/>
      <c r="BG18" s="365" t="str">
        <f t="shared" si="7"/>
        <v>N/A</v>
      </c>
      <c r="BH18" s="365"/>
      <c r="BI18" s="365" t="str">
        <f t="shared" si="8"/>
        <v>N/A</v>
      </c>
      <c r="BJ18" s="365"/>
      <c r="BK18" s="365" t="str">
        <f t="shared" si="9"/>
        <v>N/A</v>
      </c>
      <c r="BL18" s="365"/>
      <c r="BM18" s="365" t="str">
        <f t="shared" si="10"/>
        <v>N/A</v>
      </c>
      <c r="BN18" s="365"/>
      <c r="BO18" s="365" t="str">
        <f t="shared" si="11"/>
        <v>N/A</v>
      </c>
      <c r="BP18" s="365"/>
      <c r="BQ18" s="365" t="str">
        <f t="shared" si="12"/>
        <v>N/A</v>
      </c>
      <c r="BR18" s="365"/>
      <c r="BS18" s="365" t="str">
        <f t="shared" si="13"/>
        <v>N/A</v>
      </c>
      <c r="BT18" s="365"/>
      <c r="BU18" s="365" t="str">
        <f t="shared" si="14"/>
        <v>N/A</v>
      </c>
      <c r="BV18" s="266"/>
      <c r="BW18" s="219"/>
      <c r="BX18" s="17"/>
      <c r="BY18" s="17"/>
      <c r="BZ18" s="17"/>
      <c r="CA18" s="17"/>
      <c r="CB18" s="17"/>
      <c r="CC18" s="17"/>
      <c r="CD18" s="17"/>
    </row>
    <row r="19" spans="2:82" ht="18.75" customHeight="1">
      <c r="B19" s="476">
        <v>2879</v>
      </c>
      <c r="C19" s="80">
        <v>11</v>
      </c>
      <c r="D19" s="112" t="s">
        <v>368</v>
      </c>
      <c r="E19" s="80" t="s">
        <v>49</v>
      </c>
      <c r="F19" s="214"/>
      <c r="G19" s="195"/>
      <c r="H19" s="214"/>
      <c r="I19" s="195"/>
      <c r="J19" s="214"/>
      <c r="K19" s="195"/>
      <c r="L19" s="214"/>
      <c r="M19" s="195"/>
      <c r="N19" s="214"/>
      <c r="O19" s="195"/>
      <c r="P19" s="214"/>
      <c r="Q19" s="195"/>
      <c r="R19" s="214"/>
      <c r="S19" s="195"/>
      <c r="T19" s="214"/>
      <c r="U19" s="195"/>
      <c r="V19" s="214"/>
      <c r="W19" s="195"/>
      <c r="X19" s="214"/>
      <c r="Y19" s="195"/>
      <c r="Z19" s="214">
        <v>0</v>
      </c>
      <c r="AA19" s="195"/>
      <c r="AB19" s="214"/>
      <c r="AC19" s="195"/>
      <c r="AD19" s="214"/>
      <c r="AE19" s="195"/>
      <c r="AF19" s="214"/>
      <c r="AG19" s="195"/>
      <c r="AH19" s="214"/>
      <c r="AI19" s="195"/>
      <c r="AJ19" s="214"/>
      <c r="AK19" s="195"/>
      <c r="AL19" s="219"/>
      <c r="AM19" s="104"/>
      <c r="AN19" s="263">
        <v>11</v>
      </c>
      <c r="AO19" s="326" t="s">
        <v>131</v>
      </c>
      <c r="AP19" s="325" t="s">
        <v>49</v>
      </c>
      <c r="AQ19" s="344" t="s">
        <v>12</v>
      </c>
      <c r="AR19" s="266"/>
      <c r="AS19" s="334" t="str">
        <f t="shared" si="0"/>
        <v>N/A</v>
      </c>
      <c r="AT19" s="266"/>
      <c r="AU19" s="365" t="str">
        <f t="shared" si="1"/>
        <v>N/A</v>
      </c>
      <c r="AV19" s="365"/>
      <c r="AW19" s="365" t="str">
        <f t="shared" si="2"/>
        <v>N/A</v>
      </c>
      <c r="AX19" s="365"/>
      <c r="AY19" s="365" t="str">
        <f t="shared" si="3"/>
        <v>N/A</v>
      </c>
      <c r="AZ19" s="365"/>
      <c r="BA19" s="365" t="str">
        <f t="shared" si="4"/>
        <v>N/A</v>
      </c>
      <c r="BB19" s="365"/>
      <c r="BC19" s="365" t="str">
        <f t="shared" si="5"/>
        <v>N/A</v>
      </c>
      <c r="BD19" s="365"/>
      <c r="BE19" s="365" t="str">
        <f t="shared" si="6"/>
        <v>N/A</v>
      </c>
      <c r="BF19" s="365"/>
      <c r="BG19" s="365" t="str">
        <f t="shared" si="7"/>
        <v>N/A</v>
      </c>
      <c r="BH19" s="365"/>
      <c r="BI19" s="365" t="str">
        <f t="shared" si="8"/>
        <v>N/A</v>
      </c>
      <c r="BJ19" s="365"/>
      <c r="BK19" s="365" t="str">
        <f t="shared" si="9"/>
        <v>N/A</v>
      </c>
      <c r="BL19" s="365"/>
      <c r="BM19" s="365" t="str">
        <f t="shared" si="10"/>
        <v>N/A</v>
      </c>
      <c r="BN19" s="365"/>
      <c r="BO19" s="365" t="str">
        <f t="shared" si="11"/>
        <v>N/A</v>
      </c>
      <c r="BP19" s="365"/>
      <c r="BQ19" s="365" t="str">
        <f t="shared" si="12"/>
        <v>N/A</v>
      </c>
      <c r="BR19" s="365"/>
      <c r="BS19" s="365" t="str">
        <f t="shared" si="13"/>
        <v>N/A</v>
      </c>
      <c r="BT19" s="365"/>
      <c r="BU19" s="365" t="str">
        <f t="shared" si="14"/>
        <v>N/A</v>
      </c>
      <c r="BV19" s="266"/>
      <c r="BW19" s="219"/>
      <c r="BX19" s="17"/>
      <c r="BY19" s="17"/>
      <c r="BZ19" s="17"/>
      <c r="CA19" s="17"/>
      <c r="CB19" s="17"/>
      <c r="CC19" s="17"/>
      <c r="CD19" s="17"/>
    </row>
    <row r="20" spans="2:82" ht="23.25" customHeight="1">
      <c r="B20" s="476">
        <v>2829</v>
      </c>
      <c r="C20" s="82">
        <v>12</v>
      </c>
      <c r="D20" s="645" t="s">
        <v>369</v>
      </c>
      <c r="E20" s="82" t="s">
        <v>49</v>
      </c>
      <c r="F20" s="215"/>
      <c r="G20" s="216"/>
      <c r="H20" s="215"/>
      <c r="I20" s="216"/>
      <c r="J20" s="215"/>
      <c r="K20" s="216"/>
      <c r="L20" s="215"/>
      <c r="M20" s="216"/>
      <c r="N20" s="215"/>
      <c r="O20" s="216"/>
      <c r="P20" s="215"/>
      <c r="Q20" s="216"/>
      <c r="R20" s="215"/>
      <c r="S20" s="216"/>
      <c r="T20" s="215"/>
      <c r="U20" s="216"/>
      <c r="V20" s="215"/>
      <c r="W20" s="216"/>
      <c r="X20" s="215"/>
      <c r="Y20" s="216"/>
      <c r="Z20" s="215"/>
      <c r="AA20" s="216"/>
      <c r="AB20" s="215"/>
      <c r="AC20" s="216"/>
      <c r="AD20" s="215"/>
      <c r="AE20" s="216"/>
      <c r="AF20" s="215"/>
      <c r="AG20" s="216"/>
      <c r="AH20" s="215"/>
      <c r="AI20" s="216"/>
      <c r="AJ20" s="215"/>
      <c r="AK20" s="216"/>
      <c r="AL20" s="219"/>
      <c r="AM20" s="104"/>
      <c r="AN20" s="329">
        <v>12</v>
      </c>
      <c r="AO20" s="544" t="s">
        <v>81</v>
      </c>
      <c r="AP20" s="370" t="s">
        <v>49</v>
      </c>
      <c r="AQ20" s="332" t="s">
        <v>12</v>
      </c>
      <c r="AR20" s="333"/>
      <c r="AS20" s="498" t="str">
        <f t="shared" si="0"/>
        <v>N/A</v>
      </c>
      <c r="AT20" s="333"/>
      <c r="AU20" s="397" t="str">
        <f t="shared" si="1"/>
        <v>N/A</v>
      </c>
      <c r="AV20" s="397"/>
      <c r="AW20" s="397" t="str">
        <f t="shared" si="2"/>
        <v>N/A</v>
      </c>
      <c r="AX20" s="397"/>
      <c r="AY20" s="397" t="str">
        <f t="shared" si="3"/>
        <v>N/A</v>
      </c>
      <c r="AZ20" s="397"/>
      <c r="BA20" s="397" t="str">
        <f t="shared" si="4"/>
        <v>N/A</v>
      </c>
      <c r="BB20" s="397"/>
      <c r="BC20" s="397" t="str">
        <f t="shared" si="5"/>
        <v>N/A</v>
      </c>
      <c r="BD20" s="397"/>
      <c r="BE20" s="397" t="str">
        <f t="shared" si="6"/>
        <v>N/A</v>
      </c>
      <c r="BF20" s="397"/>
      <c r="BG20" s="397" t="str">
        <f t="shared" si="7"/>
        <v>N/A</v>
      </c>
      <c r="BH20" s="397"/>
      <c r="BI20" s="397" t="str">
        <f t="shared" si="8"/>
        <v>N/A</v>
      </c>
      <c r="BJ20" s="397"/>
      <c r="BK20" s="397" t="str">
        <f t="shared" si="9"/>
        <v>N/A</v>
      </c>
      <c r="BL20" s="397"/>
      <c r="BM20" s="397" t="str">
        <f t="shared" si="10"/>
        <v>N/A</v>
      </c>
      <c r="BN20" s="397"/>
      <c r="BO20" s="397" t="str">
        <f t="shared" si="11"/>
        <v>N/A</v>
      </c>
      <c r="BP20" s="397"/>
      <c r="BQ20" s="397" t="str">
        <f t="shared" si="12"/>
        <v>N/A</v>
      </c>
      <c r="BR20" s="397"/>
      <c r="BS20" s="397" t="str">
        <f t="shared" si="13"/>
        <v>N/A</v>
      </c>
      <c r="BT20" s="397"/>
      <c r="BU20" s="397" t="str">
        <f t="shared" si="14"/>
        <v>N/A</v>
      </c>
      <c r="BV20" s="333"/>
      <c r="BW20" s="219"/>
      <c r="BX20" s="17"/>
      <c r="BY20" s="17"/>
      <c r="BZ20" s="17"/>
      <c r="CA20" s="17"/>
      <c r="CB20" s="17"/>
      <c r="CC20" s="17"/>
      <c r="CD20" s="17"/>
    </row>
    <row r="21" spans="3:74" ht="26.25" customHeight="1">
      <c r="C21" s="118" t="s">
        <v>53</v>
      </c>
      <c r="D21" s="119"/>
      <c r="E21" s="33"/>
      <c r="F21" s="148"/>
      <c r="G21" s="163"/>
      <c r="H21" s="148"/>
      <c r="I21" s="163"/>
      <c r="J21" s="148"/>
      <c r="K21" s="163"/>
      <c r="L21" s="148"/>
      <c r="M21" s="163"/>
      <c r="N21" s="148"/>
      <c r="O21" s="163"/>
      <c r="P21" s="148"/>
      <c r="Q21" s="163"/>
      <c r="R21" s="148"/>
      <c r="S21" s="163"/>
      <c r="T21" s="148"/>
      <c r="U21" s="163"/>
      <c r="V21" s="148"/>
      <c r="W21" s="163"/>
      <c r="X21" s="148"/>
      <c r="Y21" s="163"/>
      <c r="Z21" s="148"/>
      <c r="AA21" s="163"/>
      <c r="AB21" s="148"/>
      <c r="AC21" s="163"/>
      <c r="AD21" s="163"/>
      <c r="AE21" s="163"/>
      <c r="AF21" s="163"/>
      <c r="AG21" s="163"/>
      <c r="AH21" s="148"/>
      <c r="AI21" s="163"/>
      <c r="AJ21" s="148"/>
      <c r="AK21" s="163"/>
      <c r="AL21" s="163"/>
      <c r="AM21" s="18"/>
      <c r="AN21" s="724" t="s">
        <v>343</v>
      </c>
      <c r="AO21" s="724"/>
      <c r="AP21" s="724"/>
      <c r="AQ21" s="724"/>
      <c r="AR21" s="724"/>
      <c r="AS21" s="724"/>
      <c r="AT21" s="724"/>
      <c r="AU21" s="724"/>
      <c r="AV21" s="724"/>
      <c r="AW21" s="724"/>
      <c r="AX21" s="724"/>
      <c r="AY21" s="724"/>
      <c r="AZ21" s="724"/>
      <c r="BA21" s="724"/>
      <c r="BB21" s="724"/>
      <c r="BC21" s="724"/>
      <c r="BD21" s="724"/>
      <c r="BE21" s="724"/>
      <c r="BF21" s="724"/>
      <c r="BG21" s="724"/>
      <c r="BH21" s="724"/>
      <c r="BI21" s="724"/>
      <c r="BJ21" s="724"/>
      <c r="BK21" s="724"/>
      <c r="BL21" s="724"/>
      <c r="BM21" s="724"/>
      <c r="BN21" s="724"/>
      <c r="BO21" s="724"/>
      <c r="BP21" s="724"/>
      <c r="BQ21" s="724"/>
      <c r="BR21" s="724"/>
      <c r="BS21" s="724"/>
      <c r="BT21" s="724"/>
      <c r="BU21" s="724"/>
      <c r="BV21" s="724"/>
    </row>
    <row r="22" spans="3:74" ht="15.75" customHeight="1">
      <c r="C22" s="302" t="s">
        <v>85</v>
      </c>
      <c r="D22" s="715" t="s">
        <v>0</v>
      </c>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292"/>
      <c r="AN22" s="74" t="s">
        <v>46</v>
      </c>
      <c r="AO22" s="74" t="s">
        <v>47</v>
      </c>
      <c r="AP22" s="74" t="s">
        <v>48</v>
      </c>
      <c r="AQ22" s="152">
        <v>1990</v>
      </c>
      <c r="AR22" s="157"/>
      <c r="AS22" s="152">
        <v>1995</v>
      </c>
      <c r="AT22" s="157"/>
      <c r="AU22" s="152">
        <v>1996</v>
      </c>
      <c r="AV22" s="157"/>
      <c r="AW22" s="152">
        <v>1997</v>
      </c>
      <c r="AX22" s="157"/>
      <c r="AY22" s="152">
        <v>1998</v>
      </c>
      <c r="AZ22" s="157"/>
      <c r="BA22" s="152">
        <v>1999</v>
      </c>
      <c r="BB22" s="157"/>
      <c r="BC22" s="152">
        <v>2000</v>
      </c>
      <c r="BD22" s="157"/>
      <c r="BE22" s="152">
        <v>2001</v>
      </c>
      <c r="BF22" s="157"/>
      <c r="BG22" s="152">
        <v>2002</v>
      </c>
      <c r="BH22" s="157"/>
      <c r="BI22" s="152">
        <v>2003</v>
      </c>
      <c r="BJ22" s="157"/>
      <c r="BK22" s="152">
        <v>2004</v>
      </c>
      <c r="BL22" s="157"/>
      <c r="BM22" s="152">
        <v>2005</v>
      </c>
      <c r="BN22" s="157"/>
      <c r="BO22" s="152">
        <v>2006</v>
      </c>
      <c r="BP22" s="157"/>
      <c r="BQ22" s="152">
        <v>2007</v>
      </c>
      <c r="BR22" s="157"/>
      <c r="BS22" s="152">
        <v>2008</v>
      </c>
      <c r="BT22" s="157"/>
      <c r="BU22" s="152">
        <v>2009</v>
      </c>
      <c r="BV22" s="157"/>
    </row>
    <row r="23" spans="3:74" ht="25.5" customHeight="1">
      <c r="C23" s="302" t="s">
        <v>85</v>
      </c>
      <c r="D23" s="715" t="s">
        <v>238</v>
      </c>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292"/>
      <c r="AN23" s="263">
        <v>5</v>
      </c>
      <c r="AO23" s="394" t="s">
        <v>103</v>
      </c>
      <c r="AP23" s="325" t="s">
        <v>49</v>
      </c>
      <c r="AQ23" s="477">
        <f>F13</f>
        <v>0</v>
      </c>
      <c r="AR23" s="477"/>
      <c r="AS23" s="477">
        <f>H13</f>
        <v>0</v>
      </c>
      <c r="AT23" s="477"/>
      <c r="AU23" s="477">
        <f>J13</f>
        <v>0</v>
      </c>
      <c r="AV23" s="477"/>
      <c r="AW23" s="477">
        <f>L13</f>
        <v>0</v>
      </c>
      <c r="AX23" s="477"/>
      <c r="AY23" s="477">
        <f>N13</f>
        <v>0</v>
      </c>
      <c r="AZ23" s="477"/>
      <c r="BA23" s="477">
        <f>P13</f>
        <v>0</v>
      </c>
      <c r="BB23" s="477"/>
      <c r="BC23" s="477">
        <f>R13</f>
        <v>0</v>
      </c>
      <c r="BD23" s="477"/>
      <c r="BE23" s="477">
        <f>T13</f>
        <v>0</v>
      </c>
      <c r="BF23" s="477"/>
      <c r="BG23" s="477">
        <f>V13</f>
        <v>0</v>
      </c>
      <c r="BH23" s="477"/>
      <c r="BI23" s="477">
        <f>X13</f>
        <v>0</v>
      </c>
      <c r="BJ23" s="477"/>
      <c r="BK23" s="477">
        <f>Z13</f>
        <v>27.399999618530273</v>
      </c>
      <c r="BL23" s="477"/>
      <c r="BM23" s="477">
        <f>AB13</f>
        <v>0</v>
      </c>
      <c r="BN23" s="477"/>
      <c r="BO23" s="477">
        <f>AD13</f>
        <v>0</v>
      </c>
      <c r="BP23" s="477"/>
      <c r="BQ23" s="477">
        <f>AF13</f>
        <v>0</v>
      </c>
      <c r="BR23" s="477"/>
      <c r="BS23" s="477">
        <f>AH13</f>
        <v>0</v>
      </c>
      <c r="BT23" s="477"/>
      <c r="BU23" s="477">
        <f>AJ13</f>
        <v>0</v>
      </c>
      <c r="BV23" s="396"/>
    </row>
    <row r="24" spans="3:88" ht="25.5" customHeight="1">
      <c r="C24" s="302" t="s">
        <v>85</v>
      </c>
      <c r="D24" s="717" t="s">
        <v>239</v>
      </c>
      <c r="E24" s="717"/>
      <c r="F24" s="718"/>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415"/>
      <c r="AN24" s="535">
        <v>13</v>
      </c>
      <c r="AO24" s="536" t="s">
        <v>141</v>
      </c>
      <c r="AP24" s="325" t="s">
        <v>49</v>
      </c>
      <c r="AQ24" s="479">
        <f>F11+F12</f>
        <v>0</v>
      </c>
      <c r="AR24" s="479"/>
      <c r="AS24" s="479">
        <f>H11+H12</f>
        <v>0</v>
      </c>
      <c r="AT24" s="479"/>
      <c r="AU24" s="479">
        <f>J11+J12</f>
        <v>0</v>
      </c>
      <c r="AV24" s="479"/>
      <c r="AW24" s="479">
        <f>L11+L12</f>
        <v>0</v>
      </c>
      <c r="AX24" s="479"/>
      <c r="AY24" s="479">
        <f>N11+N12</f>
        <v>0</v>
      </c>
      <c r="AZ24" s="479"/>
      <c r="BA24" s="479">
        <f>P11+P12</f>
        <v>0</v>
      </c>
      <c r="BB24" s="479"/>
      <c r="BC24" s="479">
        <f>R11+R12</f>
        <v>0</v>
      </c>
      <c r="BD24" s="479"/>
      <c r="BE24" s="479">
        <f>T11+T12</f>
        <v>0</v>
      </c>
      <c r="BF24" s="479"/>
      <c r="BG24" s="479">
        <f>V11+V12</f>
        <v>0</v>
      </c>
      <c r="BH24" s="479"/>
      <c r="BI24" s="479">
        <f>X11+X12</f>
        <v>0</v>
      </c>
      <c r="BJ24" s="479"/>
      <c r="BK24" s="479">
        <f>Z11+Z12</f>
        <v>0</v>
      </c>
      <c r="BL24" s="479"/>
      <c r="BM24" s="479">
        <f>AB11+AB12</f>
        <v>0</v>
      </c>
      <c r="BN24" s="479"/>
      <c r="BO24" s="479">
        <f>AD11+AD12</f>
        <v>0</v>
      </c>
      <c r="BP24" s="479"/>
      <c r="BQ24" s="479">
        <f>AF11+AF12</f>
        <v>0</v>
      </c>
      <c r="BR24" s="479"/>
      <c r="BS24" s="479">
        <f>AH11+AH12</f>
        <v>0</v>
      </c>
      <c r="BT24" s="479"/>
      <c r="BU24" s="479">
        <f>AJ11+AJ12</f>
        <v>0</v>
      </c>
      <c r="BV24" s="478"/>
      <c r="BW24" s="2"/>
      <c r="BX24" s="2"/>
      <c r="BY24" s="2"/>
      <c r="BZ24" s="2"/>
      <c r="CA24" s="2"/>
      <c r="CB24" s="2"/>
      <c r="CC24" s="2"/>
      <c r="CD24" s="2"/>
      <c r="CE24" s="2"/>
      <c r="CF24" s="2"/>
      <c r="CG24" s="2"/>
      <c r="CH24" s="2"/>
      <c r="CI24" s="2"/>
      <c r="CJ24" s="2"/>
    </row>
    <row r="25" spans="3:74" ht="16.5" customHeight="1">
      <c r="C25" s="302" t="s">
        <v>85</v>
      </c>
      <c r="D25" s="715" t="s">
        <v>336</v>
      </c>
      <c r="E25" s="715"/>
      <c r="F25" s="716"/>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292"/>
      <c r="AN25" s="499" t="s">
        <v>114</v>
      </c>
      <c r="AO25" s="536" t="s">
        <v>145</v>
      </c>
      <c r="AP25" s="325" t="s">
        <v>49</v>
      </c>
      <c r="AQ25" s="480" t="str">
        <f>IF((ISBLANK(F13)),"N/A",IF(ROUND(AQ23,0)&lt;ROUND(AQ24,0),"5&lt;13",IF(OR(ISBLANK(F11),ISBLANK(F12)),"N/A",IF(ROUND(AQ23,0)=ROUND(AQ24,0),"ok","&lt;&gt;"))))</f>
        <v>N/A</v>
      </c>
      <c r="AR25" s="480"/>
      <c r="AS25" s="480" t="str">
        <f>IF((ISBLANK(H13)),"N/A",IF(ROUND(AS23,0)&lt;ROUND(AS24,0),"5&lt;13",IF(OR(ISBLANK(H11),ISBLANK(H12)),"N/A",IF(ROUND(AS23,0)=ROUND(AS24,0),"ok","&lt;&gt;"))))</f>
        <v>N/A</v>
      </c>
      <c r="AT25" s="480"/>
      <c r="AU25" s="480" t="str">
        <f>IF((ISBLANK(J13)),"N/A",IF(ROUND(AU23,0)&lt;ROUND(AU24,0),"5&lt;13",IF(OR(ISBLANK(J11),ISBLANK(J12)),"N/A",IF(ROUND(AU23,0)=ROUND(AU24,0),"ok","&lt;&gt;"))))</f>
        <v>N/A</v>
      </c>
      <c r="AV25" s="480"/>
      <c r="AW25" s="480" t="str">
        <f>IF((ISBLANK(L13)),"N/A",IF(ROUND(AW23,0)&lt;ROUND(AW24,0),"5&lt;13",IF(OR(ISBLANK(L11),ISBLANK(L12)),"N/A",IF(ROUND(AW23,0)=ROUND(AW24,0),"ok","&lt;&gt;"))))</f>
        <v>N/A</v>
      </c>
      <c r="AX25" s="480"/>
      <c r="AY25" s="480" t="str">
        <f>IF((ISBLANK(N13)),"N/A",IF(ROUND(AY23,0)&lt;ROUND(AY24,0),"5&lt;13",IF(OR(ISBLANK(N11),ISBLANK(N12)),"N/A",IF(ROUND(AY23,0)=ROUND(AY24,0),"ok","&lt;&gt;"))))</f>
        <v>N/A</v>
      </c>
      <c r="AZ25" s="480"/>
      <c r="BA25" s="480" t="str">
        <f>IF((ISBLANK(P13)),"N/A",IF(ROUND(BA23,0)&lt;ROUND(BA24,0),"5&lt;13",IF(OR(ISBLANK(P11),ISBLANK(P12)),"N/A",IF(ROUND(BA23,0)=ROUND(BA24,0),"ok","&lt;&gt;"))))</f>
        <v>N/A</v>
      </c>
      <c r="BB25" s="480"/>
      <c r="BC25" s="480" t="str">
        <f>IF((ISBLANK(R13)),"N/A",IF(ROUND(BC23,0)&lt;ROUND(BC24,0),"5&lt;13",IF(OR(ISBLANK(R11),ISBLANK(R12)),"N/A",IF(ROUND(BC23,0)=ROUND(BC24,0),"ok","&lt;&gt;"))))</f>
        <v>N/A</v>
      </c>
      <c r="BD25" s="480"/>
      <c r="BE25" s="480" t="str">
        <f>IF((ISBLANK(T13)),"N/A",IF(ROUND(BE23,0)&lt;ROUND(BE24,0),"5&lt;13",IF(OR(ISBLANK(T11),ISBLANK(T12)),"N/A",IF(ROUND(BE23,0)=ROUND(BE24,0),"ok","&lt;&gt;"))))</f>
        <v>N/A</v>
      </c>
      <c r="BF25" s="480"/>
      <c r="BG25" s="480" t="str">
        <f>IF((ISBLANK(V13)),"N/A",IF(ROUND(BG23,0)&lt;ROUND(BG24,0),"5&lt;13",IF(OR(ISBLANK(V11),ISBLANK(V12)),"N/A",IF(ROUND(BG23,0)=ROUND(BG24,0),"ok","&lt;&gt;"))))</f>
        <v>N/A</v>
      </c>
      <c r="BH25" s="480"/>
      <c r="BI25" s="480" t="str">
        <f>IF((ISBLANK(X13)),"N/A",IF(ROUND(BI23,0)&lt;ROUND(BI24,0),"5&lt;13",IF(OR(ISBLANK(X11),ISBLANK(X12)),"N/A",IF(ROUND(BI23,0)=ROUND(BI24,0),"ok","&lt;&gt;"))))</f>
        <v>N/A</v>
      </c>
      <c r="BJ25" s="480"/>
      <c r="BK25" s="480" t="str">
        <f>IF((ISBLANK(Z13)),"N/A",IF(ROUND(BK23,0)&lt;ROUND(BK24,0),"5&lt;13",IF(OR(ISBLANK(Z11),ISBLANK(Z12)),"N/A",IF(ROUND(BK23,0)=ROUND(BK24,0),"ok","&lt;&gt;"))))</f>
        <v>N/A</v>
      </c>
      <c r="BL25" s="480"/>
      <c r="BM25" s="480" t="str">
        <f>IF((ISBLANK(AB13)),"N/A",IF(ROUND(BM23,0)&lt;ROUND(BM24,0),"5&lt;13",IF(OR(ISBLANK(AB11),ISBLANK(AB12)),"N/A",IF(ROUND(BM23,0)=ROUND(BM24,0),"ok","&lt;&gt;"))))</f>
        <v>N/A</v>
      </c>
      <c r="BN25" s="480"/>
      <c r="BO25" s="480" t="str">
        <f>IF((ISBLANK(AD13)),"N/A",IF(ROUND(BO23,0)&lt;ROUND(BO24,0),"5&lt;13",IF(OR(ISBLANK(AD11),ISBLANK(AD12)),"N/A",IF(ROUND(BO23,0)=ROUND(BO24,0),"ok","&lt;&gt;"))))</f>
        <v>N/A</v>
      </c>
      <c r="BP25" s="480"/>
      <c r="BQ25" s="480" t="str">
        <f>IF((ISBLANK(AF13)),"N/A",IF(ROUND(BQ23,0)&lt;ROUND(BQ24,0),"5&lt;13",IF(OR(ISBLANK(AF11),ISBLANK(AF12)),"N/A",IF(ROUND(BQ23,0)=ROUND(BQ24,0),"ok","&lt;&gt;"))))</f>
        <v>N/A</v>
      </c>
      <c r="BR25" s="480"/>
      <c r="BS25" s="480" t="str">
        <f>IF((ISBLANK(AH13)),"N/A",IF(ROUND(BS23,0)&lt;ROUND(BS24,0),"5&lt;13",IF(OR(ISBLANK(AH11),ISBLANK(AH12)),"N/A",IF(ROUND(BS23,0)=ROUND(BS24,0),"ok","&lt;&gt;"))))</f>
        <v>N/A</v>
      </c>
      <c r="BT25" s="480"/>
      <c r="BU25" s="480" t="str">
        <f>IF((ISBLANK(AJ13)),"N/A",IF(ROUND(BU23,0)&lt;ROUND(BU24,0),"5&lt;13",IF(OR(ISBLANK(AJ11),ISBLANK(AJ12)),"N/A",IF(ROUND(BU23,0)=ROUND(BU24,0),"ok","&lt;&gt;"))))</f>
        <v>N/A</v>
      </c>
      <c r="BV25" s="365"/>
    </row>
    <row r="26" spans="40:79" ht="15" customHeight="1">
      <c r="AN26" s="535">
        <v>14</v>
      </c>
      <c r="AO26" s="536" t="s">
        <v>142</v>
      </c>
      <c r="AP26" s="325" t="s">
        <v>49</v>
      </c>
      <c r="AQ26" s="480">
        <f>(F14+F15+F16+F18+F20)</f>
        <v>0</v>
      </c>
      <c r="AR26" s="480"/>
      <c r="AS26" s="480">
        <f>(H14+H15+H16+H18+H20)</f>
        <v>0</v>
      </c>
      <c r="AT26" s="480"/>
      <c r="AU26" s="480">
        <f>(J14+J15+J16+J18+J20)</f>
        <v>0</v>
      </c>
      <c r="AV26" s="480"/>
      <c r="AW26" s="480">
        <f>(L14+L15+L16+L18+L20)</f>
        <v>0</v>
      </c>
      <c r="AX26" s="480"/>
      <c r="AY26" s="480">
        <f>(N14+N15+N16+N18+N20)</f>
        <v>0</v>
      </c>
      <c r="AZ26" s="480"/>
      <c r="BA26" s="480">
        <f>(P14+P15+P16+P18+P20)</f>
        <v>0</v>
      </c>
      <c r="BB26" s="480"/>
      <c r="BC26" s="480">
        <f>(R14+R15+R16+R18+R20)</f>
        <v>0</v>
      </c>
      <c r="BD26" s="480"/>
      <c r="BE26" s="480">
        <f>(T14+T15+T16+T18+T20)</f>
        <v>0</v>
      </c>
      <c r="BF26" s="480"/>
      <c r="BG26" s="480">
        <f>(V14+V15+V16+V18+V20)</f>
        <v>0</v>
      </c>
      <c r="BH26" s="480"/>
      <c r="BI26" s="480">
        <f>(X14+X15+X16+X18+X20)</f>
        <v>0</v>
      </c>
      <c r="BJ26" s="480"/>
      <c r="BK26" s="480">
        <f>(Z14+Z15+Z16+Z18+Z20)</f>
        <v>27.399999618530273</v>
      </c>
      <c r="BL26" s="480"/>
      <c r="BM26" s="480">
        <f>(AB14+AB15+AB16+AB18+AB20)</f>
        <v>0</v>
      </c>
      <c r="BN26" s="480"/>
      <c r="BO26" s="480">
        <f>(AD14+AD15+AD16+AD18+AD20)</f>
        <v>0</v>
      </c>
      <c r="BP26" s="480"/>
      <c r="BQ26" s="480">
        <f>(AF14+AF15+AF16+AF18+AF20)</f>
        <v>0</v>
      </c>
      <c r="BR26" s="480"/>
      <c r="BS26" s="480">
        <f>(AH14+AH15+AH16+AH18+AH20)</f>
        <v>0</v>
      </c>
      <c r="BT26" s="480"/>
      <c r="BU26" s="480">
        <f>(AJ14+AJ15+AJ16+AJ18+AJ20)</f>
        <v>0</v>
      </c>
      <c r="BV26" s="365"/>
      <c r="BW26"/>
      <c r="BX26"/>
      <c r="BY26"/>
      <c r="BZ26"/>
      <c r="CA26"/>
    </row>
    <row r="27" spans="2:255" ht="17.25" customHeight="1">
      <c r="B27" s="418">
        <v>2</v>
      </c>
      <c r="C27" s="93" t="s">
        <v>337</v>
      </c>
      <c r="D27" s="93"/>
      <c r="E27" s="93"/>
      <c r="F27" s="518"/>
      <c r="G27" s="205"/>
      <c r="H27" s="180"/>
      <c r="I27" s="205"/>
      <c r="J27" s="180"/>
      <c r="K27" s="205"/>
      <c r="L27" s="180"/>
      <c r="M27" s="205"/>
      <c r="N27" s="180"/>
      <c r="O27" s="205"/>
      <c r="P27" s="180"/>
      <c r="Q27" s="205"/>
      <c r="R27" s="180"/>
      <c r="S27" s="205"/>
      <c r="T27" s="180"/>
      <c r="U27" s="205"/>
      <c r="V27" s="180"/>
      <c r="W27" s="205"/>
      <c r="X27" s="180"/>
      <c r="Y27" s="205"/>
      <c r="Z27" s="180"/>
      <c r="AA27" s="205"/>
      <c r="AB27" s="180"/>
      <c r="AC27" s="205"/>
      <c r="AD27" s="205"/>
      <c r="AE27" s="205"/>
      <c r="AF27" s="205"/>
      <c r="AG27" s="205"/>
      <c r="AH27" s="174"/>
      <c r="AI27" s="199"/>
      <c r="AJ27" s="174"/>
      <c r="AK27" s="199"/>
      <c r="AL27" s="633"/>
      <c r="AM27" s="1"/>
      <c r="AN27" s="499" t="s">
        <v>114</v>
      </c>
      <c r="AO27" s="536" t="s">
        <v>143</v>
      </c>
      <c r="AP27" s="344"/>
      <c r="AQ27" s="480" t="str">
        <f>IF((ISBLANK(F13)),"N/A",IF(ROUND(AQ23,0)&lt;ROUND(AQ26,0),"5&lt;14",IF(OR(ISBLANK(F14),ISBLANK(F15),ISBLANK(F16),ISBLANK(F18)),"N/A",IF(ROUND(AQ23,0)&gt;=ROUND(AQ26,0),"ok","&lt;&gt;"))))</f>
        <v>N/A</v>
      </c>
      <c r="AR27" s="480"/>
      <c r="AS27" s="480" t="str">
        <f>IF((ISBLANK(H13)),"N/A",IF(ROUND(AS23,0)&lt;ROUND(AS26,0),"5&lt;14",IF(OR(ISBLANK(H14),ISBLANK(H15),ISBLANK(H16),ISBLANK(H18)),"N/A",IF(ROUND(AS23,0)&gt;=ROUND(AS26,0),"ok","&lt;&gt;"))))</f>
        <v>N/A</v>
      </c>
      <c r="AT27" s="480"/>
      <c r="AU27" s="480" t="str">
        <f>IF((ISBLANK(J13)),"N/A",IF(ROUND(AU23,0)&lt;ROUND(AU26,0),"5&lt;14",IF(OR(ISBLANK(J14),ISBLANK(J15),ISBLANK(J16),ISBLANK(J18)),"N/A",IF(ROUND(AU23,0)&gt;=ROUND(AU26,0),"ok","&lt;&gt;"))))</f>
        <v>N/A</v>
      </c>
      <c r="AV27" s="480"/>
      <c r="AW27" s="480" t="str">
        <f>IF((ISBLANK(L13)),"N/A",IF(ROUND(AW23,0)&lt;ROUND(AW26,0),"5&lt;14",IF(OR(ISBLANK(L14),ISBLANK(L15),ISBLANK(L16),ISBLANK(L18)),"N/A",IF(ROUND(AW23,0)&gt;=ROUND(AW26,0),"ok","&lt;&gt;"))))</f>
        <v>N/A</v>
      </c>
      <c r="AX27" s="480"/>
      <c r="AY27" s="480" t="str">
        <f>IF((ISBLANK(N13)),"N/A",IF(ROUND(AY23,0)&lt;ROUND(AY26,0),"5&lt;14",IF(OR(ISBLANK(N14),ISBLANK(N15),ISBLANK(N16),ISBLANK(N18)),"N/A",IF(ROUND(AY23,0)&gt;=ROUND(AY26,0),"ok","&lt;&gt;"))))</f>
        <v>N/A</v>
      </c>
      <c r="AZ27" s="480"/>
      <c r="BA27" s="480" t="str">
        <f>IF((ISBLANK(P13)),"N/A",IF(ROUND(BA23,0)&lt;ROUND(BA26,0),"5&lt;14",IF(OR(ISBLANK(P14),ISBLANK(P15),ISBLANK(P16),ISBLANK(P18)),"N/A",IF(ROUND(BA23,0)&gt;=ROUND(BA26,0),"ok","&lt;&gt;"))))</f>
        <v>N/A</v>
      </c>
      <c r="BB27" s="480"/>
      <c r="BC27" s="480" t="str">
        <f>IF((ISBLANK(R13)),"N/A",IF(ROUND(BC23,0)&lt;ROUND(BC26,0),"5&lt;14",IF(OR(ISBLANK(R14),ISBLANK(R15),ISBLANK(R16),ISBLANK(R18)),"N/A",IF(ROUND(BC23,0)&gt;=ROUND(BC26,0),"ok","&lt;&gt;"))))</f>
        <v>N/A</v>
      </c>
      <c r="BD27" s="480"/>
      <c r="BE27" s="480" t="str">
        <f>IF((ISBLANK(T13)),"N/A",IF(ROUND(BE23,0)&lt;ROUND(BE26,0),"5&lt;14",IF(OR(ISBLANK(T14),ISBLANK(T15),ISBLANK(T16),ISBLANK(T18)),"N/A",IF(ROUND(BE23,0)&gt;=ROUND(BE26,0),"ok","&lt;&gt;"))))</f>
        <v>N/A</v>
      </c>
      <c r="BF27" s="480"/>
      <c r="BG27" s="480" t="str">
        <f>IF((ISBLANK(V13)),"N/A",IF(ROUND(BG23,0)&lt;ROUND(BG26,0),"5&lt;14",IF(OR(ISBLANK(V14),ISBLANK(V15),ISBLANK(V16),ISBLANK(V18)),"N/A",IF(ROUND(BG23,0)&gt;=ROUND(BG26,0),"ok","&lt;&gt;"))))</f>
        <v>N/A</v>
      </c>
      <c r="BH27" s="480"/>
      <c r="BI27" s="480" t="str">
        <f>IF((ISBLANK(X13)),"N/A",IF(ROUND(BI23,0)&lt;ROUND(BI26,0),"5&lt;14",IF(OR(ISBLANK(X14),ISBLANK(X15),ISBLANK(X16),ISBLANK(X18)),"N/A",IF(ROUND(BI23,0)&gt;=ROUND(BI26,0),"ok","&lt;&gt;"))))</f>
        <v>N/A</v>
      </c>
      <c r="BJ27" s="480"/>
      <c r="BK27" s="480" t="str">
        <f>IF((ISBLANK(Z13)),"N/A",IF(ROUND(BK23,0)&lt;ROUND(BK26,0),"5&lt;14",IF(OR(ISBLANK(Z14),ISBLANK(Z15),ISBLANK(Z16),ISBLANK(Z18)),"N/A",IF(ROUND(BK23,0)&gt;=ROUND(BK26,0),"ok","&lt;&gt;"))))</f>
        <v>N/A</v>
      </c>
      <c r="BL27" s="480"/>
      <c r="BM27" s="480" t="str">
        <f>IF((ISBLANK(AB13)),"N/A",IF(ROUND(BM23,0)&lt;ROUND(BM26,0),"5&lt;14",IF(OR(ISBLANK(AB14),ISBLANK(AB15),ISBLANK(AB16),ISBLANK(AB18)),"N/A",IF(ROUND(BM23,0)&gt;=ROUND(BM26,0),"ok","&lt;&gt;"))))</f>
        <v>N/A</v>
      </c>
      <c r="BN27" s="480"/>
      <c r="BO27" s="480" t="str">
        <f>IF((ISBLANK(AD13)),"N/A",IF(ROUND(BO23,0)&lt;ROUND(BO26,0),"5&lt;14",IF(OR(ISBLANK(AD14),ISBLANK(AD15),ISBLANK(AD16),ISBLANK(AD18)),"N/A",IF(ROUND(BO23,0)&gt;=ROUND(BO26,0),"ok","&lt;&gt;"))))</f>
        <v>N/A</v>
      </c>
      <c r="BP27" s="480"/>
      <c r="BQ27" s="480" t="str">
        <f>IF((ISBLANK(AF13)),"N/A",IF(ROUND(BQ23,0)&lt;ROUND(BQ26,0),"5&lt;14",IF(OR(ISBLANK(AF14),ISBLANK(AF15),ISBLANK(AF16),ISBLANK(AF18)),"N/A",IF(ROUND(BQ23,0)&gt;=ROUND(BQ26,0),"ok","&lt;&gt;"))))</f>
        <v>N/A</v>
      </c>
      <c r="BR27" s="480"/>
      <c r="BS27" s="480" t="str">
        <f>IF((ISBLANK(AH13)),"N/A",IF(ROUND(BS23,0)&lt;ROUND(BS26,0),"5&lt;14",IF(OR(ISBLANK(AH14),ISBLANK(AH15),ISBLANK(AH16),ISBLANK(AH18)),"N/A",IF(ROUND(BS23,0)&gt;=ROUND(BS26,0),"ok","&lt;&gt;"))))</f>
        <v>N/A</v>
      </c>
      <c r="BT27" s="480"/>
      <c r="BU27" s="480" t="str">
        <f>IF((ISBLANK(AJ13)),"N/A",IF(ROUND(BU23,0)&lt;ROUND(BU26,0),"5&lt;14",IF(OR(ISBLANK(AJ14),ISBLANK(AJ15),ISBLANK(AJ16),ISBLANK(AJ18)),"N/A",IF(ROUND(BU23,0)&gt;=ROUND(BU26,0),"ok","&lt;&gt;"))))</f>
        <v>N/A</v>
      </c>
      <c r="BV27" s="480"/>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94"/>
      <c r="D28" s="95"/>
      <c r="E28" s="95"/>
      <c r="F28" s="516"/>
      <c r="G28" s="203"/>
      <c r="H28" s="178"/>
      <c r="I28" s="203"/>
      <c r="J28" s="178"/>
      <c r="K28" s="203"/>
      <c r="L28" s="178"/>
      <c r="M28" s="203"/>
      <c r="N28" s="178"/>
      <c r="O28" s="203"/>
      <c r="P28" s="178"/>
      <c r="Q28" s="203"/>
      <c r="R28" s="178"/>
      <c r="S28" s="203"/>
      <c r="T28" s="178"/>
      <c r="U28" s="203"/>
      <c r="V28" s="178"/>
      <c r="W28" s="203"/>
      <c r="X28" s="178"/>
      <c r="Y28" s="203"/>
      <c r="Z28" s="178"/>
      <c r="AA28" s="203"/>
      <c r="AB28" s="178"/>
      <c r="AC28" s="203"/>
      <c r="AD28" s="203"/>
      <c r="AE28" s="203"/>
      <c r="AF28" s="203"/>
      <c r="AG28" s="203"/>
      <c r="AH28" s="186"/>
      <c r="AI28" s="210"/>
      <c r="AJ28" s="186"/>
      <c r="AK28" s="210"/>
      <c r="AL28" s="210"/>
      <c r="AM28" s="105"/>
      <c r="AN28" s="537"/>
      <c r="AO28" s="551"/>
      <c r="AP28" s="344"/>
      <c r="AQ28" s="484"/>
      <c r="AR28" s="344"/>
      <c r="AS28" s="484"/>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484"/>
      <c r="BV28" s="365"/>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6" t="s">
        <v>54</v>
      </c>
      <c r="D29" s="711" t="s">
        <v>338</v>
      </c>
      <c r="E29" s="712"/>
      <c r="F29" s="713"/>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4"/>
      <c r="AM29" s="105"/>
      <c r="AN29" s="535">
        <v>15</v>
      </c>
      <c r="AO29" s="536" t="s">
        <v>118</v>
      </c>
      <c r="AP29" s="344" t="s">
        <v>16</v>
      </c>
      <c r="AQ29" s="334" t="e">
        <f>F13*1000/(F$9*F$10/100)</f>
        <v>#DIV/0!</v>
      </c>
      <c r="AR29" s="334"/>
      <c r="AS29" s="334" t="e">
        <f>H13*1000/(H$9*H$10/100)</f>
        <v>#DIV/0!</v>
      </c>
      <c r="AT29" s="334"/>
      <c r="AU29" s="334" t="e">
        <f>J13*1000/(J$9*J$10/100)</f>
        <v>#DIV/0!</v>
      </c>
      <c r="AV29" s="334"/>
      <c r="AW29" s="334" t="e">
        <f>L13*1000/(L$9*L$10/100)</f>
        <v>#DIV/0!</v>
      </c>
      <c r="AX29" s="334"/>
      <c r="AY29" s="334" t="e">
        <f>N13*1000/(N$9*N$10/100)</f>
        <v>#DIV/0!</v>
      </c>
      <c r="AZ29" s="334"/>
      <c r="BA29" s="334" t="e">
        <f>P13*1000/(P$9*P$10/100)</f>
        <v>#DIV/0!</v>
      </c>
      <c r="BB29" s="334"/>
      <c r="BC29" s="334" t="e">
        <f>R13*1000/(R$9*R$10/100)</f>
        <v>#DIV/0!</v>
      </c>
      <c r="BD29" s="334"/>
      <c r="BE29" s="334" t="e">
        <f>T13*1000/(T$9*T$10/100)</f>
        <v>#DIV/0!</v>
      </c>
      <c r="BF29" s="334"/>
      <c r="BG29" s="334" t="e">
        <f>V13*1000/(V$9*V$10/100)</f>
        <v>#DIV/0!</v>
      </c>
      <c r="BH29" s="334"/>
      <c r="BI29" s="334" t="e">
        <f>X13*1000/(X$9*X$10/100)</f>
        <v>#DIV/0!</v>
      </c>
      <c r="BJ29" s="334"/>
      <c r="BK29" s="334" t="e">
        <f>Z13*1000/(Z$9*Z$10/100)</f>
        <v>#DIV/0!</v>
      </c>
      <c r="BL29" s="334"/>
      <c r="BM29" s="334" t="e">
        <f>AB13*1000/(AB$9*AB$10/100)</f>
        <v>#DIV/0!</v>
      </c>
      <c r="BN29" s="334"/>
      <c r="BO29" s="334" t="e">
        <f>AD13*1000/(AD$9*AD$10/100)</f>
        <v>#DIV/0!</v>
      </c>
      <c r="BP29" s="334"/>
      <c r="BQ29" s="334" t="e">
        <f>AF13*1000/(AF$9*AF$10/100)</f>
        <v>#DIV/0!</v>
      </c>
      <c r="BR29" s="334"/>
      <c r="BS29" s="334" t="e">
        <f>AH13*1000/(AH$9*AH$10/100)</f>
        <v>#DIV/0!</v>
      </c>
      <c r="BT29" s="334"/>
      <c r="BU29" s="334" t="e">
        <f>AJ13*1000/(AJ$9*AJ$10/100)</f>
        <v>#DIV/0!</v>
      </c>
      <c r="BV29" s="334"/>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4.75" customHeight="1">
      <c r="A30" s="418">
        <v>1</v>
      </c>
      <c r="B30" s="418">
        <v>3222</v>
      </c>
      <c r="C30" s="98" t="s">
        <v>245</v>
      </c>
      <c r="D30" s="709" t="s">
        <v>262</v>
      </c>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105"/>
      <c r="AN30" s="538" t="s">
        <v>114</v>
      </c>
      <c r="AO30" s="550" t="s">
        <v>144</v>
      </c>
      <c r="AP30" s="332"/>
      <c r="AQ30" s="335" t="str">
        <f>IF(ISERR(AQ29),"N/A",IF(AQ29&lt;100,"&lt;&gt;",IF(AQ29&gt;1000,"&lt;&gt;","ok")))</f>
        <v>N/A</v>
      </c>
      <c r="AR30" s="335"/>
      <c r="AS30" s="335" t="str">
        <f>IF(ISERR(AS29),"N/A",IF(AS29&lt;100,"&lt;&gt;",IF(AS29&gt;1000,"&lt;&gt;","ok")))</f>
        <v>N/A</v>
      </c>
      <c r="AT30" s="335"/>
      <c r="AU30" s="335" t="str">
        <f>IF(ISERR(AU29),"N/A",IF(AU29&lt;100,"&lt;&gt;",IF(AU29&gt;1000,"&lt;&gt;","ok")))</f>
        <v>N/A</v>
      </c>
      <c r="AV30" s="335"/>
      <c r="AW30" s="335" t="str">
        <f>IF(ISERR(AW29),"N/A",IF(AW29&lt;100,"&lt;&gt;",IF(AW29&gt;1000,"&lt;&gt;","ok")))</f>
        <v>N/A</v>
      </c>
      <c r="AX30" s="335"/>
      <c r="AY30" s="335" t="str">
        <f>IF(ISERR(AY29),"N/A",IF(AY29&lt;100,"&lt;&gt;",IF(AY29&gt;1000,"&lt;&gt;","ok")))</f>
        <v>N/A</v>
      </c>
      <c r="AZ30" s="335"/>
      <c r="BA30" s="335" t="str">
        <f>IF(ISERR(BA29),"N/A",IF(BA29&lt;100,"&lt;&gt;",IF(BA29&gt;1000,"&lt;&gt;","ok")))</f>
        <v>N/A</v>
      </c>
      <c r="BB30" s="335"/>
      <c r="BC30" s="335" t="str">
        <f>IF(ISERR(BC29),"N/A",IF(BC29&lt;100,"&lt;&gt;",IF(BC29&gt;1000,"&lt;&gt;","ok")))</f>
        <v>N/A</v>
      </c>
      <c r="BD30" s="335"/>
      <c r="BE30" s="335" t="str">
        <f>IF(ISERR(BE29),"N/A",IF(BE29&lt;100,"&lt;&gt;",IF(BE29&gt;1000,"&lt;&gt;","ok")))</f>
        <v>N/A</v>
      </c>
      <c r="BF30" s="335"/>
      <c r="BG30" s="335" t="str">
        <f>IF(ISERR(BG29),"N/A",IF(BG29&lt;100,"&lt;&gt;",IF(BG29&gt;1000,"&lt;&gt;","ok")))</f>
        <v>N/A</v>
      </c>
      <c r="BH30" s="335"/>
      <c r="BI30" s="335" t="str">
        <f>IF(ISERR(BI29),"N/A",IF(BI29&lt;100,"&lt;&gt;",IF(BI29&gt;1000,"&lt;&gt;","ok")))</f>
        <v>N/A</v>
      </c>
      <c r="BJ30" s="335"/>
      <c r="BK30" s="335" t="str">
        <f>IF(ISERR(BK29),"N/A",IF(BK29&lt;100,"&lt;&gt;",IF(BK29&gt;1000,"&lt;&gt;","ok")))</f>
        <v>N/A</v>
      </c>
      <c r="BL30" s="335"/>
      <c r="BM30" s="335" t="str">
        <f>IF(ISERR(BM29),"N/A",IF(BM29&lt;100,"&lt;&gt;",IF(BM29&gt;1000,"&lt;&gt;","ok")))</f>
        <v>N/A</v>
      </c>
      <c r="BN30" s="335"/>
      <c r="BO30" s="335" t="str">
        <f>IF(ISERR(BO29),"N/A",IF(BO29&lt;100,"&lt;&gt;",IF(BO29&gt;1000,"&lt;&gt;","ok")))</f>
        <v>N/A</v>
      </c>
      <c r="BP30" s="335"/>
      <c r="BQ30" s="335" t="str">
        <f>IF(ISERR(BQ29),"N/A",IF(BQ29&lt;100,"&lt;&gt;",IF(BQ29&gt;1000,"&lt;&gt;","ok")))</f>
        <v>N/A</v>
      </c>
      <c r="BR30" s="335"/>
      <c r="BS30" s="335" t="str">
        <f>IF(ISERR(BS29),"N/A",IF(BS29&lt;100,"&lt;&gt;",IF(BS29&gt;1000,"&lt;&gt;","ok")))</f>
        <v>N/A</v>
      </c>
      <c r="BT30" s="335"/>
      <c r="BU30" s="335" t="str">
        <f>IF(ISERR(BU29),"N/A",IF(BU29&lt;100,"&lt;&gt;",IF(BU29&gt;1000,"&lt;&gt;","ok")))</f>
        <v>N/A</v>
      </c>
      <c r="BV30" s="335"/>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3:255" ht="16.5" customHeight="1">
      <c r="C31" s="99"/>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105"/>
      <c r="AN31" s="421" t="s">
        <v>104</v>
      </c>
      <c r="AO31" s="547" t="s">
        <v>105</v>
      </c>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312"/>
      <c r="BT31" s="312"/>
      <c r="BU31" s="312"/>
      <c r="BV31" s="312"/>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99"/>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105"/>
      <c r="AN32" s="421" t="s">
        <v>106</v>
      </c>
      <c r="AO32" s="547" t="s">
        <v>107</v>
      </c>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312"/>
      <c r="BT32" s="312"/>
      <c r="BU32" s="312"/>
      <c r="BV32" s="31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99"/>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105"/>
      <c r="AN33" s="423" t="s">
        <v>108</v>
      </c>
      <c r="AO33" s="547" t="s">
        <v>109</v>
      </c>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312"/>
      <c r="BT33" s="312"/>
      <c r="BU33" s="312"/>
      <c r="BV33" s="312"/>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99"/>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105"/>
      <c r="AN34" s="423"/>
      <c r="AO34" s="547"/>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312"/>
      <c r="BT34" s="312"/>
      <c r="BU34" s="312"/>
      <c r="BV34" s="312"/>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99"/>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105"/>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312"/>
      <c r="BT35" s="312"/>
      <c r="BU35" s="312"/>
      <c r="BV35" s="312"/>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99"/>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105"/>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312"/>
      <c r="BT36" s="312"/>
      <c r="BU36" s="312"/>
      <c r="BV36" s="312"/>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99"/>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105"/>
      <c r="AN37" s="738"/>
      <c r="AO37" s="738"/>
      <c r="AP37" s="738"/>
      <c r="AQ37" s="738"/>
      <c r="AR37" s="738"/>
      <c r="AS37" s="738"/>
      <c r="AT37" s="738"/>
      <c r="AU37" s="738"/>
      <c r="AV37" s="738"/>
      <c r="AW37" s="738"/>
      <c r="AX37" s="738"/>
      <c r="AY37" s="738"/>
      <c r="AZ37" s="738"/>
      <c r="BA37" s="738"/>
      <c r="BB37" s="738"/>
      <c r="BC37" s="738"/>
      <c r="BD37" s="738"/>
      <c r="BE37" s="738"/>
      <c r="BF37" s="738"/>
      <c r="BG37" s="738"/>
      <c r="BH37" s="738"/>
      <c r="BI37" s="738"/>
      <c r="BJ37" s="738"/>
      <c r="BK37" s="738"/>
      <c r="BL37" s="738"/>
      <c r="BM37" s="738"/>
      <c r="BN37" s="738"/>
      <c r="BO37" s="738"/>
      <c r="BP37" s="738"/>
      <c r="BQ37" s="738"/>
      <c r="BR37" s="738"/>
      <c r="BS37" s="312"/>
      <c r="BT37" s="312"/>
      <c r="BU37" s="312"/>
      <c r="BV37" s="312"/>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99"/>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105"/>
      <c r="AN38" s="738"/>
      <c r="AO38" s="738"/>
      <c r="AP38" s="738"/>
      <c r="AQ38" s="738"/>
      <c r="AR38" s="738"/>
      <c r="AS38" s="738"/>
      <c r="AT38" s="738"/>
      <c r="AU38" s="738"/>
      <c r="AV38" s="738"/>
      <c r="AW38" s="738"/>
      <c r="AX38" s="738"/>
      <c r="AY38" s="738"/>
      <c r="AZ38" s="738"/>
      <c r="BA38" s="738"/>
      <c r="BB38" s="738"/>
      <c r="BC38" s="738"/>
      <c r="BD38" s="738"/>
      <c r="BE38" s="738"/>
      <c r="BF38" s="738"/>
      <c r="BG38" s="738"/>
      <c r="BH38" s="738"/>
      <c r="BI38" s="738"/>
      <c r="BJ38" s="738"/>
      <c r="BK38" s="738"/>
      <c r="BL38" s="738"/>
      <c r="BM38" s="738"/>
      <c r="BN38" s="738"/>
      <c r="BO38" s="738"/>
      <c r="BP38" s="738"/>
      <c r="BQ38" s="738"/>
      <c r="BR38" s="738"/>
      <c r="BS38" s="312"/>
      <c r="BT38" s="312"/>
      <c r="BU38" s="312"/>
      <c r="BV38" s="312"/>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9"/>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105"/>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312"/>
      <c r="BT39" s="312"/>
      <c r="BU39" s="312"/>
      <c r="BV39" s="312"/>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9"/>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105"/>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312"/>
      <c r="BT40" s="312"/>
      <c r="BU40" s="312"/>
      <c r="BV40" s="312"/>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9"/>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105"/>
      <c r="AN41" s="738"/>
      <c r="AO41" s="738"/>
      <c r="AP41" s="738"/>
      <c r="AQ41" s="738"/>
      <c r="AR41" s="738"/>
      <c r="AS41" s="738"/>
      <c r="AT41" s="738"/>
      <c r="AU41" s="738"/>
      <c r="AV41" s="738"/>
      <c r="AW41" s="738"/>
      <c r="AX41" s="738"/>
      <c r="AY41" s="738"/>
      <c r="AZ41" s="738"/>
      <c r="BA41" s="738"/>
      <c r="BB41" s="738"/>
      <c r="BC41" s="738"/>
      <c r="BD41" s="738"/>
      <c r="BE41" s="738"/>
      <c r="BF41" s="738"/>
      <c r="BG41" s="738"/>
      <c r="BH41" s="738"/>
      <c r="BI41" s="738"/>
      <c r="BJ41" s="738"/>
      <c r="BK41" s="738"/>
      <c r="BL41" s="738"/>
      <c r="BM41" s="738"/>
      <c r="BN41" s="738"/>
      <c r="BO41" s="738"/>
      <c r="BP41" s="738"/>
      <c r="BQ41" s="738"/>
      <c r="BR41" s="738"/>
      <c r="BS41" s="312"/>
      <c r="BT41" s="312"/>
      <c r="BU41" s="312"/>
      <c r="BV41" s="312"/>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9"/>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105"/>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312"/>
      <c r="BT42" s="312"/>
      <c r="BU42" s="312"/>
      <c r="BV42" s="31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9"/>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105"/>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312"/>
      <c r="BT43" s="312"/>
      <c r="BU43" s="312"/>
      <c r="BV43" s="312"/>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9"/>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105"/>
      <c r="AN44" s="738"/>
      <c r="AO44" s="738"/>
      <c r="AP44" s="738"/>
      <c r="AQ44" s="738"/>
      <c r="AR44" s="738"/>
      <c r="AS44" s="738"/>
      <c r="AT44" s="738"/>
      <c r="AU44" s="738"/>
      <c r="AV44" s="738"/>
      <c r="AW44" s="738"/>
      <c r="AX44" s="738"/>
      <c r="AY44" s="738"/>
      <c r="AZ44" s="738"/>
      <c r="BA44" s="738"/>
      <c r="BB44" s="738"/>
      <c r="BC44" s="738"/>
      <c r="BD44" s="738"/>
      <c r="BE44" s="738"/>
      <c r="BF44" s="738"/>
      <c r="BG44" s="738"/>
      <c r="BH44" s="738"/>
      <c r="BI44" s="738"/>
      <c r="BJ44" s="738"/>
      <c r="BK44" s="738"/>
      <c r="BL44" s="738"/>
      <c r="BM44" s="738"/>
      <c r="BN44" s="738"/>
      <c r="BO44" s="738"/>
      <c r="BP44" s="738"/>
      <c r="BQ44" s="738"/>
      <c r="BR44" s="738"/>
      <c r="BS44" s="312"/>
      <c r="BT44" s="312"/>
      <c r="BU44" s="312"/>
      <c r="BV44" s="312"/>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9"/>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105"/>
      <c r="AN45" s="738"/>
      <c r="AO45" s="738"/>
      <c r="AP45" s="738"/>
      <c r="AQ45" s="738"/>
      <c r="AR45" s="738"/>
      <c r="AS45" s="738"/>
      <c r="AT45" s="738"/>
      <c r="AU45" s="738"/>
      <c r="AV45" s="738"/>
      <c r="AW45" s="738"/>
      <c r="AX45" s="738"/>
      <c r="AY45" s="738"/>
      <c r="AZ45" s="738"/>
      <c r="BA45" s="738"/>
      <c r="BB45" s="738"/>
      <c r="BC45" s="738"/>
      <c r="BD45" s="738"/>
      <c r="BE45" s="738"/>
      <c r="BF45" s="738"/>
      <c r="BG45" s="738"/>
      <c r="BH45" s="738"/>
      <c r="BI45" s="738"/>
      <c r="BJ45" s="738"/>
      <c r="BK45" s="738"/>
      <c r="BL45" s="738"/>
      <c r="BM45" s="738"/>
      <c r="BN45" s="738"/>
      <c r="BO45" s="738"/>
      <c r="BP45" s="738"/>
      <c r="BQ45" s="738"/>
      <c r="BR45" s="738"/>
      <c r="BS45" s="312"/>
      <c r="BT45" s="312"/>
      <c r="BU45" s="312"/>
      <c r="BV45" s="312"/>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9"/>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105"/>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c r="BK46" s="738"/>
      <c r="BL46" s="738"/>
      <c r="BM46" s="738"/>
      <c r="BN46" s="738"/>
      <c r="BO46" s="738"/>
      <c r="BP46" s="738"/>
      <c r="BQ46" s="738"/>
      <c r="BR46" s="738"/>
      <c r="BS46" s="312"/>
      <c r="BT46" s="312"/>
      <c r="BU46" s="312"/>
      <c r="BV46" s="312"/>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9"/>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105"/>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c r="BQ47" s="738"/>
      <c r="BR47" s="738"/>
      <c r="BS47" s="312"/>
      <c r="BT47" s="312"/>
      <c r="BU47" s="312"/>
      <c r="BV47" s="312"/>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9"/>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105"/>
      <c r="AN48" s="738"/>
      <c r="AO48" s="738"/>
      <c r="AP48" s="738"/>
      <c r="AQ48" s="738"/>
      <c r="AR48" s="738"/>
      <c r="AS48" s="738"/>
      <c r="AT48" s="738"/>
      <c r="AU48" s="738"/>
      <c r="AV48" s="738"/>
      <c r="AW48" s="738"/>
      <c r="AX48" s="738"/>
      <c r="AY48" s="738"/>
      <c r="AZ48" s="738"/>
      <c r="BA48" s="738"/>
      <c r="BB48" s="738"/>
      <c r="BC48" s="738"/>
      <c r="BD48" s="738"/>
      <c r="BE48" s="738"/>
      <c r="BF48" s="738"/>
      <c r="BG48" s="738"/>
      <c r="BH48" s="738"/>
      <c r="BI48" s="738"/>
      <c r="BJ48" s="738"/>
      <c r="BK48" s="738"/>
      <c r="BL48" s="738"/>
      <c r="BM48" s="738"/>
      <c r="BN48" s="738"/>
      <c r="BO48" s="738"/>
      <c r="BP48" s="738"/>
      <c r="BQ48" s="738"/>
      <c r="BR48" s="738"/>
      <c r="BS48" s="312"/>
      <c r="BT48" s="312"/>
      <c r="BU48" s="312"/>
      <c r="BV48" s="312"/>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9"/>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105"/>
      <c r="AN49" s="738"/>
      <c r="AO49" s="738"/>
      <c r="AP49" s="738"/>
      <c r="AQ49" s="738"/>
      <c r="AR49" s="738"/>
      <c r="AS49" s="738"/>
      <c r="AT49" s="738"/>
      <c r="AU49" s="738"/>
      <c r="AV49" s="738"/>
      <c r="AW49" s="738"/>
      <c r="AX49" s="738"/>
      <c r="AY49" s="738"/>
      <c r="AZ49" s="738"/>
      <c r="BA49" s="738"/>
      <c r="BB49" s="738"/>
      <c r="BC49" s="738"/>
      <c r="BD49" s="738"/>
      <c r="BE49" s="738"/>
      <c r="BF49" s="738"/>
      <c r="BG49" s="738"/>
      <c r="BH49" s="738"/>
      <c r="BI49" s="738"/>
      <c r="BJ49" s="738"/>
      <c r="BK49" s="738"/>
      <c r="BL49" s="738"/>
      <c r="BM49" s="738"/>
      <c r="BN49" s="738"/>
      <c r="BO49" s="738"/>
      <c r="BP49" s="738"/>
      <c r="BQ49" s="738"/>
      <c r="BR49" s="738"/>
      <c r="BS49" s="312"/>
      <c r="BT49" s="312"/>
      <c r="BU49" s="312"/>
      <c r="BV49" s="312"/>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9"/>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105"/>
      <c r="AN50" s="738"/>
      <c r="AO50" s="738"/>
      <c r="AP50" s="738"/>
      <c r="AQ50" s="738"/>
      <c r="AR50" s="738"/>
      <c r="AS50" s="738"/>
      <c r="AT50" s="738"/>
      <c r="AU50" s="738"/>
      <c r="AV50" s="738"/>
      <c r="AW50" s="738"/>
      <c r="AX50" s="738"/>
      <c r="AY50" s="738"/>
      <c r="AZ50" s="738"/>
      <c r="BA50" s="738"/>
      <c r="BB50" s="738"/>
      <c r="BC50" s="738"/>
      <c r="BD50" s="738"/>
      <c r="BE50" s="738"/>
      <c r="BF50" s="738"/>
      <c r="BG50" s="738"/>
      <c r="BH50" s="738"/>
      <c r="BI50" s="738"/>
      <c r="BJ50" s="738"/>
      <c r="BK50" s="738"/>
      <c r="BL50" s="738"/>
      <c r="BM50" s="738"/>
      <c r="BN50" s="738"/>
      <c r="BO50" s="738"/>
      <c r="BP50" s="738"/>
      <c r="BQ50" s="738"/>
      <c r="BR50" s="738"/>
      <c r="BS50" s="312"/>
      <c r="BT50" s="312"/>
      <c r="BU50" s="312"/>
      <c r="BV50" s="312"/>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100"/>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c r="AC51" s="703"/>
      <c r="AD51" s="703"/>
      <c r="AE51" s="703"/>
      <c r="AF51" s="703"/>
      <c r="AG51" s="703"/>
      <c r="AH51" s="703"/>
      <c r="AI51" s="703"/>
      <c r="AJ51" s="703"/>
      <c r="AK51" s="703"/>
      <c r="AL51" s="703"/>
      <c r="AM51" s="105"/>
      <c r="AN51" s="738"/>
      <c r="AO51" s="738"/>
      <c r="AP51" s="738"/>
      <c r="AQ51" s="738"/>
      <c r="AR51" s="738"/>
      <c r="AS51" s="738"/>
      <c r="AT51" s="738"/>
      <c r="AU51" s="738"/>
      <c r="AV51" s="738"/>
      <c r="AW51" s="738"/>
      <c r="AX51" s="738"/>
      <c r="AY51" s="738"/>
      <c r="AZ51" s="738"/>
      <c r="BA51" s="738"/>
      <c r="BB51" s="738"/>
      <c r="BC51" s="738"/>
      <c r="BD51" s="738"/>
      <c r="BE51" s="738"/>
      <c r="BF51" s="738"/>
      <c r="BG51" s="738"/>
      <c r="BH51" s="738"/>
      <c r="BI51" s="738"/>
      <c r="BJ51" s="738"/>
      <c r="BK51" s="738"/>
      <c r="BL51" s="738"/>
      <c r="BM51" s="738"/>
      <c r="BN51" s="738"/>
      <c r="BO51" s="738"/>
      <c r="BP51" s="738"/>
      <c r="BQ51" s="738"/>
      <c r="BR51" s="738"/>
      <c r="BS51" s="312"/>
      <c r="BT51" s="312"/>
      <c r="BU51" s="312"/>
      <c r="BV51" s="312"/>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105"/>
      <c r="AN52" s="737"/>
      <c r="AO52" s="737"/>
      <c r="AP52" s="737"/>
      <c r="AQ52" s="737"/>
      <c r="AR52" s="737"/>
      <c r="AS52" s="737"/>
      <c r="AT52" s="737"/>
      <c r="AU52" s="737"/>
      <c r="AV52" s="737"/>
      <c r="AW52" s="737"/>
      <c r="AX52" s="737"/>
      <c r="AY52" s="737"/>
      <c r="AZ52" s="737"/>
      <c r="BA52" s="737"/>
      <c r="BB52" s="737"/>
      <c r="BC52" s="737"/>
      <c r="BD52" s="737"/>
      <c r="BE52" s="737"/>
      <c r="BF52" s="737"/>
      <c r="BG52" s="737"/>
      <c r="BH52" s="737"/>
      <c r="BI52" s="737"/>
      <c r="BJ52" s="737"/>
      <c r="BK52" s="737"/>
      <c r="BL52" s="737"/>
      <c r="BM52" s="737"/>
      <c r="BN52" s="737"/>
      <c r="BO52" s="737"/>
      <c r="BP52" s="737"/>
      <c r="BQ52" s="737"/>
      <c r="BR52" s="737"/>
      <c r="BS52" s="312"/>
      <c r="BT52" s="312"/>
      <c r="BU52" s="312"/>
      <c r="BV52" s="31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5"/>
      <c r="AN53" s="320"/>
      <c r="AO53" s="311"/>
      <c r="AP53" s="311"/>
      <c r="AQ53" s="351"/>
      <c r="AR53" s="338"/>
      <c r="AS53" s="351"/>
      <c r="AT53" s="338"/>
      <c r="AU53" s="351"/>
      <c r="AV53" s="338"/>
      <c r="AW53" s="351"/>
      <c r="AX53" s="338"/>
      <c r="AY53" s="351"/>
      <c r="AZ53" s="338"/>
      <c r="BA53" s="351"/>
      <c r="BB53" s="338"/>
      <c r="BC53" s="351"/>
      <c r="BD53" s="338"/>
      <c r="BE53" s="351"/>
      <c r="BF53" s="338"/>
      <c r="BG53" s="351"/>
      <c r="BH53" s="338"/>
      <c r="BI53" s="351"/>
      <c r="BJ53" s="338"/>
      <c r="BK53" s="351"/>
      <c r="BL53" s="338"/>
      <c r="BM53" s="351"/>
      <c r="BN53" s="338"/>
      <c r="BO53" s="351"/>
      <c r="BP53" s="338"/>
      <c r="BQ53" s="351"/>
      <c r="BR53" s="338"/>
      <c r="BS53" s="312"/>
      <c r="BT53" s="312"/>
      <c r="BU53" s="312"/>
      <c r="BV53" s="312"/>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7"/>
      <c r="AN54" s="320"/>
      <c r="AO54" s="320"/>
      <c r="AP54" s="320"/>
      <c r="AQ54" s="351"/>
      <c r="AR54" s="338"/>
      <c r="AS54" s="351"/>
      <c r="AT54" s="338"/>
      <c r="AU54" s="351"/>
      <c r="AV54" s="338"/>
      <c r="AW54" s="351"/>
      <c r="AX54" s="338"/>
      <c r="AY54" s="351"/>
      <c r="AZ54" s="338"/>
      <c r="BA54" s="351"/>
      <c r="BB54" s="338"/>
      <c r="BC54" s="351"/>
      <c r="BD54" s="338"/>
      <c r="BE54" s="351"/>
      <c r="BF54" s="338"/>
      <c r="BG54" s="351"/>
      <c r="BH54" s="338"/>
      <c r="BI54" s="351"/>
      <c r="BJ54" s="338"/>
      <c r="BK54" s="351"/>
      <c r="BL54" s="338"/>
      <c r="BM54" s="351"/>
      <c r="BN54" s="338"/>
      <c r="BO54" s="351"/>
      <c r="BP54" s="338"/>
      <c r="BQ54" s="351"/>
      <c r="BR54" s="338"/>
    </row>
    <row r="55" spans="39:70" ht="12.75">
      <c r="AM55" s="17"/>
      <c r="AN55" s="320"/>
      <c r="AO55" s="320"/>
      <c r="AP55" s="320"/>
      <c r="AQ55" s="351"/>
      <c r="AR55" s="338"/>
      <c r="AS55" s="351"/>
      <c r="AT55" s="338"/>
      <c r="AU55" s="351"/>
      <c r="AV55" s="338"/>
      <c r="AW55" s="351"/>
      <c r="AX55" s="338"/>
      <c r="AY55" s="351"/>
      <c r="AZ55" s="338"/>
      <c r="BA55" s="351"/>
      <c r="BB55" s="338"/>
      <c r="BC55" s="351"/>
      <c r="BD55" s="338"/>
      <c r="BE55" s="351"/>
      <c r="BF55" s="338"/>
      <c r="BG55" s="351"/>
      <c r="BH55" s="338"/>
      <c r="BI55" s="351"/>
      <c r="BJ55" s="338"/>
      <c r="BK55" s="351"/>
      <c r="BL55" s="338"/>
      <c r="BM55" s="351"/>
      <c r="BN55" s="338"/>
      <c r="BO55" s="351"/>
      <c r="BP55" s="338"/>
      <c r="BQ55" s="351"/>
      <c r="BR55" s="338"/>
    </row>
    <row r="56" spans="39:70" ht="12.75">
      <c r="AM56" s="17"/>
      <c r="AN56" s="320"/>
      <c r="AO56" s="320"/>
      <c r="AP56" s="320"/>
      <c r="AQ56" s="351"/>
      <c r="AR56" s="338"/>
      <c r="AS56" s="351"/>
      <c r="AT56" s="338"/>
      <c r="AU56" s="351"/>
      <c r="AV56" s="338"/>
      <c r="AW56" s="351"/>
      <c r="AX56" s="338"/>
      <c r="AY56" s="351"/>
      <c r="AZ56" s="338"/>
      <c r="BA56" s="351"/>
      <c r="BB56" s="338"/>
      <c r="BC56" s="351"/>
      <c r="BD56" s="338"/>
      <c r="BE56" s="351"/>
      <c r="BF56" s="338"/>
      <c r="BG56" s="351"/>
      <c r="BH56" s="338"/>
      <c r="BI56" s="351"/>
      <c r="BJ56" s="338"/>
      <c r="BK56" s="351"/>
      <c r="BL56" s="338"/>
      <c r="BM56" s="351"/>
      <c r="BN56" s="338"/>
      <c r="BO56" s="351"/>
      <c r="BP56" s="338"/>
      <c r="BQ56" s="351"/>
      <c r="BR56" s="338"/>
    </row>
    <row r="57" spans="39:70" ht="12.75">
      <c r="AM57" s="17"/>
      <c r="AN57" s="320"/>
      <c r="AO57" s="320"/>
      <c r="AP57" s="320"/>
      <c r="AQ57" s="351"/>
      <c r="AR57" s="338"/>
      <c r="AS57" s="351"/>
      <c r="AT57" s="338"/>
      <c r="AU57" s="351"/>
      <c r="AV57" s="338"/>
      <c r="AW57" s="351"/>
      <c r="AX57" s="338"/>
      <c r="AY57" s="351"/>
      <c r="AZ57" s="338"/>
      <c r="BA57" s="351"/>
      <c r="BB57" s="338"/>
      <c r="BC57" s="351"/>
      <c r="BD57" s="338"/>
      <c r="BE57" s="351"/>
      <c r="BF57" s="338"/>
      <c r="BG57" s="351"/>
      <c r="BH57" s="338"/>
      <c r="BI57" s="351"/>
      <c r="BJ57" s="338"/>
      <c r="BK57" s="351"/>
      <c r="BL57" s="338"/>
      <c r="BM57" s="351"/>
      <c r="BN57" s="338"/>
      <c r="BO57" s="351"/>
      <c r="BP57" s="338"/>
      <c r="BQ57" s="351"/>
      <c r="BR57" s="338"/>
    </row>
    <row r="58" spans="39:70" ht="12.75">
      <c r="AM58" s="17"/>
      <c r="AN58" s="320"/>
      <c r="AO58" s="320"/>
      <c r="AP58" s="320"/>
      <c r="AQ58" s="351"/>
      <c r="AR58" s="338"/>
      <c r="AS58" s="351"/>
      <c r="AT58" s="338"/>
      <c r="AU58" s="351"/>
      <c r="AV58" s="338"/>
      <c r="AW58" s="351"/>
      <c r="AX58" s="338"/>
      <c r="AY58" s="351"/>
      <c r="AZ58" s="338"/>
      <c r="BA58" s="351"/>
      <c r="BB58" s="338"/>
      <c r="BC58" s="351"/>
      <c r="BD58" s="338"/>
      <c r="BE58" s="351"/>
      <c r="BF58" s="338"/>
      <c r="BG58" s="351"/>
      <c r="BH58" s="338"/>
      <c r="BI58" s="351"/>
      <c r="BJ58" s="338"/>
      <c r="BK58" s="351"/>
      <c r="BL58" s="338"/>
      <c r="BM58" s="351"/>
      <c r="BN58" s="338"/>
      <c r="BO58" s="351"/>
      <c r="BP58" s="338"/>
      <c r="BQ58" s="351"/>
      <c r="BR58" s="338"/>
    </row>
    <row r="59" spans="39:70" ht="12.75">
      <c r="AM59" s="17"/>
      <c r="AN59" s="320"/>
      <c r="AO59" s="320"/>
      <c r="AP59" s="320"/>
      <c r="AQ59" s="351"/>
      <c r="AR59" s="338"/>
      <c r="AS59" s="351"/>
      <c r="AT59" s="338"/>
      <c r="AU59" s="351"/>
      <c r="AV59" s="338"/>
      <c r="AW59" s="351"/>
      <c r="AX59" s="338"/>
      <c r="AY59" s="351"/>
      <c r="AZ59" s="338"/>
      <c r="BA59" s="351"/>
      <c r="BB59" s="338"/>
      <c r="BC59" s="351"/>
      <c r="BD59" s="338"/>
      <c r="BE59" s="351"/>
      <c r="BF59" s="338"/>
      <c r="BG59" s="351"/>
      <c r="BH59" s="338"/>
      <c r="BI59" s="351"/>
      <c r="BJ59" s="338"/>
      <c r="BK59" s="351"/>
      <c r="BL59" s="338"/>
      <c r="BM59" s="351"/>
      <c r="BN59" s="338"/>
      <c r="BO59" s="351"/>
      <c r="BP59" s="338"/>
      <c r="BQ59" s="351"/>
      <c r="BR59" s="338"/>
    </row>
    <row r="60" spans="39:70" ht="12.75">
      <c r="AM60" s="17"/>
      <c r="AN60" s="320"/>
      <c r="AO60" s="320"/>
      <c r="AP60" s="320"/>
      <c r="AQ60" s="351"/>
      <c r="AR60" s="338"/>
      <c r="AS60" s="351"/>
      <c r="AT60" s="338"/>
      <c r="AU60" s="351"/>
      <c r="AV60" s="338"/>
      <c r="AW60" s="351"/>
      <c r="AX60" s="338"/>
      <c r="AY60" s="351"/>
      <c r="AZ60" s="338"/>
      <c r="BA60" s="351"/>
      <c r="BB60" s="338"/>
      <c r="BC60" s="351"/>
      <c r="BD60" s="338"/>
      <c r="BE60" s="351"/>
      <c r="BF60" s="338"/>
      <c r="BG60" s="351"/>
      <c r="BH60" s="338"/>
      <c r="BI60" s="351"/>
      <c r="BJ60" s="338"/>
      <c r="BK60" s="351"/>
      <c r="BL60" s="338"/>
      <c r="BM60" s="351"/>
      <c r="BN60" s="338"/>
      <c r="BO60" s="351"/>
      <c r="BP60" s="338"/>
      <c r="BQ60" s="351"/>
      <c r="BR60" s="338"/>
    </row>
    <row r="61" spans="39:70" ht="12.75">
      <c r="AM61" s="17"/>
      <c r="AN61" s="320"/>
      <c r="AO61" s="320"/>
      <c r="AP61" s="320"/>
      <c r="AQ61" s="351"/>
      <c r="AR61" s="338"/>
      <c r="AS61" s="351"/>
      <c r="AT61" s="338"/>
      <c r="AU61" s="351"/>
      <c r="AV61" s="338"/>
      <c r="AW61" s="351"/>
      <c r="AX61" s="338"/>
      <c r="AY61" s="351"/>
      <c r="AZ61" s="338"/>
      <c r="BA61" s="351"/>
      <c r="BB61" s="338"/>
      <c r="BC61" s="351"/>
      <c r="BD61" s="338"/>
      <c r="BE61" s="351"/>
      <c r="BF61" s="338"/>
      <c r="BG61" s="351"/>
      <c r="BH61" s="338"/>
      <c r="BI61" s="351"/>
      <c r="BJ61" s="338"/>
      <c r="BK61" s="351"/>
      <c r="BL61" s="338"/>
      <c r="BM61" s="351"/>
      <c r="BN61" s="338"/>
      <c r="BO61" s="351"/>
      <c r="BP61" s="338"/>
      <c r="BQ61" s="351"/>
      <c r="BR61" s="338"/>
    </row>
    <row r="62" spans="39:70" ht="12.75">
      <c r="AM62" s="17"/>
      <c r="AN62" s="320"/>
      <c r="AO62" s="320"/>
      <c r="AP62" s="320"/>
      <c r="AQ62" s="351"/>
      <c r="AR62" s="338"/>
      <c r="AS62" s="351"/>
      <c r="AT62" s="338"/>
      <c r="AU62" s="351"/>
      <c r="AV62" s="338"/>
      <c r="AW62" s="351"/>
      <c r="AX62" s="338"/>
      <c r="AY62" s="351"/>
      <c r="AZ62" s="338"/>
      <c r="BA62" s="351"/>
      <c r="BB62" s="338"/>
      <c r="BC62" s="351"/>
      <c r="BD62" s="338"/>
      <c r="BE62" s="351"/>
      <c r="BF62" s="338"/>
      <c r="BG62" s="351"/>
      <c r="BH62" s="338"/>
      <c r="BI62" s="351"/>
      <c r="BJ62" s="338"/>
      <c r="BK62" s="351"/>
      <c r="BL62" s="338"/>
      <c r="BM62" s="351"/>
      <c r="BN62" s="338"/>
      <c r="BO62" s="351"/>
      <c r="BP62" s="338"/>
      <c r="BQ62" s="351"/>
      <c r="BR62" s="338"/>
    </row>
    <row r="63" spans="39:70" ht="12.75">
      <c r="AM63" s="17"/>
      <c r="AN63" s="320"/>
      <c r="AO63" s="320"/>
      <c r="AP63" s="320"/>
      <c r="AQ63" s="351"/>
      <c r="AR63" s="338"/>
      <c r="AS63" s="351"/>
      <c r="AT63" s="338"/>
      <c r="AU63" s="351"/>
      <c r="AV63" s="338"/>
      <c r="AW63" s="351"/>
      <c r="AX63" s="338"/>
      <c r="AY63" s="351"/>
      <c r="AZ63" s="338"/>
      <c r="BA63" s="351"/>
      <c r="BB63" s="338"/>
      <c r="BC63" s="351"/>
      <c r="BD63" s="338"/>
      <c r="BE63" s="351"/>
      <c r="BF63" s="338"/>
      <c r="BG63" s="351"/>
      <c r="BH63" s="338"/>
      <c r="BI63" s="351"/>
      <c r="BJ63" s="338"/>
      <c r="BK63" s="351"/>
      <c r="BL63" s="338"/>
      <c r="BM63" s="351"/>
      <c r="BN63" s="338"/>
      <c r="BO63" s="351"/>
      <c r="BP63" s="338"/>
      <c r="BQ63" s="351"/>
      <c r="BR63" s="338"/>
    </row>
    <row r="64" spans="39:70" ht="12.75">
      <c r="AM64" s="17"/>
      <c r="AN64" s="320"/>
      <c r="AO64" s="320"/>
      <c r="AP64" s="320"/>
      <c r="AQ64" s="351"/>
      <c r="AR64" s="338"/>
      <c r="AS64" s="351"/>
      <c r="AT64" s="338"/>
      <c r="AU64" s="351"/>
      <c r="AV64" s="338"/>
      <c r="AW64" s="351"/>
      <c r="AX64" s="338"/>
      <c r="AY64" s="351"/>
      <c r="AZ64" s="338"/>
      <c r="BA64" s="351"/>
      <c r="BB64" s="338"/>
      <c r="BC64" s="351"/>
      <c r="BD64" s="338"/>
      <c r="BE64" s="351"/>
      <c r="BF64" s="338"/>
      <c r="BG64" s="351"/>
      <c r="BH64" s="338"/>
      <c r="BI64" s="351"/>
      <c r="BJ64" s="338"/>
      <c r="BK64" s="351"/>
      <c r="BL64" s="338"/>
      <c r="BM64" s="351"/>
      <c r="BN64" s="338"/>
      <c r="BO64" s="351"/>
      <c r="BP64" s="338"/>
      <c r="BQ64" s="351"/>
      <c r="BR64" s="338"/>
    </row>
    <row r="65" spans="39:70" ht="12.75">
      <c r="AM65" s="17"/>
      <c r="AN65" s="320"/>
      <c r="AO65" s="320"/>
      <c r="AP65" s="320"/>
      <c r="AQ65" s="351"/>
      <c r="AR65" s="338"/>
      <c r="AS65" s="351"/>
      <c r="AT65" s="338"/>
      <c r="AU65" s="351"/>
      <c r="AV65" s="338"/>
      <c r="AW65" s="351"/>
      <c r="AX65" s="338"/>
      <c r="AY65" s="351"/>
      <c r="AZ65" s="338"/>
      <c r="BA65" s="351"/>
      <c r="BB65" s="338"/>
      <c r="BC65" s="351"/>
      <c r="BD65" s="338"/>
      <c r="BE65" s="351"/>
      <c r="BF65" s="338"/>
      <c r="BG65" s="351"/>
      <c r="BH65" s="338"/>
      <c r="BI65" s="351"/>
      <c r="BJ65" s="338"/>
      <c r="BK65" s="351"/>
      <c r="BL65" s="338"/>
      <c r="BM65" s="351"/>
      <c r="BN65" s="338"/>
      <c r="BO65" s="351"/>
      <c r="BP65" s="338"/>
      <c r="BQ65" s="351"/>
      <c r="BR65" s="338"/>
    </row>
    <row r="66" spans="39:70" ht="12.75">
      <c r="AM66" s="17"/>
      <c r="AN66" s="320"/>
      <c r="AO66" s="320"/>
      <c r="AP66" s="320"/>
      <c r="AQ66" s="351"/>
      <c r="AR66" s="338"/>
      <c r="AS66" s="351"/>
      <c r="AT66" s="338"/>
      <c r="AU66" s="351"/>
      <c r="AV66" s="338"/>
      <c r="AW66" s="351"/>
      <c r="AX66" s="338"/>
      <c r="AY66" s="351"/>
      <c r="AZ66" s="338"/>
      <c r="BA66" s="351"/>
      <c r="BB66" s="338"/>
      <c r="BC66" s="351"/>
      <c r="BD66" s="338"/>
      <c r="BE66" s="351"/>
      <c r="BF66" s="338"/>
      <c r="BG66" s="351"/>
      <c r="BH66" s="338"/>
      <c r="BI66" s="351"/>
      <c r="BJ66" s="338"/>
      <c r="BK66" s="351"/>
      <c r="BL66" s="338"/>
      <c r="BM66" s="351"/>
      <c r="BN66" s="338"/>
      <c r="BO66" s="351"/>
      <c r="BP66" s="338"/>
      <c r="BQ66" s="351"/>
      <c r="BR66" s="338"/>
    </row>
    <row r="67" spans="39:70" ht="12.75">
      <c r="AM67" s="17"/>
      <c r="AN67" s="320"/>
      <c r="AO67" s="320"/>
      <c r="AP67" s="320"/>
      <c r="AQ67" s="351"/>
      <c r="AR67" s="338"/>
      <c r="AS67" s="351"/>
      <c r="AT67" s="338"/>
      <c r="AU67" s="351"/>
      <c r="AV67" s="338"/>
      <c r="AW67" s="351"/>
      <c r="AX67" s="338"/>
      <c r="AY67" s="351"/>
      <c r="AZ67" s="338"/>
      <c r="BA67" s="351"/>
      <c r="BB67" s="338"/>
      <c r="BC67" s="351"/>
      <c r="BD67" s="338"/>
      <c r="BE67" s="351"/>
      <c r="BF67" s="338"/>
      <c r="BG67" s="351"/>
      <c r="BH67" s="338"/>
      <c r="BI67" s="351"/>
      <c r="BJ67" s="338"/>
      <c r="BK67" s="351"/>
      <c r="BL67" s="338"/>
      <c r="BM67" s="351"/>
      <c r="BN67" s="338"/>
      <c r="BO67" s="351"/>
      <c r="BP67" s="338"/>
      <c r="BQ67" s="351"/>
      <c r="BR67" s="338"/>
    </row>
    <row r="68" spans="39:70" ht="12.75">
      <c r="AM68" s="17"/>
      <c r="AN68" s="320"/>
      <c r="AO68" s="320"/>
      <c r="AP68" s="320"/>
      <c r="AQ68" s="351"/>
      <c r="AR68" s="338"/>
      <c r="AS68" s="351"/>
      <c r="AT68" s="338"/>
      <c r="AU68" s="351"/>
      <c r="AV68" s="338"/>
      <c r="AW68" s="351"/>
      <c r="AX68" s="338"/>
      <c r="AY68" s="351"/>
      <c r="AZ68" s="338"/>
      <c r="BA68" s="351"/>
      <c r="BB68" s="338"/>
      <c r="BC68" s="351"/>
      <c r="BD68" s="338"/>
      <c r="BE68" s="351"/>
      <c r="BF68" s="338"/>
      <c r="BG68" s="351"/>
      <c r="BH68" s="338"/>
      <c r="BI68" s="351"/>
      <c r="BJ68" s="338"/>
      <c r="BK68" s="351"/>
      <c r="BL68" s="338"/>
      <c r="BM68" s="351"/>
      <c r="BN68" s="338"/>
      <c r="BO68" s="351"/>
      <c r="BP68" s="338"/>
      <c r="BQ68" s="351"/>
      <c r="BR68" s="338"/>
    </row>
    <row r="69" spans="39:70" ht="12.75">
      <c r="AM69" s="17"/>
      <c r="AN69" s="320"/>
      <c r="AO69" s="320"/>
      <c r="AP69" s="320"/>
      <c r="AQ69" s="351"/>
      <c r="AR69" s="338"/>
      <c r="AS69" s="351"/>
      <c r="AT69" s="338"/>
      <c r="AU69" s="351"/>
      <c r="AV69" s="338"/>
      <c r="AW69" s="351"/>
      <c r="AX69" s="338"/>
      <c r="AY69" s="351"/>
      <c r="AZ69" s="338"/>
      <c r="BA69" s="351"/>
      <c r="BB69" s="338"/>
      <c r="BC69" s="351"/>
      <c r="BD69" s="338"/>
      <c r="BE69" s="351"/>
      <c r="BF69" s="338"/>
      <c r="BG69" s="351"/>
      <c r="BH69" s="338"/>
      <c r="BI69" s="351"/>
      <c r="BJ69" s="338"/>
      <c r="BK69" s="351"/>
      <c r="BL69" s="338"/>
      <c r="BM69" s="351"/>
      <c r="BN69" s="338"/>
      <c r="BO69" s="351"/>
      <c r="BP69" s="338"/>
      <c r="BQ69" s="351"/>
      <c r="BR69" s="338"/>
    </row>
    <row r="70" spans="39:70" ht="12.75">
      <c r="AM70" s="17"/>
      <c r="AN70" s="320"/>
      <c r="AO70" s="320"/>
      <c r="AP70" s="320"/>
      <c r="AQ70" s="351"/>
      <c r="AR70" s="338"/>
      <c r="AS70" s="351"/>
      <c r="AT70" s="338"/>
      <c r="AU70" s="351"/>
      <c r="AV70" s="338"/>
      <c r="AW70" s="351"/>
      <c r="AX70" s="338"/>
      <c r="AY70" s="351"/>
      <c r="AZ70" s="338"/>
      <c r="BA70" s="351"/>
      <c r="BB70" s="338"/>
      <c r="BC70" s="351"/>
      <c r="BD70" s="338"/>
      <c r="BE70" s="351"/>
      <c r="BF70" s="338"/>
      <c r="BG70" s="351"/>
      <c r="BH70" s="338"/>
      <c r="BI70" s="351"/>
      <c r="BJ70" s="338"/>
      <c r="BK70" s="351"/>
      <c r="BL70" s="338"/>
      <c r="BM70" s="351"/>
      <c r="BN70" s="338"/>
      <c r="BO70" s="351"/>
      <c r="BP70" s="338"/>
      <c r="BQ70" s="351"/>
      <c r="BR70" s="338"/>
    </row>
    <row r="71" spans="39:70" ht="12.75">
      <c r="AM71" s="17"/>
      <c r="AN71" s="320"/>
      <c r="AO71" s="320"/>
      <c r="AP71" s="320"/>
      <c r="AQ71" s="351"/>
      <c r="AR71" s="338"/>
      <c r="AS71" s="351"/>
      <c r="AT71" s="338"/>
      <c r="AU71" s="351"/>
      <c r="AV71" s="338"/>
      <c r="AW71" s="351"/>
      <c r="AX71" s="338"/>
      <c r="AY71" s="351"/>
      <c r="AZ71" s="338"/>
      <c r="BA71" s="351"/>
      <c r="BB71" s="338"/>
      <c r="BC71" s="351"/>
      <c r="BD71" s="338"/>
      <c r="BE71" s="351"/>
      <c r="BF71" s="338"/>
      <c r="BG71" s="351"/>
      <c r="BH71" s="338"/>
      <c r="BI71" s="351"/>
      <c r="BJ71" s="338"/>
      <c r="BK71" s="351"/>
      <c r="BL71" s="338"/>
      <c r="BM71" s="351"/>
      <c r="BN71" s="338"/>
      <c r="BO71" s="351"/>
      <c r="BP71" s="338"/>
      <c r="BQ71" s="351"/>
      <c r="BR71" s="338"/>
    </row>
    <row r="72" spans="39:70" ht="12.75">
      <c r="AM72" s="17"/>
      <c r="AN72" s="320"/>
      <c r="AO72" s="320"/>
      <c r="AP72" s="320"/>
      <c r="AQ72" s="351"/>
      <c r="AR72" s="338"/>
      <c r="AS72" s="351"/>
      <c r="AT72" s="338"/>
      <c r="AU72" s="351"/>
      <c r="AV72" s="338"/>
      <c r="AW72" s="351"/>
      <c r="AX72" s="338"/>
      <c r="AY72" s="351"/>
      <c r="AZ72" s="338"/>
      <c r="BA72" s="351"/>
      <c r="BB72" s="338"/>
      <c r="BC72" s="351"/>
      <c r="BD72" s="338"/>
      <c r="BE72" s="351"/>
      <c r="BF72" s="338"/>
      <c r="BG72" s="351"/>
      <c r="BH72" s="338"/>
      <c r="BI72" s="351"/>
      <c r="BJ72" s="338"/>
      <c r="BK72" s="351"/>
      <c r="BL72" s="338"/>
      <c r="BM72" s="351"/>
      <c r="BN72" s="338"/>
      <c r="BO72" s="351"/>
      <c r="BP72" s="338"/>
      <c r="BQ72" s="351"/>
      <c r="BR72" s="338"/>
    </row>
    <row r="73" spans="39:70" ht="12.75">
      <c r="AM73" s="17"/>
      <c r="AN73" s="320"/>
      <c r="AO73" s="320"/>
      <c r="AP73" s="320"/>
      <c r="AQ73" s="351"/>
      <c r="AR73" s="338"/>
      <c r="AS73" s="351"/>
      <c r="AT73" s="338"/>
      <c r="AU73" s="351"/>
      <c r="AV73" s="338"/>
      <c r="AW73" s="351"/>
      <c r="AX73" s="338"/>
      <c r="AY73" s="351"/>
      <c r="AZ73" s="338"/>
      <c r="BA73" s="351"/>
      <c r="BB73" s="338"/>
      <c r="BC73" s="351"/>
      <c r="BD73" s="338"/>
      <c r="BE73" s="351"/>
      <c r="BF73" s="338"/>
      <c r="BG73" s="351"/>
      <c r="BH73" s="338"/>
      <c r="BI73" s="351"/>
      <c r="BJ73" s="338"/>
      <c r="BK73" s="351"/>
      <c r="BL73" s="338"/>
      <c r="BM73" s="351"/>
      <c r="BN73" s="338"/>
      <c r="BO73" s="351"/>
      <c r="BP73" s="338"/>
      <c r="BQ73" s="351"/>
      <c r="BR73" s="338"/>
    </row>
    <row r="74" spans="39:70" ht="12.75">
      <c r="AM74" s="17"/>
      <c r="AN74" s="320"/>
      <c r="AO74" s="320"/>
      <c r="AP74" s="320"/>
      <c r="AQ74" s="351"/>
      <c r="AR74" s="338"/>
      <c r="AS74" s="351"/>
      <c r="AT74" s="338"/>
      <c r="AU74" s="351"/>
      <c r="AV74" s="338"/>
      <c r="AW74" s="351"/>
      <c r="AX74" s="338"/>
      <c r="AY74" s="351"/>
      <c r="AZ74" s="338"/>
      <c r="BA74" s="351"/>
      <c r="BB74" s="338"/>
      <c r="BC74" s="351"/>
      <c r="BD74" s="338"/>
      <c r="BE74" s="351"/>
      <c r="BF74" s="338"/>
      <c r="BG74" s="351"/>
      <c r="BH74" s="338"/>
      <c r="BI74" s="351"/>
      <c r="BJ74" s="338"/>
      <c r="BK74" s="351"/>
      <c r="BL74" s="338"/>
      <c r="BM74" s="351"/>
      <c r="BN74" s="338"/>
      <c r="BO74" s="351"/>
      <c r="BP74" s="338"/>
      <c r="BQ74" s="351"/>
      <c r="BR74" s="338"/>
    </row>
    <row r="75" spans="39:70" ht="12.75">
      <c r="AM75" s="17"/>
      <c r="AN75" s="320"/>
      <c r="AO75" s="320"/>
      <c r="AP75" s="320"/>
      <c r="AQ75" s="351"/>
      <c r="AR75" s="338"/>
      <c r="AS75" s="351"/>
      <c r="AT75" s="338"/>
      <c r="AU75" s="351"/>
      <c r="AV75" s="338"/>
      <c r="AW75" s="351"/>
      <c r="AX75" s="338"/>
      <c r="AY75" s="351"/>
      <c r="AZ75" s="338"/>
      <c r="BA75" s="351"/>
      <c r="BB75" s="338"/>
      <c r="BC75" s="351"/>
      <c r="BD75" s="338"/>
      <c r="BE75" s="351"/>
      <c r="BF75" s="338"/>
      <c r="BG75" s="351"/>
      <c r="BH75" s="338"/>
      <c r="BI75" s="351"/>
      <c r="BJ75" s="338"/>
      <c r="BK75" s="351"/>
      <c r="BL75" s="338"/>
      <c r="BM75" s="351"/>
      <c r="BN75" s="338"/>
      <c r="BO75" s="351"/>
      <c r="BP75" s="338"/>
      <c r="BQ75" s="351"/>
      <c r="BR75" s="338"/>
    </row>
    <row r="76" spans="39:70" ht="12.75">
      <c r="AM76" s="17"/>
      <c r="AN76" s="320"/>
      <c r="AO76" s="320"/>
      <c r="AP76" s="320"/>
      <c r="AQ76" s="351"/>
      <c r="AR76" s="338"/>
      <c r="AS76" s="351"/>
      <c r="AT76" s="338"/>
      <c r="AU76" s="351"/>
      <c r="AV76" s="338"/>
      <c r="AW76" s="351"/>
      <c r="AX76" s="338"/>
      <c r="AY76" s="351"/>
      <c r="AZ76" s="338"/>
      <c r="BA76" s="351"/>
      <c r="BB76" s="338"/>
      <c r="BC76" s="351"/>
      <c r="BD76" s="338"/>
      <c r="BE76" s="351"/>
      <c r="BF76" s="338"/>
      <c r="BG76" s="351"/>
      <c r="BH76" s="338"/>
      <c r="BI76" s="351"/>
      <c r="BJ76" s="338"/>
      <c r="BK76" s="351"/>
      <c r="BL76" s="338"/>
      <c r="BM76" s="351"/>
      <c r="BN76" s="338"/>
      <c r="BO76" s="351"/>
      <c r="BP76" s="338"/>
      <c r="BQ76" s="351"/>
      <c r="BR76" s="338"/>
    </row>
    <row r="77" spans="39:70" ht="12.75">
      <c r="AM77" s="17"/>
      <c r="AN77" s="320"/>
      <c r="AO77" s="320"/>
      <c r="AP77" s="320"/>
      <c r="AQ77" s="351"/>
      <c r="AR77" s="338"/>
      <c r="AS77" s="351"/>
      <c r="AT77" s="338"/>
      <c r="AU77" s="351"/>
      <c r="AV77" s="338"/>
      <c r="AW77" s="351"/>
      <c r="AX77" s="338"/>
      <c r="AY77" s="351"/>
      <c r="AZ77" s="338"/>
      <c r="BA77" s="351"/>
      <c r="BB77" s="338"/>
      <c r="BC77" s="351"/>
      <c r="BD77" s="338"/>
      <c r="BE77" s="351"/>
      <c r="BF77" s="338"/>
      <c r="BG77" s="351"/>
      <c r="BH77" s="338"/>
      <c r="BI77" s="351"/>
      <c r="BJ77" s="338"/>
      <c r="BK77" s="351"/>
      <c r="BL77" s="338"/>
      <c r="BM77" s="351"/>
      <c r="BN77" s="338"/>
      <c r="BO77" s="351"/>
      <c r="BP77" s="338"/>
      <c r="BQ77" s="351"/>
      <c r="BR77" s="338"/>
    </row>
    <row r="78" spans="39:70" ht="12.75">
      <c r="AM78" s="17"/>
      <c r="AN78" s="320"/>
      <c r="AO78" s="320"/>
      <c r="AP78" s="320"/>
      <c r="AQ78" s="351"/>
      <c r="AR78" s="338"/>
      <c r="AS78" s="351"/>
      <c r="AT78" s="338"/>
      <c r="AU78" s="351"/>
      <c r="AV78" s="338"/>
      <c r="AW78" s="351"/>
      <c r="AX78" s="338"/>
      <c r="AY78" s="351"/>
      <c r="AZ78" s="338"/>
      <c r="BA78" s="351"/>
      <c r="BB78" s="338"/>
      <c r="BC78" s="351"/>
      <c r="BD78" s="338"/>
      <c r="BE78" s="351"/>
      <c r="BF78" s="338"/>
      <c r="BG78" s="351"/>
      <c r="BH78" s="338"/>
      <c r="BI78" s="351"/>
      <c r="BJ78" s="338"/>
      <c r="BK78" s="351"/>
      <c r="BL78" s="338"/>
      <c r="BM78" s="351"/>
      <c r="BN78" s="338"/>
      <c r="BO78" s="351"/>
      <c r="BP78" s="338"/>
      <c r="BQ78" s="351"/>
      <c r="BR78" s="338"/>
    </row>
    <row r="79" spans="39:70" ht="12.75">
      <c r="AM79" s="17"/>
      <c r="AN79" s="320"/>
      <c r="AO79" s="320"/>
      <c r="AP79" s="320"/>
      <c r="AQ79" s="351"/>
      <c r="AR79" s="338"/>
      <c r="AS79" s="351"/>
      <c r="AT79" s="338"/>
      <c r="AU79" s="351"/>
      <c r="AV79" s="338"/>
      <c r="AW79" s="351"/>
      <c r="AX79" s="338"/>
      <c r="AY79" s="351"/>
      <c r="AZ79" s="338"/>
      <c r="BA79" s="351"/>
      <c r="BB79" s="338"/>
      <c r="BC79" s="351"/>
      <c r="BD79" s="338"/>
      <c r="BE79" s="351"/>
      <c r="BF79" s="338"/>
      <c r="BG79" s="351"/>
      <c r="BH79" s="338"/>
      <c r="BI79" s="351"/>
      <c r="BJ79" s="338"/>
      <c r="BK79" s="351"/>
      <c r="BL79" s="338"/>
      <c r="BM79" s="351"/>
      <c r="BN79" s="338"/>
      <c r="BO79" s="351"/>
      <c r="BP79" s="338"/>
      <c r="BQ79" s="351"/>
      <c r="BR79" s="338"/>
    </row>
    <row r="80" spans="39:70" ht="12.75">
      <c r="AM80" s="17"/>
      <c r="AN80" s="320"/>
      <c r="AO80" s="320"/>
      <c r="AP80" s="320"/>
      <c r="AQ80" s="351"/>
      <c r="AR80" s="338"/>
      <c r="AS80" s="351"/>
      <c r="AT80" s="338"/>
      <c r="AU80" s="351"/>
      <c r="AV80" s="338"/>
      <c r="AW80" s="351"/>
      <c r="AX80" s="338"/>
      <c r="AY80" s="351"/>
      <c r="AZ80" s="338"/>
      <c r="BA80" s="351"/>
      <c r="BB80" s="338"/>
      <c r="BC80" s="351"/>
      <c r="BD80" s="338"/>
      <c r="BE80" s="351"/>
      <c r="BF80" s="338"/>
      <c r="BG80" s="351"/>
      <c r="BH80" s="338"/>
      <c r="BI80" s="351"/>
      <c r="BJ80" s="338"/>
      <c r="BK80" s="351"/>
      <c r="BL80" s="338"/>
      <c r="BM80" s="351"/>
      <c r="BN80" s="338"/>
      <c r="BO80" s="351"/>
      <c r="BP80" s="338"/>
      <c r="BQ80" s="351"/>
      <c r="BR80" s="338"/>
    </row>
    <row r="81" spans="39:70" ht="12.75">
      <c r="AM81" s="17"/>
      <c r="AN81" s="320"/>
      <c r="AO81" s="320"/>
      <c r="AP81" s="320"/>
      <c r="AQ81" s="351"/>
      <c r="AR81" s="338"/>
      <c r="AS81" s="351"/>
      <c r="AT81" s="338"/>
      <c r="AU81" s="351"/>
      <c r="AV81" s="338"/>
      <c r="AW81" s="351"/>
      <c r="AX81" s="338"/>
      <c r="AY81" s="351"/>
      <c r="AZ81" s="338"/>
      <c r="BA81" s="351"/>
      <c r="BB81" s="338"/>
      <c r="BC81" s="351"/>
      <c r="BD81" s="338"/>
      <c r="BE81" s="351"/>
      <c r="BF81" s="338"/>
      <c r="BG81" s="351"/>
      <c r="BH81" s="338"/>
      <c r="BI81" s="351"/>
      <c r="BJ81" s="338"/>
      <c r="BK81" s="351"/>
      <c r="BL81" s="338"/>
      <c r="BM81" s="351"/>
      <c r="BN81" s="338"/>
      <c r="BO81" s="351"/>
      <c r="BP81" s="338"/>
      <c r="BQ81" s="351"/>
      <c r="BR81" s="338"/>
    </row>
    <row r="82" spans="39:70" ht="12.75">
      <c r="AM82" s="17"/>
      <c r="AN82" s="320"/>
      <c r="AO82" s="320"/>
      <c r="AP82" s="320"/>
      <c r="AQ82" s="351"/>
      <c r="AR82" s="338"/>
      <c r="AS82" s="351"/>
      <c r="AT82" s="338"/>
      <c r="AU82" s="351"/>
      <c r="AV82" s="338"/>
      <c r="AW82" s="351"/>
      <c r="AX82" s="338"/>
      <c r="AY82" s="351"/>
      <c r="AZ82" s="338"/>
      <c r="BA82" s="351"/>
      <c r="BB82" s="338"/>
      <c r="BC82" s="351"/>
      <c r="BD82" s="338"/>
      <c r="BE82" s="351"/>
      <c r="BF82" s="338"/>
      <c r="BG82" s="351"/>
      <c r="BH82" s="338"/>
      <c r="BI82" s="351"/>
      <c r="BJ82" s="338"/>
      <c r="BK82" s="351"/>
      <c r="BL82" s="338"/>
      <c r="BM82" s="351"/>
      <c r="BN82" s="338"/>
      <c r="BO82" s="351"/>
      <c r="BP82" s="338"/>
      <c r="BQ82" s="351"/>
      <c r="BR82" s="338"/>
    </row>
    <row r="83" spans="39:70" ht="12.75">
      <c r="AM83" s="17"/>
      <c r="AN83" s="320"/>
      <c r="AO83" s="320"/>
      <c r="AP83" s="320"/>
      <c r="AQ83" s="351"/>
      <c r="AR83" s="338"/>
      <c r="AS83" s="351"/>
      <c r="AT83" s="338"/>
      <c r="AU83" s="351"/>
      <c r="AV83" s="338"/>
      <c r="AW83" s="351"/>
      <c r="AX83" s="338"/>
      <c r="AY83" s="351"/>
      <c r="AZ83" s="338"/>
      <c r="BA83" s="351"/>
      <c r="BB83" s="338"/>
      <c r="BC83" s="351"/>
      <c r="BD83" s="338"/>
      <c r="BE83" s="351"/>
      <c r="BF83" s="338"/>
      <c r="BG83" s="351"/>
      <c r="BH83" s="338"/>
      <c r="BI83" s="351"/>
      <c r="BJ83" s="338"/>
      <c r="BK83" s="351"/>
      <c r="BL83" s="338"/>
      <c r="BM83" s="351"/>
      <c r="BN83" s="338"/>
      <c r="BO83" s="351"/>
      <c r="BP83" s="338"/>
      <c r="BQ83" s="351"/>
      <c r="BR83" s="338"/>
    </row>
    <row r="84" spans="39:70" ht="12.75">
      <c r="AM84" s="17"/>
      <c r="AN84" s="320"/>
      <c r="AO84" s="320"/>
      <c r="AP84" s="320"/>
      <c r="AQ84" s="351"/>
      <c r="AR84" s="338"/>
      <c r="AS84" s="351"/>
      <c r="AT84" s="338"/>
      <c r="AU84" s="351"/>
      <c r="AV84" s="338"/>
      <c r="AW84" s="351"/>
      <c r="AX84" s="338"/>
      <c r="AY84" s="351"/>
      <c r="AZ84" s="338"/>
      <c r="BA84" s="351"/>
      <c r="BB84" s="338"/>
      <c r="BC84" s="351"/>
      <c r="BD84" s="338"/>
      <c r="BE84" s="351"/>
      <c r="BF84" s="338"/>
      <c r="BG84" s="351"/>
      <c r="BH84" s="338"/>
      <c r="BI84" s="351"/>
      <c r="BJ84" s="338"/>
      <c r="BK84" s="351"/>
      <c r="BL84" s="338"/>
      <c r="BM84" s="351"/>
      <c r="BN84" s="338"/>
      <c r="BO84" s="351"/>
      <c r="BP84" s="338"/>
      <c r="BQ84" s="351"/>
      <c r="BR84" s="338"/>
    </row>
    <row r="85" spans="39:70" ht="12.75">
      <c r="AM85" s="17"/>
      <c r="AN85" s="320"/>
      <c r="AO85" s="320"/>
      <c r="AP85" s="320"/>
      <c r="AQ85" s="351"/>
      <c r="AR85" s="338"/>
      <c r="AS85" s="351"/>
      <c r="AT85" s="338"/>
      <c r="AU85" s="351"/>
      <c r="AV85" s="338"/>
      <c r="AW85" s="351"/>
      <c r="AX85" s="338"/>
      <c r="AY85" s="351"/>
      <c r="AZ85" s="338"/>
      <c r="BA85" s="351"/>
      <c r="BB85" s="338"/>
      <c r="BC85" s="351"/>
      <c r="BD85" s="338"/>
      <c r="BE85" s="351"/>
      <c r="BF85" s="338"/>
      <c r="BG85" s="351"/>
      <c r="BH85" s="338"/>
      <c r="BI85" s="351"/>
      <c r="BJ85" s="338"/>
      <c r="BK85" s="351"/>
      <c r="BL85" s="338"/>
      <c r="BM85" s="351"/>
      <c r="BN85" s="338"/>
      <c r="BO85" s="351"/>
      <c r="BP85" s="338"/>
      <c r="BQ85" s="351"/>
      <c r="BR85" s="338"/>
    </row>
    <row r="86" spans="39:70" ht="12.75">
      <c r="AM86" s="17"/>
      <c r="AN86" s="320"/>
      <c r="AO86" s="320"/>
      <c r="AP86" s="320"/>
      <c r="AQ86" s="351"/>
      <c r="AR86" s="338"/>
      <c r="AS86" s="351"/>
      <c r="AT86" s="338"/>
      <c r="AU86" s="351"/>
      <c r="AV86" s="338"/>
      <c r="AW86" s="351"/>
      <c r="AX86" s="338"/>
      <c r="AY86" s="351"/>
      <c r="AZ86" s="338"/>
      <c r="BA86" s="351"/>
      <c r="BB86" s="338"/>
      <c r="BC86" s="351"/>
      <c r="BD86" s="338"/>
      <c r="BE86" s="351"/>
      <c r="BF86" s="338"/>
      <c r="BG86" s="351"/>
      <c r="BH86" s="338"/>
      <c r="BI86" s="351"/>
      <c r="BJ86" s="338"/>
      <c r="BK86" s="351"/>
      <c r="BL86" s="338"/>
      <c r="BM86" s="351"/>
      <c r="BN86" s="338"/>
      <c r="BO86" s="351"/>
      <c r="BP86" s="338"/>
      <c r="BQ86" s="351"/>
      <c r="BR86" s="338"/>
    </row>
    <row r="87" spans="39:70" ht="12.75">
      <c r="AM87" s="17"/>
      <c r="AN87" s="320"/>
      <c r="AO87" s="320"/>
      <c r="AP87" s="320"/>
      <c r="AQ87" s="351"/>
      <c r="AR87" s="338"/>
      <c r="AS87" s="351"/>
      <c r="AT87" s="338"/>
      <c r="AU87" s="351"/>
      <c r="AV87" s="338"/>
      <c r="AW87" s="351"/>
      <c r="AX87" s="338"/>
      <c r="AY87" s="351"/>
      <c r="AZ87" s="338"/>
      <c r="BA87" s="351"/>
      <c r="BB87" s="338"/>
      <c r="BC87" s="351"/>
      <c r="BD87" s="338"/>
      <c r="BE87" s="351"/>
      <c r="BF87" s="338"/>
      <c r="BG87" s="351"/>
      <c r="BH87" s="338"/>
      <c r="BI87" s="351"/>
      <c r="BJ87" s="338"/>
      <c r="BK87" s="351"/>
      <c r="BL87" s="338"/>
      <c r="BM87" s="351"/>
      <c r="BN87" s="338"/>
      <c r="BO87" s="351"/>
      <c r="BP87" s="338"/>
      <c r="BQ87" s="351"/>
      <c r="BR87" s="338"/>
    </row>
    <row r="88" spans="39:70" ht="12.75">
      <c r="AM88" s="17"/>
      <c r="AN88" s="320"/>
      <c r="AO88" s="320"/>
      <c r="AP88" s="320"/>
      <c r="AQ88" s="351"/>
      <c r="AR88" s="338"/>
      <c r="AS88" s="351"/>
      <c r="AT88" s="338"/>
      <c r="AU88" s="351"/>
      <c r="AV88" s="338"/>
      <c r="AW88" s="351"/>
      <c r="AX88" s="338"/>
      <c r="AY88" s="351"/>
      <c r="AZ88" s="338"/>
      <c r="BA88" s="351"/>
      <c r="BB88" s="338"/>
      <c r="BC88" s="351"/>
      <c r="BD88" s="338"/>
      <c r="BE88" s="351"/>
      <c r="BF88" s="338"/>
      <c r="BG88" s="351"/>
      <c r="BH88" s="338"/>
      <c r="BI88" s="351"/>
      <c r="BJ88" s="338"/>
      <c r="BK88" s="351"/>
      <c r="BL88" s="338"/>
      <c r="BM88" s="351"/>
      <c r="BN88" s="338"/>
      <c r="BO88" s="351"/>
      <c r="BP88" s="338"/>
      <c r="BQ88" s="351"/>
      <c r="BR88" s="338"/>
    </row>
    <row r="89" spans="39:70" ht="12.75">
      <c r="AM89" s="17"/>
      <c r="AN89" s="320"/>
      <c r="AO89" s="320"/>
      <c r="AP89" s="320"/>
      <c r="AQ89" s="351"/>
      <c r="AR89" s="338"/>
      <c r="AS89" s="351"/>
      <c r="AT89" s="338"/>
      <c r="AU89" s="351"/>
      <c r="AV89" s="338"/>
      <c r="AW89" s="351"/>
      <c r="AX89" s="338"/>
      <c r="AY89" s="351"/>
      <c r="AZ89" s="338"/>
      <c r="BA89" s="351"/>
      <c r="BB89" s="338"/>
      <c r="BC89" s="351"/>
      <c r="BD89" s="338"/>
      <c r="BE89" s="351"/>
      <c r="BF89" s="338"/>
      <c r="BG89" s="351"/>
      <c r="BH89" s="338"/>
      <c r="BI89" s="351"/>
      <c r="BJ89" s="338"/>
      <c r="BK89" s="351"/>
      <c r="BL89" s="338"/>
      <c r="BM89" s="351"/>
      <c r="BN89" s="338"/>
      <c r="BO89" s="351"/>
      <c r="BP89" s="338"/>
      <c r="BQ89" s="351"/>
      <c r="BR89" s="338"/>
    </row>
    <row r="90" spans="39:70" ht="12.75">
      <c r="AM90" s="17"/>
      <c r="AN90" s="320"/>
      <c r="AO90" s="320"/>
      <c r="AP90" s="320"/>
      <c r="AQ90" s="351"/>
      <c r="AR90" s="338"/>
      <c r="AS90" s="351"/>
      <c r="AT90" s="338"/>
      <c r="AU90" s="351"/>
      <c r="AV90" s="338"/>
      <c r="AW90" s="351"/>
      <c r="AX90" s="338"/>
      <c r="AY90" s="351"/>
      <c r="AZ90" s="338"/>
      <c r="BA90" s="351"/>
      <c r="BB90" s="338"/>
      <c r="BC90" s="351"/>
      <c r="BD90" s="338"/>
      <c r="BE90" s="351"/>
      <c r="BF90" s="338"/>
      <c r="BG90" s="351"/>
      <c r="BH90" s="338"/>
      <c r="BI90" s="351"/>
      <c r="BJ90" s="338"/>
      <c r="BK90" s="351"/>
      <c r="BL90" s="338"/>
      <c r="BM90" s="351"/>
      <c r="BN90" s="338"/>
      <c r="BO90" s="351"/>
      <c r="BP90" s="338"/>
      <c r="BQ90" s="351"/>
      <c r="BR90" s="338"/>
    </row>
    <row r="91" spans="39:70" ht="12.75">
      <c r="AM91" s="17"/>
      <c r="AN91" s="320"/>
      <c r="AO91" s="320"/>
      <c r="AP91" s="320"/>
      <c r="AQ91" s="351"/>
      <c r="AR91" s="338"/>
      <c r="AS91" s="351"/>
      <c r="AT91" s="338"/>
      <c r="AU91" s="351"/>
      <c r="AV91" s="338"/>
      <c r="AW91" s="351"/>
      <c r="AX91" s="338"/>
      <c r="AY91" s="351"/>
      <c r="AZ91" s="338"/>
      <c r="BA91" s="351"/>
      <c r="BB91" s="338"/>
      <c r="BC91" s="351"/>
      <c r="BD91" s="338"/>
      <c r="BE91" s="351"/>
      <c r="BF91" s="338"/>
      <c r="BG91" s="351"/>
      <c r="BH91" s="338"/>
      <c r="BI91" s="351"/>
      <c r="BJ91" s="338"/>
      <c r="BK91" s="351"/>
      <c r="BL91" s="338"/>
      <c r="BM91" s="351"/>
      <c r="BN91" s="338"/>
      <c r="BO91" s="351"/>
      <c r="BP91" s="338"/>
      <c r="BQ91" s="351"/>
      <c r="BR91" s="338"/>
    </row>
    <row r="92" spans="39:70" ht="12.75">
      <c r="AM92" s="17"/>
      <c r="AN92" s="320"/>
      <c r="AO92" s="320"/>
      <c r="AP92" s="320"/>
      <c r="AQ92" s="351"/>
      <c r="AR92" s="338"/>
      <c r="AS92" s="351"/>
      <c r="AT92" s="338"/>
      <c r="AU92" s="351"/>
      <c r="AV92" s="338"/>
      <c r="AW92" s="351"/>
      <c r="AX92" s="338"/>
      <c r="AY92" s="351"/>
      <c r="AZ92" s="338"/>
      <c r="BA92" s="351"/>
      <c r="BB92" s="338"/>
      <c r="BC92" s="351"/>
      <c r="BD92" s="338"/>
      <c r="BE92" s="351"/>
      <c r="BF92" s="338"/>
      <c r="BG92" s="351"/>
      <c r="BH92" s="338"/>
      <c r="BI92" s="351"/>
      <c r="BJ92" s="338"/>
      <c r="BK92" s="351"/>
      <c r="BL92" s="338"/>
      <c r="BM92" s="351"/>
      <c r="BN92" s="338"/>
      <c r="BO92" s="351"/>
      <c r="BP92" s="338"/>
      <c r="BQ92" s="351"/>
      <c r="BR92" s="338"/>
    </row>
    <row r="93" spans="39:70" ht="12.75">
      <c r="AM93" s="17"/>
      <c r="AN93" s="320"/>
      <c r="AO93" s="320"/>
      <c r="AP93" s="320"/>
      <c r="AQ93" s="351"/>
      <c r="AR93" s="338"/>
      <c r="AS93" s="351"/>
      <c r="AT93" s="338"/>
      <c r="AU93" s="351"/>
      <c r="AV93" s="338"/>
      <c r="AW93" s="351"/>
      <c r="AX93" s="338"/>
      <c r="AY93" s="351"/>
      <c r="AZ93" s="338"/>
      <c r="BA93" s="351"/>
      <c r="BB93" s="338"/>
      <c r="BC93" s="351"/>
      <c r="BD93" s="338"/>
      <c r="BE93" s="351"/>
      <c r="BF93" s="338"/>
      <c r="BG93" s="351"/>
      <c r="BH93" s="338"/>
      <c r="BI93" s="351"/>
      <c r="BJ93" s="338"/>
      <c r="BK93" s="351"/>
      <c r="BL93" s="338"/>
      <c r="BM93" s="351"/>
      <c r="BN93" s="338"/>
      <c r="BO93" s="351"/>
      <c r="BP93" s="338"/>
      <c r="BQ93" s="351"/>
      <c r="BR93" s="338"/>
    </row>
    <row r="94" spans="39:70" ht="12.75">
      <c r="AM94" s="17"/>
      <c r="AN94" s="320"/>
      <c r="AO94" s="320"/>
      <c r="AP94" s="320"/>
      <c r="AQ94" s="351"/>
      <c r="AR94" s="338"/>
      <c r="AS94" s="351"/>
      <c r="AT94" s="338"/>
      <c r="AU94" s="351"/>
      <c r="AV94" s="338"/>
      <c r="AW94" s="351"/>
      <c r="AX94" s="338"/>
      <c r="AY94" s="351"/>
      <c r="AZ94" s="338"/>
      <c r="BA94" s="351"/>
      <c r="BB94" s="338"/>
      <c r="BC94" s="351"/>
      <c r="BD94" s="338"/>
      <c r="BE94" s="351"/>
      <c r="BF94" s="338"/>
      <c r="BG94" s="351"/>
      <c r="BH94" s="338"/>
      <c r="BI94" s="351"/>
      <c r="BJ94" s="338"/>
      <c r="BK94" s="351"/>
      <c r="BL94" s="338"/>
      <c r="BM94" s="351"/>
      <c r="BN94" s="338"/>
      <c r="BO94" s="351"/>
      <c r="BP94" s="338"/>
      <c r="BQ94" s="351"/>
      <c r="BR94" s="338"/>
    </row>
    <row r="95" spans="39:70" ht="12.75">
      <c r="AM95" s="17"/>
      <c r="AN95" s="320"/>
      <c r="AO95" s="320"/>
      <c r="AP95" s="320"/>
      <c r="AQ95" s="351"/>
      <c r="AR95" s="338"/>
      <c r="AS95" s="351"/>
      <c r="AT95" s="338"/>
      <c r="AU95" s="351"/>
      <c r="AV95" s="338"/>
      <c r="AW95" s="351"/>
      <c r="AX95" s="338"/>
      <c r="AY95" s="351"/>
      <c r="AZ95" s="338"/>
      <c r="BA95" s="351"/>
      <c r="BB95" s="338"/>
      <c r="BC95" s="351"/>
      <c r="BD95" s="338"/>
      <c r="BE95" s="351"/>
      <c r="BF95" s="338"/>
      <c r="BG95" s="351"/>
      <c r="BH95" s="338"/>
      <c r="BI95" s="351"/>
      <c r="BJ95" s="338"/>
      <c r="BK95" s="351"/>
      <c r="BL95" s="338"/>
      <c r="BM95" s="351"/>
      <c r="BN95" s="338"/>
      <c r="BO95" s="351"/>
      <c r="BP95" s="338"/>
      <c r="BQ95" s="351"/>
      <c r="BR95" s="338"/>
    </row>
    <row r="96" spans="39:70" ht="12.75">
      <c r="AM96" s="17"/>
      <c r="AN96" s="320"/>
      <c r="AO96" s="320"/>
      <c r="AP96" s="320"/>
      <c r="AQ96" s="351"/>
      <c r="AR96" s="338"/>
      <c r="AS96" s="351"/>
      <c r="AT96" s="338"/>
      <c r="AU96" s="351"/>
      <c r="AV96" s="338"/>
      <c r="AW96" s="351"/>
      <c r="AX96" s="338"/>
      <c r="AY96" s="351"/>
      <c r="AZ96" s="338"/>
      <c r="BA96" s="351"/>
      <c r="BB96" s="338"/>
      <c r="BC96" s="351"/>
      <c r="BD96" s="338"/>
      <c r="BE96" s="351"/>
      <c r="BF96" s="338"/>
      <c r="BG96" s="351"/>
      <c r="BH96" s="338"/>
      <c r="BI96" s="351"/>
      <c r="BJ96" s="338"/>
      <c r="BK96" s="351"/>
      <c r="BL96" s="338"/>
      <c r="BM96" s="351"/>
      <c r="BN96" s="338"/>
      <c r="BO96" s="351"/>
      <c r="BP96" s="338"/>
      <c r="BQ96" s="351"/>
      <c r="BR96" s="338"/>
    </row>
    <row r="97" spans="39:70" ht="12.75">
      <c r="AM97" s="17"/>
      <c r="AN97" s="320"/>
      <c r="AO97" s="320"/>
      <c r="AP97" s="320"/>
      <c r="AQ97" s="351"/>
      <c r="AR97" s="338"/>
      <c r="AS97" s="351"/>
      <c r="AT97" s="338"/>
      <c r="AU97" s="351"/>
      <c r="AV97" s="338"/>
      <c r="AW97" s="351"/>
      <c r="AX97" s="338"/>
      <c r="AY97" s="351"/>
      <c r="AZ97" s="338"/>
      <c r="BA97" s="351"/>
      <c r="BB97" s="338"/>
      <c r="BC97" s="351"/>
      <c r="BD97" s="338"/>
      <c r="BE97" s="351"/>
      <c r="BF97" s="338"/>
      <c r="BG97" s="351"/>
      <c r="BH97" s="338"/>
      <c r="BI97" s="351"/>
      <c r="BJ97" s="338"/>
      <c r="BK97" s="351"/>
      <c r="BL97" s="338"/>
      <c r="BM97" s="351"/>
      <c r="BN97" s="338"/>
      <c r="BO97" s="351"/>
      <c r="BP97" s="338"/>
      <c r="BQ97" s="351"/>
      <c r="BR97" s="338"/>
    </row>
    <row r="98" spans="39:70" ht="12.75">
      <c r="AM98" s="17"/>
      <c r="AN98" s="320"/>
      <c r="AO98" s="320"/>
      <c r="AP98" s="320"/>
      <c r="AQ98" s="351"/>
      <c r="AR98" s="338"/>
      <c r="AS98" s="351"/>
      <c r="AT98" s="338"/>
      <c r="AU98" s="351"/>
      <c r="AV98" s="338"/>
      <c r="AW98" s="351"/>
      <c r="AX98" s="338"/>
      <c r="AY98" s="351"/>
      <c r="AZ98" s="338"/>
      <c r="BA98" s="351"/>
      <c r="BB98" s="338"/>
      <c r="BC98" s="351"/>
      <c r="BD98" s="338"/>
      <c r="BE98" s="351"/>
      <c r="BF98" s="338"/>
      <c r="BG98" s="351"/>
      <c r="BH98" s="338"/>
      <c r="BI98" s="351"/>
      <c r="BJ98" s="338"/>
      <c r="BK98" s="351"/>
      <c r="BL98" s="338"/>
      <c r="BM98" s="351"/>
      <c r="BN98" s="338"/>
      <c r="BO98" s="351"/>
      <c r="BP98" s="338"/>
      <c r="BQ98" s="351"/>
      <c r="BR98" s="338"/>
    </row>
    <row r="99" spans="39:70" ht="12.75">
      <c r="AM99" s="17"/>
      <c r="AN99" s="320"/>
      <c r="AO99" s="320"/>
      <c r="AP99" s="320"/>
      <c r="AQ99" s="351"/>
      <c r="AR99" s="338"/>
      <c r="AS99" s="351"/>
      <c r="AT99" s="338"/>
      <c r="AU99" s="351"/>
      <c r="AV99" s="338"/>
      <c r="AW99" s="351"/>
      <c r="AX99" s="338"/>
      <c r="AY99" s="351"/>
      <c r="AZ99" s="338"/>
      <c r="BA99" s="351"/>
      <c r="BB99" s="338"/>
      <c r="BC99" s="351"/>
      <c r="BD99" s="338"/>
      <c r="BE99" s="351"/>
      <c r="BF99" s="338"/>
      <c r="BG99" s="351"/>
      <c r="BH99" s="338"/>
      <c r="BI99" s="351"/>
      <c r="BJ99" s="338"/>
      <c r="BK99" s="351"/>
      <c r="BL99" s="338"/>
      <c r="BM99" s="351"/>
      <c r="BN99" s="338"/>
      <c r="BO99" s="351"/>
      <c r="BP99" s="338"/>
      <c r="BQ99" s="351"/>
      <c r="BR99" s="338"/>
    </row>
    <row r="100" spans="39:70" ht="12.75">
      <c r="AM100" s="17"/>
      <c r="AN100" s="320"/>
      <c r="AO100" s="320"/>
      <c r="AP100" s="320"/>
      <c r="AQ100" s="351"/>
      <c r="AR100" s="338"/>
      <c r="AS100" s="351"/>
      <c r="AT100" s="338"/>
      <c r="AU100" s="351"/>
      <c r="AV100" s="338"/>
      <c r="AW100" s="351"/>
      <c r="AX100" s="338"/>
      <c r="AY100" s="351"/>
      <c r="AZ100" s="338"/>
      <c r="BA100" s="351"/>
      <c r="BB100" s="338"/>
      <c r="BC100" s="351"/>
      <c r="BD100" s="338"/>
      <c r="BE100" s="351"/>
      <c r="BF100" s="338"/>
      <c r="BG100" s="351"/>
      <c r="BH100" s="338"/>
      <c r="BI100" s="351"/>
      <c r="BJ100" s="338"/>
      <c r="BK100" s="351"/>
      <c r="BL100" s="338"/>
      <c r="BM100" s="351"/>
      <c r="BN100" s="338"/>
      <c r="BO100" s="351"/>
      <c r="BP100" s="338"/>
      <c r="BQ100" s="351"/>
      <c r="BR100" s="338"/>
    </row>
    <row r="101" spans="39:70" ht="12.75">
      <c r="AM101" s="17"/>
      <c r="AN101" s="320"/>
      <c r="AO101" s="320"/>
      <c r="AP101" s="320"/>
      <c r="AQ101" s="351"/>
      <c r="AR101" s="338"/>
      <c r="AS101" s="351"/>
      <c r="AT101" s="338"/>
      <c r="AU101" s="351"/>
      <c r="AV101" s="338"/>
      <c r="AW101" s="351"/>
      <c r="AX101" s="338"/>
      <c r="AY101" s="351"/>
      <c r="AZ101" s="338"/>
      <c r="BA101" s="351"/>
      <c r="BB101" s="338"/>
      <c r="BC101" s="351"/>
      <c r="BD101" s="338"/>
      <c r="BE101" s="351"/>
      <c r="BF101" s="338"/>
      <c r="BG101" s="351"/>
      <c r="BH101" s="338"/>
      <c r="BI101" s="351"/>
      <c r="BJ101" s="338"/>
      <c r="BK101" s="351"/>
      <c r="BL101" s="338"/>
      <c r="BM101" s="351"/>
      <c r="BN101" s="338"/>
      <c r="BO101" s="351"/>
      <c r="BP101" s="338"/>
      <c r="BQ101" s="351"/>
      <c r="BR101" s="338"/>
    </row>
    <row r="102" spans="39:70" ht="12.75">
      <c r="AM102" s="17"/>
      <c r="AN102" s="320"/>
      <c r="AO102" s="320"/>
      <c r="AP102" s="320"/>
      <c r="AQ102" s="351"/>
      <c r="AR102" s="338"/>
      <c r="AS102" s="351"/>
      <c r="AT102" s="338"/>
      <c r="AU102" s="351"/>
      <c r="AV102" s="338"/>
      <c r="AW102" s="351"/>
      <c r="AX102" s="338"/>
      <c r="AY102" s="351"/>
      <c r="AZ102" s="338"/>
      <c r="BA102" s="351"/>
      <c r="BB102" s="338"/>
      <c r="BC102" s="351"/>
      <c r="BD102" s="338"/>
      <c r="BE102" s="351"/>
      <c r="BF102" s="338"/>
      <c r="BG102" s="351"/>
      <c r="BH102" s="338"/>
      <c r="BI102" s="351"/>
      <c r="BJ102" s="338"/>
      <c r="BK102" s="351"/>
      <c r="BL102" s="338"/>
      <c r="BM102" s="351"/>
      <c r="BN102" s="338"/>
      <c r="BO102" s="351"/>
      <c r="BP102" s="338"/>
      <c r="BQ102" s="351"/>
      <c r="BR102" s="338"/>
    </row>
    <row r="103" spans="39:70" ht="12.75">
      <c r="AM103" s="17"/>
      <c r="AN103" s="320"/>
      <c r="AO103" s="320"/>
      <c r="AP103" s="320"/>
      <c r="AQ103" s="351"/>
      <c r="AR103" s="338"/>
      <c r="AS103" s="351"/>
      <c r="AT103" s="338"/>
      <c r="AU103" s="351"/>
      <c r="AV103" s="338"/>
      <c r="AW103" s="351"/>
      <c r="AX103" s="338"/>
      <c r="AY103" s="351"/>
      <c r="AZ103" s="338"/>
      <c r="BA103" s="351"/>
      <c r="BB103" s="338"/>
      <c r="BC103" s="351"/>
      <c r="BD103" s="338"/>
      <c r="BE103" s="351"/>
      <c r="BF103" s="338"/>
      <c r="BG103" s="351"/>
      <c r="BH103" s="338"/>
      <c r="BI103" s="351"/>
      <c r="BJ103" s="338"/>
      <c r="BK103" s="351"/>
      <c r="BL103" s="338"/>
      <c r="BM103" s="351"/>
      <c r="BN103" s="338"/>
      <c r="BO103" s="351"/>
      <c r="BP103" s="338"/>
      <c r="BQ103" s="351"/>
      <c r="BR103" s="338"/>
    </row>
    <row r="104" spans="39:70" ht="12.75">
      <c r="AM104" s="17"/>
      <c r="AN104" s="320"/>
      <c r="AO104" s="320"/>
      <c r="AP104" s="320"/>
      <c r="AQ104" s="351"/>
      <c r="AR104" s="338"/>
      <c r="AS104" s="351"/>
      <c r="AT104" s="338"/>
      <c r="AU104" s="351"/>
      <c r="AV104" s="338"/>
      <c r="AW104" s="351"/>
      <c r="AX104" s="338"/>
      <c r="AY104" s="351"/>
      <c r="AZ104" s="338"/>
      <c r="BA104" s="351"/>
      <c r="BB104" s="338"/>
      <c r="BC104" s="351"/>
      <c r="BD104" s="338"/>
      <c r="BE104" s="351"/>
      <c r="BF104" s="338"/>
      <c r="BG104" s="351"/>
      <c r="BH104" s="338"/>
      <c r="BI104" s="351"/>
      <c r="BJ104" s="338"/>
      <c r="BK104" s="351"/>
      <c r="BL104" s="338"/>
      <c r="BM104" s="351"/>
      <c r="BN104" s="338"/>
      <c r="BO104" s="351"/>
      <c r="BP104" s="338"/>
      <c r="BQ104" s="351"/>
      <c r="BR104" s="338"/>
    </row>
    <row r="105" spans="39:70" ht="12.75">
      <c r="AM105" s="17"/>
      <c r="AN105" s="320"/>
      <c r="AO105" s="320"/>
      <c r="AP105" s="320"/>
      <c r="AQ105" s="351"/>
      <c r="AR105" s="338"/>
      <c r="AS105" s="351"/>
      <c r="AT105" s="338"/>
      <c r="AU105" s="351"/>
      <c r="AV105" s="338"/>
      <c r="AW105" s="351"/>
      <c r="AX105" s="338"/>
      <c r="AY105" s="351"/>
      <c r="AZ105" s="338"/>
      <c r="BA105" s="351"/>
      <c r="BB105" s="338"/>
      <c r="BC105" s="351"/>
      <c r="BD105" s="338"/>
      <c r="BE105" s="351"/>
      <c r="BF105" s="338"/>
      <c r="BG105" s="351"/>
      <c r="BH105" s="338"/>
      <c r="BI105" s="351"/>
      <c r="BJ105" s="338"/>
      <c r="BK105" s="351"/>
      <c r="BL105" s="338"/>
      <c r="BM105" s="351"/>
      <c r="BN105" s="338"/>
      <c r="BO105" s="351"/>
      <c r="BP105" s="338"/>
      <c r="BQ105" s="351"/>
      <c r="BR105" s="338"/>
    </row>
    <row r="106" spans="39:70" ht="12.75">
      <c r="AM106" s="17"/>
      <c r="AN106" s="320"/>
      <c r="AO106" s="320"/>
      <c r="AP106" s="320"/>
      <c r="AQ106" s="351"/>
      <c r="AR106" s="338"/>
      <c r="AS106" s="351"/>
      <c r="AT106" s="338"/>
      <c r="AU106" s="351"/>
      <c r="AV106" s="338"/>
      <c r="AW106" s="351"/>
      <c r="AX106" s="338"/>
      <c r="AY106" s="351"/>
      <c r="AZ106" s="338"/>
      <c r="BA106" s="351"/>
      <c r="BB106" s="338"/>
      <c r="BC106" s="351"/>
      <c r="BD106" s="338"/>
      <c r="BE106" s="351"/>
      <c r="BF106" s="338"/>
      <c r="BG106" s="351"/>
      <c r="BH106" s="338"/>
      <c r="BI106" s="351"/>
      <c r="BJ106" s="338"/>
      <c r="BK106" s="351"/>
      <c r="BL106" s="338"/>
      <c r="BM106" s="351"/>
      <c r="BN106" s="338"/>
      <c r="BO106" s="351"/>
      <c r="BP106" s="338"/>
      <c r="BQ106" s="351"/>
      <c r="BR106" s="338"/>
    </row>
    <row r="107" spans="39:70" ht="12.75">
      <c r="AM107" s="17"/>
      <c r="AN107" s="320"/>
      <c r="AO107" s="320"/>
      <c r="AP107" s="320"/>
      <c r="AQ107" s="351"/>
      <c r="AR107" s="338"/>
      <c r="AS107" s="351"/>
      <c r="AT107" s="338"/>
      <c r="AU107" s="351"/>
      <c r="AV107" s="338"/>
      <c r="AW107" s="351"/>
      <c r="AX107" s="338"/>
      <c r="AY107" s="351"/>
      <c r="AZ107" s="338"/>
      <c r="BA107" s="351"/>
      <c r="BB107" s="338"/>
      <c r="BC107" s="351"/>
      <c r="BD107" s="338"/>
      <c r="BE107" s="351"/>
      <c r="BF107" s="338"/>
      <c r="BG107" s="351"/>
      <c r="BH107" s="338"/>
      <c r="BI107" s="351"/>
      <c r="BJ107" s="338"/>
      <c r="BK107" s="351"/>
      <c r="BL107" s="338"/>
      <c r="BM107" s="351"/>
      <c r="BN107" s="338"/>
      <c r="BO107" s="351"/>
      <c r="BP107" s="338"/>
      <c r="BQ107" s="351"/>
      <c r="BR107" s="338"/>
    </row>
    <row r="108" spans="39:70" ht="12.75">
      <c r="AM108" s="17"/>
      <c r="AN108" s="320"/>
      <c r="AO108" s="320"/>
      <c r="AP108" s="320"/>
      <c r="AQ108" s="351"/>
      <c r="AR108" s="338"/>
      <c r="AS108" s="351"/>
      <c r="AT108" s="338"/>
      <c r="AU108" s="351"/>
      <c r="AV108" s="338"/>
      <c r="AW108" s="351"/>
      <c r="AX108" s="338"/>
      <c r="AY108" s="351"/>
      <c r="AZ108" s="338"/>
      <c r="BA108" s="351"/>
      <c r="BB108" s="338"/>
      <c r="BC108" s="351"/>
      <c r="BD108" s="338"/>
      <c r="BE108" s="351"/>
      <c r="BF108" s="338"/>
      <c r="BG108" s="351"/>
      <c r="BH108" s="338"/>
      <c r="BI108" s="351"/>
      <c r="BJ108" s="338"/>
      <c r="BK108" s="351"/>
      <c r="BL108" s="338"/>
      <c r="BM108" s="351"/>
      <c r="BN108" s="338"/>
      <c r="BO108" s="351"/>
      <c r="BP108" s="338"/>
      <c r="BQ108" s="351"/>
      <c r="BR108" s="338"/>
    </row>
  </sheetData>
  <sheetProtection sheet="1" objects="1" scenarios="1" formatCells="0" formatColumns="0" formatRows="0" insertColumns="0"/>
  <mergeCells count="52">
    <mergeCell ref="AN45:BR45"/>
    <mergeCell ref="AN46:BR46"/>
    <mergeCell ref="AN47:BR47"/>
    <mergeCell ref="AN52:BR52"/>
    <mergeCell ref="AN48:BR48"/>
    <mergeCell ref="AN49:BR49"/>
    <mergeCell ref="AN50:BR50"/>
    <mergeCell ref="AN51:BR51"/>
    <mergeCell ref="AN41:BR41"/>
    <mergeCell ref="AN42:BR42"/>
    <mergeCell ref="AN43:BR43"/>
    <mergeCell ref="AN44:BR44"/>
    <mergeCell ref="AN37:BR37"/>
    <mergeCell ref="AN38:BR38"/>
    <mergeCell ref="AN39:BR39"/>
    <mergeCell ref="AN40:BR40"/>
    <mergeCell ref="AN35:BR35"/>
    <mergeCell ref="D46:AL46"/>
    <mergeCell ref="D42:AL42"/>
    <mergeCell ref="D43:AL43"/>
    <mergeCell ref="D44:AL44"/>
    <mergeCell ref="D45:AL45"/>
    <mergeCell ref="D38:AL38"/>
    <mergeCell ref="D39:AL39"/>
    <mergeCell ref="D40:AL40"/>
    <mergeCell ref="AN36:BR36"/>
    <mergeCell ref="D47:AL47"/>
    <mergeCell ref="D52:AL52"/>
    <mergeCell ref="D48:AL48"/>
    <mergeCell ref="D49:AL49"/>
    <mergeCell ref="D50:AL50"/>
    <mergeCell ref="D51:AL51"/>
    <mergeCell ref="D41:AL41"/>
    <mergeCell ref="D34:AL34"/>
    <mergeCell ref="D35:AL35"/>
    <mergeCell ref="D36:AL36"/>
    <mergeCell ref="D37:AL37"/>
    <mergeCell ref="D30:AL30"/>
    <mergeCell ref="D31:AL31"/>
    <mergeCell ref="D32:AL32"/>
    <mergeCell ref="D33:AL33"/>
    <mergeCell ref="D29:AL29"/>
    <mergeCell ref="C1:E1"/>
    <mergeCell ref="C4:AK4"/>
    <mergeCell ref="D23:AK23"/>
    <mergeCell ref="D25:AK25"/>
    <mergeCell ref="D22:AK22"/>
    <mergeCell ref="D24:AL24"/>
    <mergeCell ref="AN3:BV3"/>
    <mergeCell ref="AS5:AT5"/>
    <mergeCell ref="AN7:BV7"/>
    <mergeCell ref="AN21:BV21"/>
  </mergeCells>
  <conditionalFormatting sqref="G16 I16 K16 M16 O16 Q16 S16 U16 W16 Y16 AA16 AC16 AE16 AG16 AI16 AK16">
    <cfRule type="cellIs" priority="1" dxfId="0" operator="lessThan" stopIfTrue="1">
      <formula>G9+G8+G14+G14</formula>
    </cfRule>
    <cfRule type="cellIs" priority="2" dxfId="0" operator="lessThan" stopIfTrue="1">
      <formula>#REF!</formula>
    </cfRule>
  </conditionalFormatting>
  <conditionalFormatting sqref="BW16 AL16">
    <cfRule type="cellIs" priority="3" dxfId="0" operator="lessThan" stopIfTrue="1">
      <formula>AL9+AL8+AL14+AL14</formula>
    </cfRule>
    <cfRule type="cellIs" priority="4" dxfId="0"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1" operator="lessThan" stopIfTrue="1">
      <formula>F17</formula>
    </cfRule>
  </conditionalFormatting>
  <conditionalFormatting sqref="BV25:BV26 BV28 AT28:BT28 BV23">
    <cfRule type="cellIs" priority="6" dxfId="1" operator="equal" stopIfTrue="1">
      <formula>"&gt; 25%"</formula>
    </cfRule>
  </conditionalFormatting>
  <conditionalFormatting sqref="AQ25:BU25 AQ30:BV30">
    <cfRule type="cellIs" priority="7" dxfId="1" operator="equal" stopIfTrue="1">
      <formula>"&lt;&gt;"</formula>
    </cfRule>
  </conditionalFormatting>
  <conditionalFormatting sqref="F13 H13 J13 L13 N13 P13 R13 T13 V13 X13 Z13 AB13 AD13 AF13 AH13 AJ13">
    <cfRule type="cellIs" priority="8" dxfId="1" operator="lessThan" stopIfTrue="1">
      <formula>F11+F12</formula>
    </cfRule>
    <cfRule type="cellIs" priority="9" dxfId="1" operator="lessThan" stopIfTrue="1">
      <formula>(F14+F15+F16+F18+F20)</formula>
    </cfRule>
  </conditionalFormatting>
  <conditionalFormatting sqref="AQ27:BV27">
    <cfRule type="cellIs" priority="10" dxfId="1" operator="equal" stopIfTrue="1">
      <formula>"&lt;&gt;"</formula>
    </cfRule>
    <cfRule type="cellIs" priority="11" dxfId="1" operator="equal" stopIfTrue="1">
      <formula>"5&lt;14"</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25" max="255" man="1"/>
  </rowBreaks>
  <legacyDrawing r:id="rId2"/>
</worksheet>
</file>

<file path=xl/worksheets/sheet11.xml><?xml version="1.0" encoding="utf-8"?>
<worksheet xmlns="http://schemas.openxmlformats.org/spreadsheetml/2006/main" xmlns:r="http://schemas.openxmlformats.org/officeDocument/2006/relationships">
  <sheetPr codeName="Sheet13"/>
  <dimension ref="A1:IU108"/>
  <sheetViews>
    <sheetView showGridLines="0" zoomScale="83" zoomScaleNormal="83" workbookViewId="0" topLeftCell="C1">
      <selection activeCell="F9" sqref="F9"/>
    </sheetView>
  </sheetViews>
  <sheetFormatPr defaultColWidth="9.140625" defaultRowHeight="12.75"/>
  <cols>
    <col min="1" max="1" width="5.28125" style="418" hidden="1" customWidth="1"/>
    <col min="2" max="2" width="3.140625" style="418" hidden="1" customWidth="1"/>
    <col min="3" max="3" width="10.7109375" style="16" customWidth="1"/>
    <col min="4" max="4" width="36.7109375" style="16" customWidth="1"/>
    <col min="5" max="5" width="9.421875" style="16"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4.421875" style="16" customWidth="1"/>
    <col min="40" max="40" width="4.7109375" style="309" customWidth="1"/>
    <col min="41" max="41" width="35.140625" style="309" customWidth="1"/>
    <col min="42" max="42" width="7.7109375" style="309" customWidth="1"/>
    <col min="43" max="43" width="5.7109375" style="348" customWidth="1"/>
    <col min="44" max="44" width="1.7109375" style="349" customWidth="1"/>
    <col min="45" max="45" width="5.7109375" style="348" customWidth="1"/>
    <col min="46" max="46" width="1.7109375" style="349" customWidth="1"/>
    <col min="47" max="47" width="5.7109375" style="348" customWidth="1"/>
    <col min="48" max="48" width="1.7109375" style="349" customWidth="1"/>
    <col min="49" max="49" width="5.7109375" style="348" customWidth="1"/>
    <col min="50" max="50" width="1.7109375" style="349" customWidth="1"/>
    <col min="51" max="51" width="5.7109375" style="348" customWidth="1"/>
    <col min="52" max="52" width="1.7109375" style="349" customWidth="1"/>
    <col min="53" max="53" width="5.7109375" style="348" customWidth="1"/>
    <col min="54" max="54" width="1.7109375" style="349" customWidth="1"/>
    <col min="55" max="55" width="5.7109375" style="348" customWidth="1"/>
    <col min="56" max="56" width="1.7109375" style="349" customWidth="1"/>
    <col min="57" max="57" width="5.7109375" style="348" customWidth="1"/>
    <col min="58" max="58" width="1.7109375" style="349" customWidth="1"/>
    <col min="59" max="59" width="5.7109375" style="348" customWidth="1"/>
    <col min="60" max="60" width="1.7109375" style="349" customWidth="1"/>
    <col min="61" max="61" width="5.7109375" style="348" customWidth="1"/>
    <col min="62" max="62" width="1.7109375" style="349" customWidth="1"/>
    <col min="63" max="63" width="5.7109375" style="348" customWidth="1"/>
    <col min="64" max="64" width="1.7109375" style="349" customWidth="1"/>
    <col min="65" max="65" width="5.7109375" style="348" customWidth="1"/>
    <col min="66" max="66" width="1.7109375" style="349" customWidth="1"/>
    <col min="67" max="67" width="5.7109375" style="348" customWidth="1"/>
    <col min="68" max="68" width="1.7109375" style="349" customWidth="1"/>
    <col min="69" max="69" width="5.7109375" style="348" customWidth="1"/>
    <col min="70" max="70" width="1.7109375" style="349" customWidth="1"/>
    <col min="71" max="71" width="5.8515625" style="309" customWidth="1"/>
    <col min="72" max="72" width="1.7109375" style="309" customWidth="1"/>
    <col min="73" max="73" width="5.8515625" style="309" customWidth="1"/>
    <col min="74" max="74" width="1.7109375" style="309" customWidth="1"/>
    <col min="75" max="16384" width="9.140625" style="16" customWidth="1"/>
  </cols>
  <sheetData>
    <row r="1" spans="2:85" ht="16.5" customHeight="1">
      <c r="B1" s="418">
        <v>1</v>
      </c>
      <c r="C1" s="719" t="s">
        <v>152</v>
      </c>
      <c r="D1" s="719"/>
      <c r="E1" s="719"/>
      <c r="F1" s="145"/>
      <c r="G1" s="154"/>
      <c r="H1" s="145"/>
      <c r="I1" s="154"/>
      <c r="J1" s="145"/>
      <c r="K1" s="154"/>
      <c r="L1" s="145"/>
      <c r="M1" s="154"/>
      <c r="N1" s="145"/>
      <c r="O1" s="154"/>
      <c r="P1" s="145"/>
      <c r="Q1" s="154"/>
      <c r="R1" s="145"/>
      <c r="S1" s="154"/>
      <c r="T1" s="145"/>
      <c r="U1" s="154"/>
      <c r="V1" s="145"/>
      <c r="W1" s="154"/>
      <c r="X1" s="145"/>
      <c r="Y1" s="154"/>
      <c r="Z1" s="145"/>
      <c r="AA1" s="154"/>
      <c r="AB1" s="145"/>
      <c r="AC1" s="154"/>
      <c r="AD1" s="154"/>
      <c r="AE1" s="154"/>
      <c r="AF1" s="154"/>
      <c r="AG1" s="154"/>
      <c r="AH1" s="145"/>
      <c r="AI1" s="160"/>
      <c r="AJ1" s="145"/>
      <c r="AK1" s="160"/>
      <c r="AL1" s="160"/>
      <c r="AM1" s="17"/>
      <c r="AN1" s="424" t="s">
        <v>339</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7"/>
      <c r="BX1" s="17"/>
      <c r="BY1" s="17"/>
      <c r="BZ1" s="17"/>
      <c r="CA1" s="17"/>
      <c r="CB1" s="17"/>
      <c r="CC1" s="17"/>
      <c r="CD1" s="17"/>
      <c r="CE1" s="17"/>
      <c r="CF1" s="17"/>
      <c r="CG1" s="17"/>
    </row>
    <row r="2" spans="3:85" ht="12.75">
      <c r="C2" s="66"/>
      <c r="D2" s="63"/>
      <c r="E2" s="65"/>
      <c r="F2" s="146"/>
      <c r="G2" s="155"/>
      <c r="H2" s="146"/>
      <c r="I2" s="155"/>
      <c r="J2" s="146"/>
      <c r="K2" s="155"/>
      <c r="L2" s="146"/>
      <c r="M2" s="155"/>
      <c r="N2" s="146"/>
      <c r="O2" s="155"/>
      <c r="P2" s="146"/>
      <c r="Q2" s="155"/>
      <c r="R2" s="146"/>
      <c r="S2" s="155"/>
      <c r="T2" s="146"/>
      <c r="U2" s="155"/>
      <c r="V2" s="146"/>
      <c r="W2" s="155"/>
      <c r="X2" s="146"/>
      <c r="Y2" s="155"/>
      <c r="Z2" s="146"/>
      <c r="AA2" s="155"/>
      <c r="AB2" s="146"/>
      <c r="AC2" s="155"/>
      <c r="AD2" s="155"/>
      <c r="AE2" s="155"/>
      <c r="AF2" s="155"/>
      <c r="AG2" s="155"/>
      <c r="AH2" s="146"/>
      <c r="AI2" s="161"/>
      <c r="AJ2" s="146"/>
      <c r="AK2" s="161"/>
      <c r="AL2" s="161"/>
      <c r="AM2" s="17"/>
      <c r="AN2" s="312"/>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7"/>
      <c r="BX2" s="17"/>
      <c r="BY2" s="17"/>
      <c r="BZ2" s="17"/>
      <c r="CA2" s="17"/>
      <c r="CB2" s="17"/>
      <c r="CC2" s="17"/>
      <c r="CD2" s="17"/>
      <c r="CE2" s="17"/>
      <c r="CF2" s="17"/>
      <c r="CG2" s="17"/>
    </row>
    <row r="3" spans="1:75" s="11" customFormat="1" ht="25.5" customHeight="1">
      <c r="A3" s="418"/>
      <c r="B3" s="418">
        <v>450</v>
      </c>
      <c r="C3" s="67" t="s">
        <v>320</v>
      </c>
      <c r="D3" s="648" t="s">
        <v>244</v>
      </c>
      <c r="E3" s="630"/>
      <c r="F3" s="631"/>
      <c r="G3" s="280"/>
      <c r="H3" s="281"/>
      <c r="I3" s="280"/>
      <c r="J3" s="281"/>
      <c r="K3" s="280"/>
      <c r="L3" s="281"/>
      <c r="M3" s="280"/>
      <c r="N3" s="281"/>
      <c r="O3" s="280"/>
      <c r="P3" s="279"/>
      <c r="Q3" s="280"/>
      <c r="R3" s="279"/>
      <c r="S3" s="280"/>
      <c r="T3" s="279"/>
      <c r="U3" s="197"/>
      <c r="V3" s="67" t="s">
        <v>321</v>
      </c>
      <c r="W3" s="275"/>
      <c r="X3" s="276"/>
      <c r="Y3" s="275"/>
      <c r="Z3" s="277"/>
      <c r="AA3" s="275"/>
      <c r="AB3" s="276"/>
      <c r="AC3" s="275"/>
      <c r="AD3" s="276"/>
      <c r="AE3" s="275"/>
      <c r="AF3" s="276"/>
      <c r="AG3" s="275"/>
      <c r="AH3" s="278"/>
      <c r="AI3" s="143"/>
      <c r="AJ3" s="143"/>
      <c r="AK3" s="143"/>
      <c r="AL3" s="290"/>
      <c r="AM3" s="225"/>
      <c r="AN3" s="723" t="s">
        <v>237</v>
      </c>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140"/>
    </row>
    <row r="4" spans="1:74" s="11" customFormat="1" ht="3.75" customHeight="1">
      <c r="A4" s="418"/>
      <c r="B4" s="418"/>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211"/>
      <c r="AM4" s="225"/>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row>
    <row r="5" spans="1:79" ht="26.25" customHeight="1">
      <c r="A5" s="471"/>
      <c r="B5" s="418">
        <v>1546</v>
      </c>
      <c r="C5" s="646" t="s">
        <v>381</v>
      </c>
      <c r="D5" s="649" t="s">
        <v>243</v>
      </c>
      <c r="E5" s="305"/>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90"/>
      <c r="AM5" s="221"/>
      <c r="AN5" s="402"/>
      <c r="AO5" s="404"/>
      <c r="AP5" s="405"/>
      <c r="AQ5" s="406"/>
      <c r="AR5" s="404"/>
      <c r="AS5" s="725"/>
      <c r="AT5" s="725"/>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40"/>
      <c r="BX5" s="105"/>
      <c r="BY5" s="105"/>
      <c r="BZ5" s="105"/>
      <c r="CA5" s="105"/>
    </row>
    <row r="6" spans="2:85" ht="18.75" customHeight="1">
      <c r="B6" s="418">
        <v>167</v>
      </c>
      <c r="C6" s="138" t="s">
        <v>382</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217"/>
      <c r="AM6" s="229"/>
      <c r="AN6" s="548" t="s">
        <v>341</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c r="BW6" s="17"/>
      <c r="BX6" s="17"/>
      <c r="BY6" s="17"/>
      <c r="BZ6" s="17"/>
      <c r="CA6" s="17"/>
      <c r="CB6" s="17"/>
      <c r="CC6" s="17"/>
      <c r="CD6" s="17"/>
      <c r="CE6" s="17"/>
      <c r="CF6" s="17"/>
      <c r="CG6" s="17"/>
    </row>
    <row r="7" spans="1:85" s="116" customFormat="1" ht="24.75" customHeight="1">
      <c r="A7" s="474"/>
      <c r="B7" s="474"/>
      <c r="F7" s="153"/>
      <c r="G7" s="165"/>
      <c r="H7" s="153"/>
      <c r="I7" s="165"/>
      <c r="J7" s="151"/>
      <c r="K7" s="166"/>
      <c r="L7" s="151"/>
      <c r="M7" s="166"/>
      <c r="N7" s="151"/>
      <c r="O7" s="166"/>
      <c r="P7" s="151"/>
      <c r="Q7" s="166"/>
      <c r="R7" s="632" t="s">
        <v>322</v>
      </c>
      <c r="S7" s="282"/>
      <c r="T7" s="283"/>
      <c r="U7" s="285"/>
      <c r="V7" s="283"/>
      <c r="W7" s="285"/>
      <c r="X7" s="283"/>
      <c r="Y7" s="286"/>
      <c r="Z7" s="283"/>
      <c r="AC7" s="287"/>
      <c r="AD7" s="285"/>
      <c r="AE7" s="283"/>
      <c r="AG7" s="301"/>
      <c r="AI7" s="15"/>
      <c r="AJ7" s="15"/>
      <c r="AK7" s="398" t="s">
        <v>323</v>
      </c>
      <c r="AL7" s="167"/>
      <c r="AM7" s="230"/>
      <c r="AN7" s="724" t="s">
        <v>240</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230"/>
      <c r="BX7" s="230"/>
      <c r="BY7" s="230"/>
      <c r="BZ7" s="230"/>
      <c r="CA7" s="230"/>
      <c r="CB7" s="230"/>
      <c r="CC7" s="230"/>
      <c r="CD7" s="230"/>
      <c r="CE7" s="230"/>
      <c r="CF7" s="230"/>
      <c r="CG7" s="230"/>
    </row>
    <row r="8" spans="1:82" s="103" customFormat="1" ht="31.5" customHeight="1">
      <c r="A8" s="426"/>
      <c r="B8" s="475">
        <v>2</v>
      </c>
      <c r="C8" s="74" t="s">
        <v>324</v>
      </c>
      <c r="D8" s="74" t="s">
        <v>325</v>
      </c>
      <c r="E8" s="74" t="s">
        <v>326</v>
      </c>
      <c r="F8" s="152">
        <v>1990</v>
      </c>
      <c r="G8" s="157"/>
      <c r="H8" s="152">
        <v>1995</v>
      </c>
      <c r="I8" s="157"/>
      <c r="J8" s="152">
        <v>1996</v>
      </c>
      <c r="K8" s="157"/>
      <c r="L8" s="152">
        <v>1997</v>
      </c>
      <c r="M8" s="157"/>
      <c r="N8" s="152">
        <v>1998</v>
      </c>
      <c r="O8" s="157"/>
      <c r="P8" s="152">
        <v>1999</v>
      </c>
      <c r="Q8" s="157"/>
      <c r="R8" s="152">
        <v>2000</v>
      </c>
      <c r="S8" s="157"/>
      <c r="T8" s="152">
        <v>2001</v>
      </c>
      <c r="U8" s="157"/>
      <c r="V8" s="152">
        <v>2002</v>
      </c>
      <c r="W8" s="157"/>
      <c r="X8" s="152">
        <v>2003</v>
      </c>
      <c r="Y8" s="157"/>
      <c r="Z8" s="152">
        <v>2004</v>
      </c>
      <c r="AA8" s="157"/>
      <c r="AB8" s="152">
        <v>2005</v>
      </c>
      <c r="AC8" s="157"/>
      <c r="AD8" s="152">
        <v>2006</v>
      </c>
      <c r="AE8" s="157"/>
      <c r="AF8" s="152">
        <v>2007</v>
      </c>
      <c r="AG8" s="157"/>
      <c r="AH8" s="152">
        <v>2008</v>
      </c>
      <c r="AI8" s="157"/>
      <c r="AJ8" s="152">
        <v>2009</v>
      </c>
      <c r="AK8" s="157"/>
      <c r="AL8" s="222"/>
      <c r="AM8" s="300"/>
      <c r="AN8" s="74" t="s">
        <v>46</v>
      </c>
      <c r="AO8" s="74" t="s">
        <v>47</v>
      </c>
      <c r="AP8" s="74" t="s">
        <v>48</v>
      </c>
      <c r="AQ8" s="152">
        <v>1990</v>
      </c>
      <c r="AR8" s="157"/>
      <c r="AS8" s="152">
        <v>1995</v>
      </c>
      <c r="AT8" s="157"/>
      <c r="AU8" s="152">
        <v>1996</v>
      </c>
      <c r="AV8" s="157"/>
      <c r="AW8" s="152">
        <v>1997</v>
      </c>
      <c r="AX8" s="157"/>
      <c r="AY8" s="152">
        <v>1998</v>
      </c>
      <c r="AZ8" s="157"/>
      <c r="BA8" s="152">
        <v>1999</v>
      </c>
      <c r="BB8" s="157"/>
      <c r="BC8" s="152">
        <v>2000</v>
      </c>
      <c r="BD8" s="157"/>
      <c r="BE8" s="152">
        <v>2001</v>
      </c>
      <c r="BF8" s="157"/>
      <c r="BG8" s="152">
        <v>2002</v>
      </c>
      <c r="BH8" s="157"/>
      <c r="BI8" s="152">
        <v>2003</v>
      </c>
      <c r="BJ8" s="157"/>
      <c r="BK8" s="152">
        <v>2004</v>
      </c>
      <c r="BL8" s="157"/>
      <c r="BM8" s="152">
        <v>2005</v>
      </c>
      <c r="BN8" s="157"/>
      <c r="BO8" s="152">
        <v>2006</v>
      </c>
      <c r="BP8" s="157"/>
      <c r="BQ8" s="152">
        <v>2007</v>
      </c>
      <c r="BR8" s="157"/>
      <c r="BS8" s="152">
        <v>2008</v>
      </c>
      <c r="BT8" s="157"/>
      <c r="BU8" s="152">
        <v>2009</v>
      </c>
      <c r="BV8" s="157"/>
      <c r="BW8" s="222"/>
      <c r="BX8" s="223"/>
      <c r="BY8" s="223"/>
      <c r="BZ8" s="223"/>
      <c r="CA8" s="223"/>
      <c r="CB8" s="223"/>
      <c r="CC8" s="223"/>
      <c r="CD8" s="223"/>
    </row>
    <row r="9" spans="1:82" s="103" customFormat="1" ht="23.25" customHeight="1">
      <c r="A9" s="426"/>
      <c r="B9" s="476">
        <v>2819</v>
      </c>
      <c r="C9" s="76">
        <v>1</v>
      </c>
      <c r="D9" s="117" t="s">
        <v>383</v>
      </c>
      <c r="E9" s="647" t="s">
        <v>384</v>
      </c>
      <c r="F9" s="212"/>
      <c r="G9" s="213"/>
      <c r="H9" s="212"/>
      <c r="I9" s="213"/>
      <c r="J9" s="212"/>
      <c r="K9" s="213"/>
      <c r="L9" s="212"/>
      <c r="M9" s="213"/>
      <c r="N9" s="212"/>
      <c r="O9" s="213"/>
      <c r="P9" s="212"/>
      <c r="Q9" s="213"/>
      <c r="R9" s="212"/>
      <c r="S9" s="213"/>
      <c r="T9" s="212"/>
      <c r="U9" s="213"/>
      <c r="V9" s="212"/>
      <c r="W9" s="213"/>
      <c r="X9" s="212"/>
      <c r="Y9" s="213"/>
      <c r="Z9" s="212">
        <v>207.3257598876953</v>
      </c>
      <c r="AA9" s="213" t="s">
        <v>245</v>
      </c>
      <c r="AB9" s="212"/>
      <c r="AC9" s="213"/>
      <c r="AD9" s="212"/>
      <c r="AE9" s="213"/>
      <c r="AF9" s="212">
        <v>217.21800231933594</v>
      </c>
      <c r="AG9" s="213"/>
      <c r="AH9" s="212"/>
      <c r="AI9" s="213"/>
      <c r="AJ9" s="212"/>
      <c r="AK9" s="213"/>
      <c r="AL9" s="219"/>
      <c r="AM9" s="142"/>
      <c r="AN9" s="325">
        <v>1</v>
      </c>
      <c r="AO9" s="508" t="s">
        <v>66</v>
      </c>
      <c r="AP9" s="325" t="s">
        <v>67</v>
      </c>
      <c r="AQ9" s="393" t="s">
        <v>12</v>
      </c>
      <c r="AR9" s="383"/>
      <c r="AS9" s="334" t="str">
        <f aca="true" t="shared" si="0" ref="AS9:AS20">IF(OR(ISBLANK(F9),ISBLANK(H9)),"N/A",IF(ABS((H9-F9)/F9)&gt;1,"&gt; 100%","ok"))</f>
        <v>N/A</v>
      </c>
      <c r="AT9" s="383"/>
      <c r="AU9" s="395" t="str">
        <f>IF(OR(ISBLANK(H9),ISBLANK(J9)),"N/A",IF(ABS((J9-H9)/J9)&gt;0.25,"&gt; 25%","ok"))</f>
        <v>N/A</v>
      </c>
      <c r="AV9" s="395"/>
      <c r="AW9" s="395" t="str">
        <f>IF(OR(ISBLANK(J9),ISBLANK(L9)),"N/A",IF(ABS((L9-J9)/L9)&gt;0.25,"&gt; 25%","ok"))</f>
        <v>N/A</v>
      </c>
      <c r="AX9" s="395"/>
      <c r="AY9" s="395" t="str">
        <f>IF(OR(ISBLANK(L9),ISBLANK(N9)),"N/A",IF(ABS((N9-L9)/N9)&gt;0.25,"&gt; 25%","ok"))</f>
        <v>N/A</v>
      </c>
      <c r="AZ9" s="395"/>
      <c r="BA9" s="395" t="str">
        <f>IF(OR(ISBLANK(N9),ISBLANK(P9)),"N/A",IF(ABS((P9-N9)/P9)&gt;0.25,"&gt; 25%","ok"))</f>
        <v>N/A</v>
      </c>
      <c r="BB9" s="395"/>
      <c r="BC9" s="395" t="str">
        <f>IF(OR(ISBLANK(P9),ISBLANK(R9)),"N/A",IF(ABS((R9-P9)/R9)&gt;0.25,"&gt; 25%","ok"))</f>
        <v>N/A</v>
      </c>
      <c r="BD9" s="395"/>
      <c r="BE9" s="395" t="str">
        <f>IF(OR(ISBLANK(R9),ISBLANK(T9)),"N/A",IF(ABS((T9-R9)/T9)&gt;0.25,"&gt; 25%","ok"))</f>
        <v>N/A</v>
      </c>
      <c r="BF9" s="395"/>
      <c r="BG9" s="395" t="str">
        <f>IF(OR(ISBLANK(T9),ISBLANK(V9)),"N/A",IF(ABS((V9-T9)/V9)&gt;0.25,"&gt; 25%","ok"))</f>
        <v>N/A</v>
      </c>
      <c r="BH9" s="395"/>
      <c r="BI9" s="395" t="str">
        <f>IF(OR(ISBLANK(V9),ISBLANK(X9)),"N/A",IF(ABS((X9-V9)/X9)&gt;0.25,"&gt; 25%","ok"))</f>
        <v>N/A</v>
      </c>
      <c r="BJ9" s="395"/>
      <c r="BK9" s="395" t="str">
        <f>IF(OR(ISBLANK(X9),ISBLANK(Z9)),"N/A",IF(ABS((Z9-X9)/Z9)&gt;0.25,"&gt; 25%","ok"))</f>
        <v>N/A</v>
      </c>
      <c r="BL9" s="395"/>
      <c r="BM9" s="395" t="str">
        <f>IF(OR(ISBLANK(Z9),ISBLANK(AB9)),"N/A",IF(ABS((AB9-Z9)/AB9)&gt;0.25,"&gt; 25%","ok"))</f>
        <v>N/A</v>
      </c>
      <c r="BN9" s="395"/>
      <c r="BO9" s="395" t="str">
        <f>IF(OR(ISBLANK(AB9),ISBLANK(AD9)),"N/A",IF(ABS((AD9-AB9)/AD9)&gt;0.25,"&gt; 25%","ok"))</f>
        <v>N/A</v>
      </c>
      <c r="BP9" s="395"/>
      <c r="BQ9" s="395" t="str">
        <f>IF(OR(ISBLANK(AD9),ISBLANK(AF9)),"N/A",IF(ABS((AF9-AD9)/AF9)&gt;0.25,"&gt; 25%","ok"))</f>
        <v>N/A</v>
      </c>
      <c r="BR9" s="395"/>
      <c r="BS9" s="395" t="str">
        <f>IF(OR(ISBLANK(AF9),ISBLANK(AH9)),"N/A",IF(ABS((AH9-AF9)/AH9)&gt;0.25,"&gt; 25%","ok"))</f>
        <v>N/A</v>
      </c>
      <c r="BT9" s="395"/>
      <c r="BU9" s="395" t="str">
        <f>IF(OR(ISBLANK(AH9),ISBLANK(AJ9)),"N/A",IF(ABS((AJ9-AH9)/AJ9)&gt;0.25,"&gt; 25%","ok"))</f>
        <v>N/A</v>
      </c>
      <c r="BV9" s="383"/>
      <c r="BW9" s="219"/>
      <c r="BX9" s="223"/>
      <c r="BY9" s="223"/>
      <c r="BZ9" s="223"/>
      <c r="CA9" s="223"/>
      <c r="CB9" s="223"/>
      <c r="CC9" s="223"/>
      <c r="CD9" s="223"/>
    </row>
    <row r="10" spans="2:82" ht="21.75" customHeight="1">
      <c r="B10" s="476">
        <v>2820</v>
      </c>
      <c r="C10" s="80">
        <v>2</v>
      </c>
      <c r="D10" s="644" t="s">
        <v>385</v>
      </c>
      <c r="E10" s="80" t="s">
        <v>56</v>
      </c>
      <c r="F10" s="214"/>
      <c r="G10" s="195"/>
      <c r="H10" s="214"/>
      <c r="I10" s="195"/>
      <c r="J10" s="214"/>
      <c r="K10" s="195"/>
      <c r="L10" s="214"/>
      <c r="M10" s="195"/>
      <c r="N10" s="214"/>
      <c r="O10" s="195"/>
      <c r="P10" s="214"/>
      <c r="Q10" s="195"/>
      <c r="R10" s="214"/>
      <c r="S10" s="195"/>
      <c r="T10" s="214"/>
      <c r="U10" s="195"/>
      <c r="V10" s="214"/>
      <c r="W10" s="195"/>
      <c r="X10" s="214"/>
      <c r="Y10" s="195"/>
      <c r="Z10" s="214"/>
      <c r="AA10" s="195"/>
      <c r="AB10" s="214"/>
      <c r="AC10" s="195"/>
      <c r="AD10" s="214"/>
      <c r="AE10" s="195"/>
      <c r="AF10" s="214"/>
      <c r="AG10" s="195"/>
      <c r="AH10" s="214"/>
      <c r="AI10" s="195"/>
      <c r="AJ10" s="214"/>
      <c r="AK10" s="195"/>
      <c r="AL10" s="219"/>
      <c r="AM10" s="104"/>
      <c r="AN10" s="263">
        <v>2</v>
      </c>
      <c r="AO10" s="508" t="s">
        <v>68</v>
      </c>
      <c r="AP10" s="325" t="s">
        <v>56</v>
      </c>
      <c r="AQ10" s="344" t="s">
        <v>12</v>
      </c>
      <c r="AR10" s="266"/>
      <c r="AS10" s="334" t="str">
        <f t="shared" si="0"/>
        <v>N/A</v>
      </c>
      <c r="AT10" s="266"/>
      <c r="AU10" s="365" t="str">
        <f>IF(OR(ISBLANK(H10),ISBLANK(J10)),"N/A",IF(ABS(J10-H10)&gt;25,"&gt; 25%","ok"))</f>
        <v>N/A</v>
      </c>
      <c r="AV10" s="365"/>
      <c r="AW10" s="365" t="str">
        <f>IF(OR(ISBLANK(J10),ISBLANK(L10)),"N/A",IF(ABS(L10-J10)&gt;25,"&gt; 25%","ok"))</f>
        <v>N/A</v>
      </c>
      <c r="AX10" s="365"/>
      <c r="AY10" s="365" t="str">
        <f>IF(OR(ISBLANK(L10),ISBLANK(N10)),"N/A",IF(ABS(N10-L10)&gt;25,"&gt; 25%","ok"))</f>
        <v>N/A</v>
      </c>
      <c r="AZ10" s="365"/>
      <c r="BA10" s="365" t="str">
        <f>IF(OR(ISBLANK(N10),ISBLANK(P10)),"N/A",IF(ABS(P10-N10)&gt;25,"&gt; 25%","ok"))</f>
        <v>N/A</v>
      </c>
      <c r="BB10" s="365"/>
      <c r="BC10" s="365" t="str">
        <f>IF(OR(ISBLANK(P10),ISBLANK(R10)),"N/A",IF(ABS(R10-P10)&gt;25,"&gt; 25%","ok"))</f>
        <v>N/A</v>
      </c>
      <c r="BD10" s="365"/>
      <c r="BE10" s="365" t="str">
        <f>IF(OR(ISBLANK(R10),ISBLANK(T10)),"N/A",IF(ABS(T10-R10)&gt;25,"&gt; 25%","ok"))</f>
        <v>N/A</v>
      </c>
      <c r="BF10" s="365"/>
      <c r="BG10" s="365" t="str">
        <f>IF(OR(ISBLANK(T10),ISBLANK(V10)),"N/A",IF(ABS(V10-T10)&gt;25,"&gt; 25%","ok"))</f>
        <v>N/A</v>
      </c>
      <c r="BH10" s="365"/>
      <c r="BI10" s="365" t="str">
        <f>IF(OR(ISBLANK(V10),ISBLANK(X10)),"N/A",IF(ABS(X10-V10)&gt;25,"&gt; 25%","ok"))</f>
        <v>N/A</v>
      </c>
      <c r="BJ10" s="365"/>
      <c r="BK10" s="365" t="str">
        <f>IF(OR(ISBLANK(X10),ISBLANK(Z10)),"N/A",IF(ABS(Z10-X10)&gt;25,"&gt; 25%","ok"))</f>
        <v>N/A</v>
      </c>
      <c r="BL10" s="365"/>
      <c r="BM10" s="365" t="str">
        <f>IF(OR(ISBLANK(Z10),ISBLANK(AB10)),"N/A",IF(ABS(AB10-Z10)&gt;25,"&gt; 25%","ok"))</f>
        <v>N/A</v>
      </c>
      <c r="BN10" s="365"/>
      <c r="BO10" s="365" t="str">
        <f>IF(OR(ISBLANK(AB10),ISBLANK(AD10)),"N/A",IF(ABS(AD10-AB10)&gt;25,"&gt; 25%","ok"))</f>
        <v>N/A</v>
      </c>
      <c r="BP10" s="365"/>
      <c r="BQ10" s="365" t="str">
        <f>IF(OR(ISBLANK(AD10),ISBLANK(AF10)),"N/A",IF(ABS(AF10-AD10)&gt;25,"&gt; 25%","ok"))</f>
        <v>N/A</v>
      </c>
      <c r="BR10" s="365"/>
      <c r="BS10" s="365" t="str">
        <f>IF(OR(ISBLANK(AF10),ISBLANK(AH10)),"N/A",IF(ABS(AH10-AF10)&gt;25,"&gt; 25%","ok"))</f>
        <v>N/A</v>
      </c>
      <c r="BT10" s="365"/>
      <c r="BU10" s="365" t="str">
        <f>IF(OR(ISBLANK(AH10),ISBLANK(AJ10)),"N/A",IF(ABS(AJ10-AH10)&gt;25,"&gt; 25%","ok"))</f>
        <v>N/A</v>
      </c>
      <c r="BV10" s="266"/>
      <c r="BW10" s="219"/>
      <c r="BX10" s="17"/>
      <c r="BY10" s="17"/>
      <c r="BZ10" s="17"/>
      <c r="CA10" s="17"/>
      <c r="CB10" s="17"/>
      <c r="CC10" s="17"/>
      <c r="CD10" s="17"/>
    </row>
    <row r="11" spans="2:82" ht="24" customHeight="1">
      <c r="B11" s="476">
        <v>2822</v>
      </c>
      <c r="C11" s="80">
        <v>3</v>
      </c>
      <c r="D11" s="77" t="s">
        <v>386</v>
      </c>
      <c r="E11" s="80" t="s">
        <v>49</v>
      </c>
      <c r="F11" s="214"/>
      <c r="G11" s="195"/>
      <c r="H11" s="214"/>
      <c r="I11" s="195"/>
      <c r="J11" s="214"/>
      <c r="K11" s="195"/>
      <c r="L11" s="214"/>
      <c r="M11" s="195"/>
      <c r="N11" s="214"/>
      <c r="O11" s="195"/>
      <c r="P11" s="214"/>
      <c r="Q11" s="195"/>
      <c r="R11" s="214"/>
      <c r="S11" s="195"/>
      <c r="T11" s="214"/>
      <c r="U11" s="195"/>
      <c r="V11" s="214"/>
      <c r="W11" s="195"/>
      <c r="X11" s="214"/>
      <c r="Y11" s="195"/>
      <c r="Z11" s="214"/>
      <c r="AA11" s="195"/>
      <c r="AB11" s="214"/>
      <c r="AC11" s="195"/>
      <c r="AD11" s="214"/>
      <c r="AE11" s="195"/>
      <c r="AF11" s="214"/>
      <c r="AG11" s="195"/>
      <c r="AH11" s="214"/>
      <c r="AI11" s="195"/>
      <c r="AJ11" s="214"/>
      <c r="AK11" s="195"/>
      <c r="AL11" s="219"/>
      <c r="AM11" s="104"/>
      <c r="AN11" s="263">
        <v>3</v>
      </c>
      <c r="AO11" s="326" t="s">
        <v>69</v>
      </c>
      <c r="AP11" s="325" t="s">
        <v>49</v>
      </c>
      <c r="AQ11" s="344" t="s">
        <v>12</v>
      </c>
      <c r="AR11" s="266"/>
      <c r="AS11" s="334" t="str">
        <f t="shared" si="0"/>
        <v>N/A</v>
      </c>
      <c r="AT11" s="266"/>
      <c r="AU11" s="365" t="str">
        <f aca="true" t="shared" si="1" ref="AU11:AU20">IF(OR(ISBLANK(H11),ISBLANK(J11)),"N/A",IF(ABS((J11-H11)/J11)&gt;0.25,"&gt; 25%","ok"))</f>
        <v>N/A</v>
      </c>
      <c r="AV11" s="365"/>
      <c r="AW11" s="365" t="str">
        <f aca="true" t="shared" si="2" ref="AW11:AW20">IF(OR(ISBLANK(J11),ISBLANK(L11)),"N/A",IF(ABS((L11-J11)/L11)&gt;0.25,"&gt; 25%","ok"))</f>
        <v>N/A</v>
      </c>
      <c r="AX11" s="365"/>
      <c r="AY11" s="365" t="str">
        <f aca="true" t="shared" si="3" ref="AY11:AY20">IF(OR(ISBLANK(L11),ISBLANK(N11)),"N/A",IF(ABS((N11-L11)/N11)&gt;0.25,"&gt; 25%","ok"))</f>
        <v>N/A</v>
      </c>
      <c r="AZ11" s="365"/>
      <c r="BA11" s="365" t="str">
        <f aca="true" t="shared" si="4" ref="BA11:BA20">IF(OR(ISBLANK(N11),ISBLANK(P11)),"N/A",IF(ABS((P11-N11)/P11)&gt;0.25,"&gt; 25%","ok"))</f>
        <v>N/A</v>
      </c>
      <c r="BB11" s="365"/>
      <c r="BC11" s="365" t="str">
        <f aca="true" t="shared" si="5" ref="BC11:BC20">IF(OR(ISBLANK(P11),ISBLANK(R11)),"N/A",IF(ABS((R11-P11)/R11)&gt;0.25,"&gt; 25%","ok"))</f>
        <v>N/A</v>
      </c>
      <c r="BD11" s="365"/>
      <c r="BE11" s="365" t="str">
        <f aca="true" t="shared" si="6" ref="BE11:BE20">IF(OR(ISBLANK(R11),ISBLANK(T11)),"N/A",IF(ABS((T11-R11)/T11)&gt;0.25,"&gt; 25%","ok"))</f>
        <v>N/A</v>
      </c>
      <c r="BF11" s="365"/>
      <c r="BG11" s="365" t="str">
        <f aca="true" t="shared" si="7" ref="BG11:BG20">IF(OR(ISBLANK(T11),ISBLANK(V11)),"N/A",IF(ABS((V11-T11)/V11)&gt;0.25,"&gt; 25%","ok"))</f>
        <v>N/A</v>
      </c>
      <c r="BH11" s="365"/>
      <c r="BI11" s="365" t="str">
        <f aca="true" t="shared" si="8" ref="BI11:BI20">IF(OR(ISBLANK(V11),ISBLANK(X11)),"N/A",IF(ABS((X11-V11)/X11)&gt;0.25,"&gt; 25%","ok"))</f>
        <v>N/A</v>
      </c>
      <c r="BJ11" s="365"/>
      <c r="BK11" s="365" t="str">
        <f aca="true" t="shared" si="9" ref="BK11:BK20">IF(OR(ISBLANK(X11),ISBLANK(Z11)),"N/A",IF(ABS((Z11-X11)/Z11)&gt;0.25,"&gt; 25%","ok"))</f>
        <v>N/A</v>
      </c>
      <c r="BL11" s="365"/>
      <c r="BM11" s="365" t="str">
        <f aca="true" t="shared" si="10" ref="BM11:BM20">IF(OR(ISBLANK(Z11),ISBLANK(AB11)),"N/A",IF(ABS((AB11-Z11)/AB11)&gt;0.25,"&gt; 25%","ok"))</f>
        <v>N/A</v>
      </c>
      <c r="BN11" s="365"/>
      <c r="BO11" s="365" t="str">
        <f aca="true" t="shared" si="11" ref="BO11:BO20">IF(OR(ISBLANK(AB11),ISBLANK(AD11)),"N/A",IF(ABS((AD11-AB11)/AD11)&gt;0.25,"&gt; 25%","ok"))</f>
        <v>N/A</v>
      </c>
      <c r="BP11" s="365"/>
      <c r="BQ11" s="365" t="str">
        <f aca="true" t="shared" si="12" ref="BQ11:BQ20">IF(OR(ISBLANK(AD11),ISBLANK(AF11)),"N/A",IF(ABS((AF11-AD11)/AF11)&gt;0.25,"&gt; 25%","ok"))</f>
        <v>N/A</v>
      </c>
      <c r="BR11" s="365"/>
      <c r="BS11" s="365" t="str">
        <f aca="true" t="shared" si="13" ref="BS11:BS20">IF(OR(ISBLANK(AF11),ISBLANK(AH11)),"N/A",IF(ABS((AH11-AF11)/AH11)&gt;0.25,"&gt; 25%","ok"))</f>
        <v>N/A</v>
      </c>
      <c r="BT11" s="365"/>
      <c r="BU11" s="365" t="str">
        <f aca="true" t="shared" si="14" ref="BU11:BU20">IF(OR(ISBLANK(AH11),ISBLANK(AJ11)),"N/A",IF(ABS((AJ11-AH11)/AJ11)&gt;0.25,"&gt; 25%","ok"))</f>
        <v>N/A</v>
      </c>
      <c r="BV11" s="266"/>
      <c r="BW11" s="219"/>
      <c r="BX11" s="17"/>
      <c r="BY11" s="17"/>
      <c r="BZ11" s="17"/>
      <c r="CA11" s="17"/>
      <c r="CB11" s="17"/>
      <c r="CC11" s="17"/>
      <c r="CD11" s="17"/>
    </row>
    <row r="12" spans="2:82" ht="24" customHeight="1">
      <c r="B12" s="476">
        <v>2823</v>
      </c>
      <c r="C12" s="76">
        <v>4</v>
      </c>
      <c r="D12" s="77" t="s">
        <v>387</v>
      </c>
      <c r="E12" s="80" t="s">
        <v>49</v>
      </c>
      <c r="F12" s="214"/>
      <c r="G12" s="195"/>
      <c r="H12" s="214"/>
      <c r="I12" s="195"/>
      <c r="J12" s="214"/>
      <c r="K12" s="195"/>
      <c r="L12" s="214"/>
      <c r="M12" s="195"/>
      <c r="N12" s="214"/>
      <c r="O12" s="195"/>
      <c r="P12" s="214"/>
      <c r="Q12" s="195"/>
      <c r="R12" s="214"/>
      <c r="S12" s="195"/>
      <c r="T12" s="214"/>
      <c r="U12" s="195"/>
      <c r="V12" s="214"/>
      <c r="W12" s="195"/>
      <c r="X12" s="214"/>
      <c r="Y12" s="195"/>
      <c r="Z12" s="214"/>
      <c r="AA12" s="195"/>
      <c r="AB12" s="214"/>
      <c r="AC12" s="195"/>
      <c r="AD12" s="214"/>
      <c r="AE12" s="195"/>
      <c r="AF12" s="214"/>
      <c r="AG12" s="195"/>
      <c r="AH12" s="214"/>
      <c r="AI12" s="195"/>
      <c r="AJ12" s="214"/>
      <c r="AK12" s="195"/>
      <c r="AL12" s="219"/>
      <c r="AM12" s="104"/>
      <c r="AN12" s="325">
        <v>4</v>
      </c>
      <c r="AO12" s="326" t="s">
        <v>70</v>
      </c>
      <c r="AP12" s="325" t="s">
        <v>49</v>
      </c>
      <c r="AQ12" s="344" t="s">
        <v>12</v>
      </c>
      <c r="AR12" s="266"/>
      <c r="AS12" s="334" t="str">
        <f t="shared" si="0"/>
        <v>N/A</v>
      </c>
      <c r="AT12" s="266"/>
      <c r="AU12" s="365" t="str">
        <f t="shared" si="1"/>
        <v>N/A</v>
      </c>
      <c r="AV12" s="365"/>
      <c r="AW12" s="365" t="str">
        <f t="shared" si="2"/>
        <v>N/A</v>
      </c>
      <c r="AX12" s="365"/>
      <c r="AY12" s="365" t="str">
        <f t="shared" si="3"/>
        <v>N/A</v>
      </c>
      <c r="AZ12" s="365"/>
      <c r="BA12" s="365" t="str">
        <f t="shared" si="4"/>
        <v>N/A</v>
      </c>
      <c r="BB12" s="365"/>
      <c r="BC12" s="365" t="str">
        <f t="shared" si="5"/>
        <v>N/A</v>
      </c>
      <c r="BD12" s="365"/>
      <c r="BE12" s="365" t="str">
        <f t="shared" si="6"/>
        <v>N/A</v>
      </c>
      <c r="BF12" s="365"/>
      <c r="BG12" s="365" t="str">
        <f t="shared" si="7"/>
        <v>N/A</v>
      </c>
      <c r="BH12" s="365"/>
      <c r="BI12" s="365" t="str">
        <f t="shared" si="8"/>
        <v>N/A</v>
      </c>
      <c r="BJ12" s="365"/>
      <c r="BK12" s="365" t="str">
        <f t="shared" si="9"/>
        <v>N/A</v>
      </c>
      <c r="BL12" s="365"/>
      <c r="BM12" s="365" t="str">
        <f t="shared" si="10"/>
        <v>N/A</v>
      </c>
      <c r="BN12" s="365"/>
      <c r="BO12" s="365" t="str">
        <f t="shared" si="11"/>
        <v>N/A</v>
      </c>
      <c r="BP12" s="365"/>
      <c r="BQ12" s="365" t="str">
        <f t="shared" si="12"/>
        <v>N/A</v>
      </c>
      <c r="BR12" s="365"/>
      <c r="BS12" s="365" t="str">
        <f t="shared" si="13"/>
        <v>N/A</v>
      </c>
      <c r="BT12" s="365"/>
      <c r="BU12" s="365" t="str">
        <f t="shared" si="14"/>
        <v>N/A</v>
      </c>
      <c r="BV12" s="266"/>
      <c r="BW12" s="219"/>
      <c r="BX12" s="17"/>
      <c r="BY12" s="17"/>
      <c r="BZ12" s="17"/>
      <c r="CA12" s="17"/>
      <c r="CB12" s="17"/>
      <c r="CC12" s="17"/>
      <c r="CD12" s="17"/>
    </row>
    <row r="13" spans="1:82" ht="24" customHeight="1">
      <c r="A13" s="418" t="s">
        <v>52</v>
      </c>
      <c r="B13" s="476">
        <v>2825</v>
      </c>
      <c r="C13" s="80">
        <v>5</v>
      </c>
      <c r="D13" s="637" t="s">
        <v>388</v>
      </c>
      <c r="E13" s="80" t="s">
        <v>49</v>
      </c>
      <c r="F13" s="258"/>
      <c r="G13" s="195"/>
      <c r="H13" s="258"/>
      <c r="I13" s="195"/>
      <c r="J13" s="258"/>
      <c r="K13" s="195"/>
      <c r="L13" s="258"/>
      <c r="M13" s="195"/>
      <c r="N13" s="258"/>
      <c r="O13" s="195"/>
      <c r="P13" s="258"/>
      <c r="Q13" s="195"/>
      <c r="R13" s="258"/>
      <c r="S13" s="195"/>
      <c r="T13" s="258"/>
      <c r="U13" s="195"/>
      <c r="V13" s="258"/>
      <c r="W13" s="195"/>
      <c r="X13" s="258"/>
      <c r="Y13" s="195"/>
      <c r="Z13" s="258">
        <v>18.25</v>
      </c>
      <c r="AA13" s="195"/>
      <c r="AB13" s="258"/>
      <c r="AC13" s="195"/>
      <c r="AD13" s="258"/>
      <c r="AE13" s="195"/>
      <c r="AF13" s="258"/>
      <c r="AG13" s="195"/>
      <c r="AH13" s="258"/>
      <c r="AI13" s="195"/>
      <c r="AJ13" s="258"/>
      <c r="AK13" s="195"/>
      <c r="AL13" s="219"/>
      <c r="AM13" s="104"/>
      <c r="AN13" s="263">
        <v>5</v>
      </c>
      <c r="AO13" s="394" t="s">
        <v>103</v>
      </c>
      <c r="AP13" s="325" t="s">
        <v>49</v>
      </c>
      <c r="AQ13" s="344" t="s">
        <v>12</v>
      </c>
      <c r="AR13" s="266"/>
      <c r="AS13" s="334" t="str">
        <f t="shared" si="0"/>
        <v>N/A</v>
      </c>
      <c r="AT13" s="266"/>
      <c r="AU13" s="365" t="str">
        <f t="shared" si="1"/>
        <v>N/A</v>
      </c>
      <c r="AV13" s="365"/>
      <c r="AW13" s="365" t="str">
        <f t="shared" si="2"/>
        <v>N/A</v>
      </c>
      <c r="AX13" s="365"/>
      <c r="AY13" s="365" t="str">
        <f t="shared" si="3"/>
        <v>N/A</v>
      </c>
      <c r="AZ13" s="365"/>
      <c r="BA13" s="365" t="str">
        <f t="shared" si="4"/>
        <v>N/A</v>
      </c>
      <c r="BB13" s="365"/>
      <c r="BC13" s="365" t="str">
        <f t="shared" si="5"/>
        <v>N/A</v>
      </c>
      <c r="BD13" s="365"/>
      <c r="BE13" s="365" t="str">
        <f t="shared" si="6"/>
        <v>N/A</v>
      </c>
      <c r="BF13" s="365"/>
      <c r="BG13" s="365" t="str">
        <f t="shared" si="7"/>
        <v>N/A</v>
      </c>
      <c r="BH13" s="365"/>
      <c r="BI13" s="365" t="str">
        <f t="shared" si="8"/>
        <v>N/A</v>
      </c>
      <c r="BJ13" s="365"/>
      <c r="BK13" s="365" t="str">
        <f t="shared" si="9"/>
        <v>N/A</v>
      </c>
      <c r="BL13" s="365"/>
      <c r="BM13" s="365" t="str">
        <f t="shared" si="10"/>
        <v>N/A</v>
      </c>
      <c r="BN13" s="365"/>
      <c r="BO13" s="365" t="str">
        <f t="shared" si="11"/>
        <v>N/A</v>
      </c>
      <c r="BP13" s="365"/>
      <c r="BQ13" s="365" t="str">
        <f t="shared" si="12"/>
        <v>N/A</v>
      </c>
      <c r="BR13" s="365"/>
      <c r="BS13" s="365" t="str">
        <f t="shared" si="13"/>
        <v>N/A</v>
      </c>
      <c r="BT13" s="365"/>
      <c r="BU13" s="365" t="str">
        <f t="shared" si="14"/>
        <v>N/A</v>
      </c>
      <c r="BV13" s="266"/>
      <c r="BW13" s="219"/>
      <c r="BX13" s="17"/>
      <c r="BY13" s="17"/>
      <c r="BZ13" s="17"/>
      <c r="CA13" s="17"/>
      <c r="CB13" s="17"/>
      <c r="CC13" s="17"/>
      <c r="CD13" s="17"/>
    </row>
    <row r="14" spans="1:82" s="1" customFormat="1" ht="22.5" customHeight="1">
      <c r="A14" s="418"/>
      <c r="B14" s="430">
        <v>2876</v>
      </c>
      <c r="C14" s="76">
        <v>6</v>
      </c>
      <c r="D14" s="639" t="s">
        <v>363</v>
      </c>
      <c r="E14" s="80" t="s">
        <v>49</v>
      </c>
      <c r="F14" s="214"/>
      <c r="G14" s="195"/>
      <c r="H14" s="214"/>
      <c r="I14" s="195"/>
      <c r="J14" s="214"/>
      <c r="K14" s="195"/>
      <c r="L14" s="214"/>
      <c r="M14" s="195"/>
      <c r="N14" s="214"/>
      <c r="O14" s="195"/>
      <c r="P14" s="214"/>
      <c r="Q14" s="195"/>
      <c r="R14" s="214"/>
      <c r="S14" s="195"/>
      <c r="T14" s="214"/>
      <c r="U14" s="195"/>
      <c r="V14" s="214"/>
      <c r="W14" s="195"/>
      <c r="X14" s="214"/>
      <c r="Y14" s="195"/>
      <c r="Z14" s="214"/>
      <c r="AA14" s="195"/>
      <c r="AB14" s="214"/>
      <c r="AC14" s="195"/>
      <c r="AD14" s="214"/>
      <c r="AE14" s="195"/>
      <c r="AF14" s="214"/>
      <c r="AG14" s="195"/>
      <c r="AH14" s="214"/>
      <c r="AI14" s="195"/>
      <c r="AJ14" s="214"/>
      <c r="AK14" s="195"/>
      <c r="AL14" s="219"/>
      <c r="AM14" s="104"/>
      <c r="AN14" s="325">
        <v>6</v>
      </c>
      <c r="AO14" s="326" t="s">
        <v>129</v>
      </c>
      <c r="AP14" s="325" t="s">
        <v>49</v>
      </c>
      <c r="AQ14" s="344" t="s">
        <v>12</v>
      </c>
      <c r="AR14" s="266"/>
      <c r="AS14" s="334" t="str">
        <f t="shared" si="0"/>
        <v>N/A</v>
      </c>
      <c r="AT14" s="266"/>
      <c r="AU14" s="365" t="str">
        <f t="shared" si="1"/>
        <v>N/A</v>
      </c>
      <c r="AV14" s="365"/>
      <c r="AW14" s="365" t="str">
        <f t="shared" si="2"/>
        <v>N/A</v>
      </c>
      <c r="AX14" s="365"/>
      <c r="AY14" s="365" t="str">
        <f t="shared" si="3"/>
        <v>N/A</v>
      </c>
      <c r="AZ14" s="365"/>
      <c r="BA14" s="365" t="str">
        <f t="shared" si="4"/>
        <v>N/A</v>
      </c>
      <c r="BB14" s="365"/>
      <c r="BC14" s="365" t="str">
        <f t="shared" si="5"/>
        <v>N/A</v>
      </c>
      <c r="BD14" s="365"/>
      <c r="BE14" s="365" t="str">
        <f t="shared" si="6"/>
        <v>N/A</v>
      </c>
      <c r="BF14" s="365"/>
      <c r="BG14" s="365" t="str">
        <f t="shared" si="7"/>
        <v>N/A</v>
      </c>
      <c r="BH14" s="365"/>
      <c r="BI14" s="365" t="str">
        <f t="shared" si="8"/>
        <v>N/A</v>
      </c>
      <c r="BJ14" s="365"/>
      <c r="BK14" s="365" t="str">
        <f t="shared" si="9"/>
        <v>N/A</v>
      </c>
      <c r="BL14" s="365"/>
      <c r="BM14" s="365" t="str">
        <f t="shared" si="10"/>
        <v>N/A</v>
      </c>
      <c r="BN14" s="365"/>
      <c r="BO14" s="365" t="str">
        <f t="shared" si="11"/>
        <v>N/A</v>
      </c>
      <c r="BP14" s="365"/>
      <c r="BQ14" s="365" t="str">
        <f t="shared" si="12"/>
        <v>N/A</v>
      </c>
      <c r="BR14" s="365"/>
      <c r="BS14" s="365" t="str">
        <f t="shared" si="13"/>
        <v>N/A</v>
      </c>
      <c r="BT14" s="365"/>
      <c r="BU14" s="365" t="str">
        <f t="shared" si="14"/>
        <v>N/A</v>
      </c>
      <c r="BV14" s="266"/>
      <c r="BW14" s="219"/>
      <c r="BX14" s="105"/>
      <c r="BY14" s="105"/>
      <c r="BZ14" s="105"/>
      <c r="CA14" s="105"/>
      <c r="CB14" s="105"/>
      <c r="CC14" s="105"/>
      <c r="CD14" s="105"/>
    </row>
    <row r="15" spans="2:82" ht="18.75" customHeight="1">
      <c r="B15" s="476">
        <v>2877</v>
      </c>
      <c r="C15" s="80">
        <v>7</v>
      </c>
      <c r="D15" s="640" t="s">
        <v>364</v>
      </c>
      <c r="E15" s="80" t="s">
        <v>49</v>
      </c>
      <c r="F15" s="214"/>
      <c r="G15" s="195"/>
      <c r="H15" s="214"/>
      <c r="I15" s="195"/>
      <c r="J15" s="214"/>
      <c r="K15" s="195"/>
      <c r="L15" s="214"/>
      <c r="M15" s="195"/>
      <c r="N15" s="214"/>
      <c r="O15" s="195"/>
      <c r="P15" s="214"/>
      <c r="Q15" s="195"/>
      <c r="R15" s="214"/>
      <c r="S15" s="195"/>
      <c r="T15" s="214"/>
      <c r="U15" s="195"/>
      <c r="V15" s="214"/>
      <c r="W15" s="195"/>
      <c r="X15" s="214"/>
      <c r="Y15" s="195"/>
      <c r="Z15" s="214"/>
      <c r="AA15" s="195"/>
      <c r="AB15" s="214"/>
      <c r="AC15" s="195"/>
      <c r="AD15" s="214"/>
      <c r="AE15" s="195"/>
      <c r="AF15" s="214"/>
      <c r="AG15" s="195"/>
      <c r="AH15" s="214"/>
      <c r="AI15" s="195"/>
      <c r="AJ15" s="214"/>
      <c r="AK15" s="195"/>
      <c r="AL15" s="219"/>
      <c r="AM15" s="104"/>
      <c r="AN15" s="263">
        <v>7</v>
      </c>
      <c r="AO15" s="326" t="s">
        <v>82</v>
      </c>
      <c r="AP15" s="325" t="s">
        <v>49</v>
      </c>
      <c r="AQ15" s="344" t="s">
        <v>12</v>
      </c>
      <c r="AR15" s="266"/>
      <c r="AS15" s="334" t="str">
        <f t="shared" si="0"/>
        <v>N/A</v>
      </c>
      <c r="AT15" s="266"/>
      <c r="AU15" s="365" t="str">
        <f t="shared" si="1"/>
        <v>N/A</v>
      </c>
      <c r="AV15" s="365"/>
      <c r="AW15" s="365" t="str">
        <f t="shared" si="2"/>
        <v>N/A</v>
      </c>
      <c r="AX15" s="365"/>
      <c r="AY15" s="365" t="str">
        <f t="shared" si="3"/>
        <v>N/A</v>
      </c>
      <c r="AZ15" s="365"/>
      <c r="BA15" s="365" t="str">
        <f t="shared" si="4"/>
        <v>N/A</v>
      </c>
      <c r="BB15" s="365"/>
      <c r="BC15" s="365" t="str">
        <f t="shared" si="5"/>
        <v>N/A</v>
      </c>
      <c r="BD15" s="365"/>
      <c r="BE15" s="365" t="str">
        <f t="shared" si="6"/>
        <v>N/A</v>
      </c>
      <c r="BF15" s="365"/>
      <c r="BG15" s="365" t="str">
        <f t="shared" si="7"/>
        <v>N/A</v>
      </c>
      <c r="BH15" s="365"/>
      <c r="BI15" s="365" t="str">
        <f t="shared" si="8"/>
        <v>N/A</v>
      </c>
      <c r="BJ15" s="365"/>
      <c r="BK15" s="365" t="str">
        <f t="shared" si="9"/>
        <v>N/A</v>
      </c>
      <c r="BL15" s="365"/>
      <c r="BM15" s="365" t="str">
        <f t="shared" si="10"/>
        <v>N/A</v>
      </c>
      <c r="BN15" s="365"/>
      <c r="BO15" s="365" t="str">
        <f t="shared" si="11"/>
        <v>N/A</v>
      </c>
      <c r="BP15" s="365"/>
      <c r="BQ15" s="365" t="str">
        <f t="shared" si="12"/>
        <v>N/A</v>
      </c>
      <c r="BR15" s="365"/>
      <c r="BS15" s="365" t="str">
        <f t="shared" si="13"/>
        <v>N/A</v>
      </c>
      <c r="BT15" s="365"/>
      <c r="BU15" s="365" t="str">
        <f t="shared" si="14"/>
        <v>N/A</v>
      </c>
      <c r="BV15" s="266"/>
      <c r="BW15" s="219"/>
      <c r="BX15" s="17"/>
      <c r="BY15" s="17"/>
      <c r="BZ15" s="17"/>
      <c r="CA15" s="17"/>
      <c r="CB15" s="17"/>
      <c r="CC15" s="17"/>
      <c r="CD15" s="17"/>
    </row>
    <row r="16" spans="1:82" ht="18.75" customHeight="1">
      <c r="A16" s="418" t="s">
        <v>57</v>
      </c>
      <c r="B16" s="476">
        <v>2827</v>
      </c>
      <c r="C16" s="76">
        <v>8</v>
      </c>
      <c r="D16" s="641" t="s">
        <v>365</v>
      </c>
      <c r="E16" s="80" t="s">
        <v>49</v>
      </c>
      <c r="F16" s="258"/>
      <c r="G16" s="195"/>
      <c r="H16" s="258"/>
      <c r="I16" s="195"/>
      <c r="J16" s="258"/>
      <c r="K16" s="195"/>
      <c r="L16" s="258"/>
      <c r="M16" s="195"/>
      <c r="N16" s="258"/>
      <c r="O16" s="195"/>
      <c r="P16" s="258"/>
      <c r="Q16" s="195"/>
      <c r="R16" s="258"/>
      <c r="S16" s="195"/>
      <c r="T16" s="258"/>
      <c r="U16" s="195"/>
      <c r="V16" s="258"/>
      <c r="W16" s="195"/>
      <c r="X16" s="258"/>
      <c r="Y16" s="195"/>
      <c r="Z16" s="258"/>
      <c r="AA16" s="195"/>
      <c r="AB16" s="258"/>
      <c r="AC16" s="195"/>
      <c r="AD16" s="258"/>
      <c r="AE16" s="195"/>
      <c r="AF16" s="258"/>
      <c r="AG16" s="195"/>
      <c r="AH16" s="258"/>
      <c r="AI16" s="195"/>
      <c r="AJ16" s="258"/>
      <c r="AK16" s="195"/>
      <c r="AL16" s="219"/>
      <c r="AM16" s="104"/>
      <c r="AN16" s="325">
        <v>8</v>
      </c>
      <c r="AO16" s="326" t="s">
        <v>80</v>
      </c>
      <c r="AP16" s="325" t="s">
        <v>49</v>
      </c>
      <c r="AQ16" s="344" t="s">
        <v>12</v>
      </c>
      <c r="AR16" s="266"/>
      <c r="AS16" s="334" t="str">
        <f t="shared" si="0"/>
        <v>N/A</v>
      </c>
      <c r="AT16" s="266"/>
      <c r="AU16" s="365" t="str">
        <f t="shared" si="1"/>
        <v>N/A</v>
      </c>
      <c r="AV16" s="365"/>
      <c r="AW16" s="365" t="str">
        <f t="shared" si="2"/>
        <v>N/A</v>
      </c>
      <c r="AX16" s="365"/>
      <c r="AY16" s="365" t="str">
        <f t="shared" si="3"/>
        <v>N/A</v>
      </c>
      <c r="AZ16" s="365"/>
      <c r="BA16" s="365" t="str">
        <f t="shared" si="4"/>
        <v>N/A</v>
      </c>
      <c r="BB16" s="365"/>
      <c r="BC16" s="365" t="str">
        <f t="shared" si="5"/>
        <v>N/A</v>
      </c>
      <c r="BD16" s="365"/>
      <c r="BE16" s="365" t="str">
        <f t="shared" si="6"/>
        <v>N/A</v>
      </c>
      <c r="BF16" s="365"/>
      <c r="BG16" s="365" t="str">
        <f t="shared" si="7"/>
        <v>N/A</v>
      </c>
      <c r="BH16" s="365"/>
      <c r="BI16" s="365" t="str">
        <f t="shared" si="8"/>
        <v>N/A</v>
      </c>
      <c r="BJ16" s="365"/>
      <c r="BK16" s="365" t="str">
        <f t="shared" si="9"/>
        <v>N/A</v>
      </c>
      <c r="BL16" s="365"/>
      <c r="BM16" s="365" t="str">
        <f t="shared" si="10"/>
        <v>N/A</v>
      </c>
      <c r="BN16" s="365"/>
      <c r="BO16" s="365" t="str">
        <f t="shared" si="11"/>
        <v>N/A</v>
      </c>
      <c r="BP16" s="365"/>
      <c r="BQ16" s="365" t="str">
        <f t="shared" si="12"/>
        <v>N/A</v>
      </c>
      <c r="BR16" s="365"/>
      <c r="BS16" s="365" t="str">
        <f t="shared" si="13"/>
        <v>N/A</v>
      </c>
      <c r="BT16" s="365"/>
      <c r="BU16" s="365" t="str">
        <f t="shared" si="14"/>
        <v>N/A</v>
      </c>
      <c r="BV16" s="266"/>
      <c r="BW16" s="219"/>
      <c r="BX16" s="17"/>
      <c r="BY16" s="17"/>
      <c r="BZ16" s="17"/>
      <c r="CA16" s="17"/>
      <c r="CB16" s="17"/>
      <c r="CC16" s="17"/>
      <c r="CD16" s="17"/>
    </row>
    <row r="17" spans="2:82" ht="18.75" customHeight="1">
      <c r="B17" s="476">
        <v>2878</v>
      </c>
      <c r="C17" s="80">
        <v>9</v>
      </c>
      <c r="D17" s="112" t="s">
        <v>366</v>
      </c>
      <c r="E17" s="80" t="s">
        <v>49</v>
      </c>
      <c r="F17" s="258"/>
      <c r="G17" s="195"/>
      <c r="H17" s="258"/>
      <c r="I17" s="195"/>
      <c r="J17" s="258"/>
      <c r="K17" s="195"/>
      <c r="L17" s="258"/>
      <c r="M17" s="195"/>
      <c r="N17" s="258"/>
      <c r="O17" s="195"/>
      <c r="P17" s="258"/>
      <c r="Q17" s="195"/>
      <c r="R17" s="258"/>
      <c r="S17" s="195"/>
      <c r="T17" s="258"/>
      <c r="U17" s="195"/>
      <c r="V17" s="258"/>
      <c r="W17" s="195"/>
      <c r="X17" s="258"/>
      <c r="Y17" s="195"/>
      <c r="Z17" s="258"/>
      <c r="AA17" s="195"/>
      <c r="AB17" s="258"/>
      <c r="AC17" s="195"/>
      <c r="AD17" s="258"/>
      <c r="AE17" s="195"/>
      <c r="AF17" s="258"/>
      <c r="AG17" s="195"/>
      <c r="AH17" s="258"/>
      <c r="AI17" s="195"/>
      <c r="AJ17" s="258"/>
      <c r="AK17" s="195"/>
      <c r="AL17" s="219"/>
      <c r="AM17" s="104"/>
      <c r="AN17" s="263">
        <v>9</v>
      </c>
      <c r="AO17" s="326" t="s">
        <v>130</v>
      </c>
      <c r="AP17" s="325" t="s">
        <v>49</v>
      </c>
      <c r="AQ17" s="344" t="s">
        <v>12</v>
      </c>
      <c r="AR17" s="266"/>
      <c r="AS17" s="480" t="str">
        <f t="shared" si="0"/>
        <v>N/A</v>
      </c>
      <c r="AT17" s="266"/>
      <c r="AU17" s="365" t="str">
        <f t="shared" si="1"/>
        <v>N/A</v>
      </c>
      <c r="AV17" s="365"/>
      <c r="AW17" s="365" t="str">
        <f t="shared" si="2"/>
        <v>N/A</v>
      </c>
      <c r="AX17" s="365"/>
      <c r="AY17" s="365" t="str">
        <f t="shared" si="3"/>
        <v>N/A</v>
      </c>
      <c r="AZ17" s="365"/>
      <c r="BA17" s="365" t="str">
        <f t="shared" si="4"/>
        <v>N/A</v>
      </c>
      <c r="BB17" s="365"/>
      <c r="BC17" s="365" t="str">
        <f t="shared" si="5"/>
        <v>N/A</v>
      </c>
      <c r="BD17" s="365"/>
      <c r="BE17" s="365" t="str">
        <f t="shared" si="6"/>
        <v>N/A</v>
      </c>
      <c r="BF17" s="365"/>
      <c r="BG17" s="365" t="str">
        <f t="shared" si="7"/>
        <v>N/A</v>
      </c>
      <c r="BH17" s="365"/>
      <c r="BI17" s="365" t="str">
        <f t="shared" si="8"/>
        <v>N/A</v>
      </c>
      <c r="BJ17" s="365"/>
      <c r="BK17" s="365" t="str">
        <f t="shared" si="9"/>
        <v>N/A</v>
      </c>
      <c r="BL17" s="365"/>
      <c r="BM17" s="365" t="str">
        <f t="shared" si="10"/>
        <v>N/A</v>
      </c>
      <c r="BN17" s="365"/>
      <c r="BO17" s="365" t="str">
        <f t="shared" si="11"/>
        <v>N/A</v>
      </c>
      <c r="BP17" s="365"/>
      <c r="BQ17" s="365" t="str">
        <f t="shared" si="12"/>
        <v>N/A</v>
      </c>
      <c r="BR17" s="365"/>
      <c r="BS17" s="365" t="str">
        <f t="shared" si="13"/>
        <v>N/A</v>
      </c>
      <c r="BT17" s="365"/>
      <c r="BU17" s="365" t="str">
        <f t="shared" si="14"/>
        <v>N/A</v>
      </c>
      <c r="BV17" s="266"/>
      <c r="BW17" s="219"/>
      <c r="BX17" s="17"/>
      <c r="BY17" s="17"/>
      <c r="BZ17" s="17"/>
      <c r="CA17" s="17"/>
      <c r="CB17" s="17"/>
      <c r="CC17" s="17"/>
      <c r="CD17" s="17"/>
    </row>
    <row r="18" spans="1:82" ht="18.75" customHeight="1">
      <c r="A18" s="418" t="s">
        <v>57</v>
      </c>
      <c r="B18" s="476">
        <v>2828</v>
      </c>
      <c r="C18" s="80">
        <v>10</v>
      </c>
      <c r="D18" s="641" t="s">
        <v>367</v>
      </c>
      <c r="E18" s="80" t="s">
        <v>49</v>
      </c>
      <c r="F18" s="258"/>
      <c r="G18" s="195"/>
      <c r="H18" s="258"/>
      <c r="I18" s="195"/>
      <c r="J18" s="258"/>
      <c r="K18" s="195"/>
      <c r="L18" s="258"/>
      <c r="M18" s="195"/>
      <c r="N18" s="258"/>
      <c r="O18" s="195"/>
      <c r="P18" s="258"/>
      <c r="Q18" s="195"/>
      <c r="R18" s="258"/>
      <c r="S18" s="195"/>
      <c r="T18" s="258"/>
      <c r="U18" s="195"/>
      <c r="V18" s="258"/>
      <c r="W18" s="195"/>
      <c r="X18" s="258"/>
      <c r="Y18" s="195"/>
      <c r="Z18" s="258">
        <v>18.25</v>
      </c>
      <c r="AA18" s="195"/>
      <c r="AB18" s="258"/>
      <c r="AC18" s="195"/>
      <c r="AD18" s="258"/>
      <c r="AE18" s="195"/>
      <c r="AF18" s="258"/>
      <c r="AG18" s="195"/>
      <c r="AH18" s="258"/>
      <c r="AI18" s="195"/>
      <c r="AJ18" s="258"/>
      <c r="AK18" s="195"/>
      <c r="AL18" s="219"/>
      <c r="AM18" s="104"/>
      <c r="AN18" s="263">
        <v>10</v>
      </c>
      <c r="AO18" s="326" t="s">
        <v>87</v>
      </c>
      <c r="AP18" s="325" t="s">
        <v>49</v>
      </c>
      <c r="AQ18" s="344" t="s">
        <v>12</v>
      </c>
      <c r="AR18" s="266"/>
      <c r="AS18" s="334" t="str">
        <f t="shared" si="0"/>
        <v>N/A</v>
      </c>
      <c r="AT18" s="266"/>
      <c r="AU18" s="365" t="str">
        <f t="shared" si="1"/>
        <v>N/A</v>
      </c>
      <c r="AV18" s="365"/>
      <c r="AW18" s="365" t="str">
        <f t="shared" si="2"/>
        <v>N/A</v>
      </c>
      <c r="AX18" s="365"/>
      <c r="AY18" s="365" t="str">
        <f t="shared" si="3"/>
        <v>N/A</v>
      </c>
      <c r="AZ18" s="365"/>
      <c r="BA18" s="365" t="str">
        <f t="shared" si="4"/>
        <v>N/A</v>
      </c>
      <c r="BB18" s="365"/>
      <c r="BC18" s="365" t="str">
        <f t="shared" si="5"/>
        <v>N/A</v>
      </c>
      <c r="BD18" s="365"/>
      <c r="BE18" s="365" t="str">
        <f t="shared" si="6"/>
        <v>N/A</v>
      </c>
      <c r="BF18" s="365"/>
      <c r="BG18" s="365" t="str">
        <f t="shared" si="7"/>
        <v>N/A</v>
      </c>
      <c r="BH18" s="365"/>
      <c r="BI18" s="365" t="str">
        <f t="shared" si="8"/>
        <v>N/A</v>
      </c>
      <c r="BJ18" s="365"/>
      <c r="BK18" s="365" t="str">
        <f t="shared" si="9"/>
        <v>N/A</v>
      </c>
      <c r="BL18" s="365"/>
      <c r="BM18" s="365" t="str">
        <f t="shared" si="10"/>
        <v>N/A</v>
      </c>
      <c r="BN18" s="365"/>
      <c r="BO18" s="365" t="str">
        <f t="shared" si="11"/>
        <v>N/A</v>
      </c>
      <c r="BP18" s="365"/>
      <c r="BQ18" s="365" t="str">
        <f t="shared" si="12"/>
        <v>N/A</v>
      </c>
      <c r="BR18" s="365"/>
      <c r="BS18" s="365" t="str">
        <f t="shared" si="13"/>
        <v>N/A</v>
      </c>
      <c r="BT18" s="365"/>
      <c r="BU18" s="365" t="str">
        <f t="shared" si="14"/>
        <v>N/A</v>
      </c>
      <c r="BV18" s="266"/>
      <c r="BW18" s="219"/>
      <c r="BX18" s="17"/>
      <c r="BY18" s="17"/>
      <c r="BZ18" s="17"/>
      <c r="CA18" s="17"/>
      <c r="CB18" s="17"/>
      <c r="CC18" s="17"/>
      <c r="CD18" s="17"/>
    </row>
    <row r="19" spans="2:82" ht="18.75" customHeight="1">
      <c r="B19" s="476">
        <v>2879</v>
      </c>
      <c r="C19" s="80">
        <v>11</v>
      </c>
      <c r="D19" s="112" t="s">
        <v>368</v>
      </c>
      <c r="E19" s="80" t="s">
        <v>49</v>
      </c>
      <c r="F19" s="214"/>
      <c r="G19" s="195"/>
      <c r="H19" s="214"/>
      <c r="I19" s="195"/>
      <c r="J19" s="214"/>
      <c r="K19" s="195"/>
      <c r="L19" s="214"/>
      <c r="M19" s="195"/>
      <c r="N19" s="214"/>
      <c r="O19" s="195"/>
      <c r="P19" s="214"/>
      <c r="Q19" s="195"/>
      <c r="R19" s="214"/>
      <c r="S19" s="195"/>
      <c r="T19" s="214"/>
      <c r="U19" s="195"/>
      <c r="V19" s="214"/>
      <c r="W19" s="195"/>
      <c r="X19" s="214"/>
      <c r="Y19" s="195"/>
      <c r="Z19" s="214">
        <v>0</v>
      </c>
      <c r="AA19" s="195"/>
      <c r="AB19" s="214"/>
      <c r="AC19" s="195"/>
      <c r="AD19" s="214"/>
      <c r="AE19" s="195"/>
      <c r="AF19" s="214"/>
      <c r="AG19" s="195"/>
      <c r="AH19" s="214"/>
      <c r="AI19" s="195"/>
      <c r="AJ19" s="214"/>
      <c r="AK19" s="195"/>
      <c r="AL19" s="219"/>
      <c r="AM19" s="104"/>
      <c r="AN19" s="263">
        <v>11</v>
      </c>
      <c r="AO19" s="326" t="s">
        <v>131</v>
      </c>
      <c r="AP19" s="325" t="s">
        <v>49</v>
      </c>
      <c r="AQ19" s="344" t="s">
        <v>12</v>
      </c>
      <c r="AR19" s="266"/>
      <c r="AS19" s="334" t="str">
        <f t="shared" si="0"/>
        <v>N/A</v>
      </c>
      <c r="AT19" s="266"/>
      <c r="AU19" s="365" t="str">
        <f t="shared" si="1"/>
        <v>N/A</v>
      </c>
      <c r="AV19" s="365"/>
      <c r="AW19" s="365" t="str">
        <f t="shared" si="2"/>
        <v>N/A</v>
      </c>
      <c r="AX19" s="365"/>
      <c r="AY19" s="365" t="str">
        <f t="shared" si="3"/>
        <v>N/A</v>
      </c>
      <c r="AZ19" s="365"/>
      <c r="BA19" s="365" t="str">
        <f t="shared" si="4"/>
        <v>N/A</v>
      </c>
      <c r="BB19" s="365"/>
      <c r="BC19" s="365" t="str">
        <f t="shared" si="5"/>
        <v>N/A</v>
      </c>
      <c r="BD19" s="365"/>
      <c r="BE19" s="365" t="str">
        <f t="shared" si="6"/>
        <v>N/A</v>
      </c>
      <c r="BF19" s="365"/>
      <c r="BG19" s="365" t="str">
        <f t="shared" si="7"/>
        <v>N/A</v>
      </c>
      <c r="BH19" s="365"/>
      <c r="BI19" s="365" t="str">
        <f t="shared" si="8"/>
        <v>N/A</v>
      </c>
      <c r="BJ19" s="365"/>
      <c r="BK19" s="365" t="str">
        <f t="shared" si="9"/>
        <v>N/A</v>
      </c>
      <c r="BL19" s="365"/>
      <c r="BM19" s="365" t="str">
        <f t="shared" si="10"/>
        <v>N/A</v>
      </c>
      <c r="BN19" s="365"/>
      <c r="BO19" s="365" t="str">
        <f t="shared" si="11"/>
        <v>N/A</v>
      </c>
      <c r="BP19" s="365"/>
      <c r="BQ19" s="365" t="str">
        <f t="shared" si="12"/>
        <v>N/A</v>
      </c>
      <c r="BR19" s="365"/>
      <c r="BS19" s="365" t="str">
        <f t="shared" si="13"/>
        <v>N/A</v>
      </c>
      <c r="BT19" s="365"/>
      <c r="BU19" s="365" t="str">
        <f t="shared" si="14"/>
        <v>N/A</v>
      </c>
      <c r="BV19" s="266"/>
      <c r="BW19" s="219"/>
      <c r="BX19" s="17"/>
      <c r="BY19" s="17"/>
      <c r="BZ19" s="17"/>
      <c r="CA19" s="17"/>
      <c r="CB19" s="17"/>
      <c r="CC19" s="17"/>
      <c r="CD19" s="17"/>
    </row>
    <row r="20" spans="2:82" ht="23.25" customHeight="1">
      <c r="B20" s="476">
        <v>2829</v>
      </c>
      <c r="C20" s="82">
        <v>12</v>
      </c>
      <c r="D20" s="645" t="s">
        <v>369</v>
      </c>
      <c r="E20" s="82" t="s">
        <v>49</v>
      </c>
      <c r="F20" s="215"/>
      <c r="G20" s="216"/>
      <c r="H20" s="215"/>
      <c r="I20" s="216"/>
      <c r="J20" s="215"/>
      <c r="K20" s="216"/>
      <c r="L20" s="215"/>
      <c r="M20" s="216"/>
      <c r="N20" s="215"/>
      <c r="O20" s="216"/>
      <c r="P20" s="215"/>
      <c r="Q20" s="216"/>
      <c r="R20" s="215"/>
      <c r="S20" s="216"/>
      <c r="T20" s="215"/>
      <c r="U20" s="216"/>
      <c r="V20" s="215"/>
      <c r="W20" s="216"/>
      <c r="X20" s="215"/>
      <c r="Y20" s="216"/>
      <c r="Z20" s="215"/>
      <c r="AA20" s="216"/>
      <c r="AB20" s="215"/>
      <c r="AC20" s="216"/>
      <c r="AD20" s="215"/>
      <c r="AE20" s="216"/>
      <c r="AF20" s="215"/>
      <c r="AG20" s="216"/>
      <c r="AH20" s="215"/>
      <c r="AI20" s="216"/>
      <c r="AJ20" s="215"/>
      <c r="AK20" s="216"/>
      <c r="AL20" s="219"/>
      <c r="AM20" s="104"/>
      <c r="AN20" s="329">
        <v>12</v>
      </c>
      <c r="AO20" s="544" t="s">
        <v>81</v>
      </c>
      <c r="AP20" s="370" t="s">
        <v>49</v>
      </c>
      <c r="AQ20" s="332" t="s">
        <v>12</v>
      </c>
      <c r="AR20" s="333"/>
      <c r="AS20" s="498" t="str">
        <f t="shared" si="0"/>
        <v>N/A</v>
      </c>
      <c r="AT20" s="333"/>
      <c r="AU20" s="397" t="str">
        <f t="shared" si="1"/>
        <v>N/A</v>
      </c>
      <c r="AV20" s="397"/>
      <c r="AW20" s="397" t="str">
        <f t="shared" si="2"/>
        <v>N/A</v>
      </c>
      <c r="AX20" s="397"/>
      <c r="AY20" s="397" t="str">
        <f t="shared" si="3"/>
        <v>N/A</v>
      </c>
      <c r="AZ20" s="397"/>
      <c r="BA20" s="397" t="str">
        <f t="shared" si="4"/>
        <v>N/A</v>
      </c>
      <c r="BB20" s="397"/>
      <c r="BC20" s="397" t="str">
        <f t="shared" si="5"/>
        <v>N/A</v>
      </c>
      <c r="BD20" s="397"/>
      <c r="BE20" s="397" t="str">
        <f t="shared" si="6"/>
        <v>N/A</v>
      </c>
      <c r="BF20" s="397"/>
      <c r="BG20" s="397" t="str">
        <f t="shared" si="7"/>
        <v>N/A</v>
      </c>
      <c r="BH20" s="397"/>
      <c r="BI20" s="397" t="str">
        <f t="shared" si="8"/>
        <v>N/A</v>
      </c>
      <c r="BJ20" s="397"/>
      <c r="BK20" s="397" t="str">
        <f t="shared" si="9"/>
        <v>N/A</v>
      </c>
      <c r="BL20" s="397"/>
      <c r="BM20" s="397" t="str">
        <f t="shared" si="10"/>
        <v>N/A</v>
      </c>
      <c r="BN20" s="397"/>
      <c r="BO20" s="397" t="str">
        <f t="shared" si="11"/>
        <v>N/A</v>
      </c>
      <c r="BP20" s="397"/>
      <c r="BQ20" s="397" t="str">
        <f t="shared" si="12"/>
        <v>N/A</v>
      </c>
      <c r="BR20" s="397"/>
      <c r="BS20" s="397" t="str">
        <f t="shared" si="13"/>
        <v>N/A</v>
      </c>
      <c r="BT20" s="397"/>
      <c r="BU20" s="397" t="str">
        <f t="shared" si="14"/>
        <v>N/A</v>
      </c>
      <c r="BV20" s="333"/>
      <c r="BW20" s="219"/>
      <c r="BX20" s="17"/>
      <c r="BY20" s="17"/>
      <c r="BZ20" s="17"/>
      <c r="CA20" s="17"/>
      <c r="CB20" s="17"/>
      <c r="CC20" s="17"/>
      <c r="CD20" s="17"/>
    </row>
    <row r="21" spans="3:74" ht="26.25" customHeight="1">
      <c r="C21" s="118" t="s">
        <v>53</v>
      </c>
      <c r="D21" s="119"/>
      <c r="E21" s="33"/>
      <c r="F21" s="148"/>
      <c r="G21" s="163"/>
      <c r="H21" s="148"/>
      <c r="I21" s="163"/>
      <c r="J21" s="148"/>
      <c r="K21" s="163"/>
      <c r="L21" s="148"/>
      <c r="M21" s="163"/>
      <c r="N21" s="148"/>
      <c r="O21" s="163"/>
      <c r="P21" s="148"/>
      <c r="Q21" s="163"/>
      <c r="R21" s="148"/>
      <c r="S21" s="163"/>
      <c r="T21" s="148"/>
      <c r="U21" s="163"/>
      <c r="V21" s="148"/>
      <c r="W21" s="163"/>
      <c r="X21" s="148"/>
      <c r="Y21" s="163"/>
      <c r="Z21" s="148"/>
      <c r="AA21" s="163"/>
      <c r="AB21" s="148"/>
      <c r="AC21" s="163"/>
      <c r="AD21" s="163"/>
      <c r="AE21" s="163"/>
      <c r="AF21" s="163"/>
      <c r="AG21" s="163"/>
      <c r="AH21" s="148"/>
      <c r="AI21" s="163"/>
      <c r="AJ21" s="148"/>
      <c r="AK21" s="163"/>
      <c r="AL21" s="163"/>
      <c r="AM21" s="18"/>
      <c r="AN21" s="724" t="s">
        <v>343</v>
      </c>
      <c r="AO21" s="724"/>
      <c r="AP21" s="724"/>
      <c r="AQ21" s="724"/>
      <c r="AR21" s="724"/>
      <c r="AS21" s="724"/>
      <c r="AT21" s="724"/>
      <c r="AU21" s="724"/>
      <c r="AV21" s="724"/>
      <c r="AW21" s="724"/>
      <c r="AX21" s="724"/>
      <c r="AY21" s="724"/>
      <c r="AZ21" s="724"/>
      <c r="BA21" s="724"/>
      <c r="BB21" s="724"/>
      <c r="BC21" s="724"/>
      <c r="BD21" s="724"/>
      <c r="BE21" s="724"/>
      <c r="BF21" s="724"/>
      <c r="BG21" s="724"/>
      <c r="BH21" s="724"/>
      <c r="BI21" s="724"/>
      <c r="BJ21" s="724"/>
      <c r="BK21" s="724"/>
      <c r="BL21" s="724"/>
      <c r="BM21" s="724"/>
      <c r="BN21" s="724"/>
      <c r="BO21" s="724"/>
      <c r="BP21" s="724"/>
      <c r="BQ21" s="724"/>
      <c r="BR21" s="724"/>
      <c r="BS21" s="724"/>
      <c r="BT21" s="724"/>
      <c r="BU21" s="724"/>
      <c r="BV21" s="724"/>
    </row>
    <row r="22" spans="3:74" ht="15.75" customHeight="1">
      <c r="C22" s="302" t="s">
        <v>85</v>
      </c>
      <c r="D22" s="715" t="s">
        <v>0</v>
      </c>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292"/>
      <c r="AN22" s="74" t="s">
        <v>46</v>
      </c>
      <c r="AO22" s="74" t="s">
        <v>47</v>
      </c>
      <c r="AP22" s="74" t="s">
        <v>48</v>
      </c>
      <c r="AQ22" s="152">
        <v>1990</v>
      </c>
      <c r="AR22" s="157"/>
      <c r="AS22" s="152">
        <v>1995</v>
      </c>
      <c r="AT22" s="157"/>
      <c r="AU22" s="152">
        <v>1996</v>
      </c>
      <c r="AV22" s="157"/>
      <c r="AW22" s="152">
        <v>1997</v>
      </c>
      <c r="AX22" s="157"/>
      <c r="AY22" s="152">
        <v>1998</v>
      </c>
      <c r="AZ22" s="157"/>
      <c r="BA22" s="152">
        <v>1999</v>
      </c>
      <c r="BB22" s="157"/>
      <c r="BC22" s="152">
        <v>2000</v>
      </c>
      <c r="BD22" s="157"/>
      <c r="BE22" s="152">
        <v>2001</v>
      </c>
      <c r="BF22" s="157"/>
      <c r="BG22" s="152">
        <v>2002</v>
      </c>
      <c r="BH22" s="157"/>
      <c r="BI22" s="152">
        <v>2003</v>
      </c>
      <c r="BJ22" s="157"/>
      <c r="BK22" s="152">
        <v>2004</v>
      </c>
      <c r="BL22" s="157"/>
      <c r="BM22" s="152">
        <v>2005</v>
      </c>
      <c r="BN22" s="157"/>
      <c r="BO22" s="152">
        <v>2006</v>
      </c>
      <c r="BP22" s="157"/>
      <c r="BQ22" s="152">
        <v>2007</v>
      </c>
      <c r="BR22" s="157"/>
      <c r="BS22" s="152">
        <v>2008</v>
      </c>
      <c r="BT22" s="157"/>
      <c r="BU22" s="152">
        <v>2009</v>
      </c>
      <c r="BV22" s="157"/>
    </row>
    <row r="23" spans="3:74" ht="25.5" customHeight="1">
      <c r="C23" s="302" t="s">
        <v>85</v>
      </c>
      <c r="D23" s="715" t="s">
        <v>238</v>
      </c>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292"/>
      <c r="AN23" s="263">
        <v>5</v>
      </c>
      <c r="AO23" s="394" t="s">
        <v>103</v>
      </c>
      <c r="AP23" s="325" t="s">
        <v>49</v>
      </c>
      <c r="AQ23" s="477">
        <f>F13</f>
        <v>0</v>
      </c>
      <c r="AR23" s="477"/>
      <c r="AS23" s="477">
        <f>H13</f>
        <v>0</v>
      </c>
      <c r="AT23" s="477"/>
      <c r="AU23" s="477">
        <f>J13</f>
        <v>0</v>
      </c>
      <c r="AV23" s="477"/>
      <c r="AW23" s="477">
        <f>L13</f>
        <v>0</v>
      </c>
      <c r="AX23" s="477"/>
      <c r="AY23" s="477">
        <f>N13</f>
        <v>0</v>
      </c>
      <c r="AZ23" s="477"/>
      <c r="BA23" s="477">
        <f>P13</f>
        <v>0</v>
      </c>
      <c r="BB23" s="477"/>
      <c r="BC23" s="477">
        <f>R13</f>
        <v>0</v>
      </c>
      <c r="BD23" s="477"/>
      <c r="BE23" s="477">
        <f>T13</f>
        <v>0</v>
      </c>
      <c r="BF23" s="477"/>
      <c r="BG23" s="477">
        <f>V13</f>
        <v>0</v>
      </c>
      <c r="BH23" s="477"/>
      <c r="BI23" s="477">
        <f>X13</f>
        <v>0</v>
      </c>
      <c r="BJ23" s="477"/>
      <c r="BK23" s="477">
        <f>Z13</f>
        <v>18.25</v>
      </c>
      <c r="BL23" s="477"/>
      <c r="BM23" s="477">
        <f>AB13</f>
        <v>0</v>
      </c>
      <c r="BN23" s="477"/>
      <c r="BO23" s="477">
        <f>AD13</f>
        <v>0</v>
      </c>
      <c r="BP23" s="477"/>
      <c r="BQ23" s="477">
        <f>AF13</f>
        <v>0</v>
      </c>
      <c r="BR23" s="477"/>
      <c r="BS23" s="477">
        <f>AH13</f>
        <v>0</v>
      </c>
      <c r="BT23" s="477"/>
      <c r="BU23" s="477">
        <f>AJ13</f>
        <v>0</v>
      </c>
      <c r="BV23" s="396"/>
    </row>
    <row r="24" spans="3:88" ht="25.5" customHeight="1">
      <c r="C24" s="302" t="s">
        <v>85</v>
      </c>
      <c r="D24" s="717" t="s">
        <v>239</v>
      </c>
      <c r="E24" s="717"/>
      <c r="F24" s="718"/>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415"/>
      <c r="AN24" s="535">
        <v>13</v>
      </c>
      <c r="AO24" s="536" t="s">
        <v>141</v>
      </c>
      <c r="AP24" s="325" t="s">
        <v>49</v>
      </c>
      <c r="AQ24" s="479">
        <f>F11+F12</f>
        <v>0</v>
      </c>
      <c r="AR24" s="479"/>
      <c r="AS24" s="479">
        <f>H11+H12</f>
        <v>0</v>
      </c>
      <c r="AT24" s="479"/>
      <c r="AU24" s="479">
        <f>J11+J12</f>
        <v>0</v>
      </c>
      <c r="AV24" s="479"/>
      <c r="AW24" s="479">
        <f>L11+L12</f>
        <v>0</v>
      </c>
      <c r="AX24" s="479"/>
      <c r="AY24" s="479">
        <f>N11+N12</f>
        <v>0</v>
      </c>
      <c r="AZ24" s="479"/>
      <c r="BA24" s="479">
        <f>P11+P12</f>
        <v>0</v>
      </c>
      <c r="BB24" s="479"/>
      <c r="BC24" s="479">
        <f>R11+R12</f>
        <v>0</v>
      </c>
      <c r="BD24" s="479"/>
      <c r="BE24" s="479">
        <f>T11+T12</f>
        <v>0</v>
      </c>
      <c r="BF24" s="479"/>
      <c r="BG24" s="479">
        <f>V11+V12</f>
        <v>0</v>
      </c>
      <c r="BH24" s="479"/>
      <c r="BI24" s="479">
        <f>X11+X12</f>
        <v>0</v>
      </c>
      <c r="BJ24" s="479"/>
      <c r="BK24" s="479">
        <f>Z11+Z12</f>
        <v>0</v>
      </c>
      <c r="BL24" s="479"/>
      <c r="BM24" s="479">
        <f>AB11+AB12</f>
        <v>0</v>
      </c>
      <c r="BN24" s="479"/>
      <c r="BO24" s="479">
        <f>AD11+AD12</f>
        <v>0</v>
      </c>
      <c r="BP24" s="479"/>
      <c r="BQ24" s="479">
        <f>AF11+AF12</f>
        <v>0</v>
      </c>
      <c r="BR24" s="479"/>
      <c r="BS24" s="479">
        <f>AH11+AH12</f>
        <v>0</v>
      </c>
      <c r="BT24" s="479"/>
      <c r="BU24" s="479">
        <f>AJ11+AJ12</f>
        <v>0</v>
      </c>
      <c r="BV24" s="478"/>
      <c r="BW24" s="2"/>
      <c r="BX24" s="2"/>
      <c r="BY24" s="2"/>
      <c r="BZ24" s="2"/>
      <c r="CA24" s="2"/>
      <c r="CB24" s="2"/>
      <c r="CC24" s="2"/>
      <c r="CD24" s="2"/>
      <c r="CE24" s="2"/>
      <c r="CF24" s="2"/>
      <c r="CG24" s="2"/>
      <c r="CH24" s="2"/>
      <c r="CI24" s="2"/>
      <c r="CJ24" s="2"/>
    </row>
    <row r="25" spans="3:74" ht="16.5" customHeight="1">
      <c r="C25" s="302" t="s">
        <v>85</v>
      </c>
      <c r="D25" s="715" t="s">
        <v>336</v>
      </c>
      <c r="E25" s="715"/>
      <c r="F25" s="716"/>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292"/>
      <c r="AN25" s="499" t="s">
        <v>114</v>
      </c>
      <c r="AO25" s="536" t="s">
        <v>145</v>
      </c>
      <c r="AP25" s="325" t="s">
        <v>49</v>
      </c>
      <c r="AQ25" s="480" t="str">
        <f>IF((ISBLANK(F13)),"N/A",IF(ROUND(AQ23,0)&lt;ROUND(AQ24,0),"5&lt;13",IF(OR(ISBLANK(F11),ISBLANK(F12)),"N/A",IF(ROUND(AQ23,0)=ROUND(AQ24,0),"ok","&lt;&gt;"))))</f>
        <v>N/A</v>
      </c>
      <c r="AR25" s="480"/>
      <c r="AS25" s="480" t="str">
        <f>IF((ISBLANK(H13)),"N/A",IF(ROUND(AS23,0)&lt;ROUND(AS24,0),"5&lt;13",IF(OR(ISBLANK(H11),ISBLANK(H12)),"N/A",IF(ROUND(AS23,0)=ROUND(AS24,0),"ok","&lt;&gt;"))))</f>
        <v>N/A</v>
      </c>
      <c r="AT25" s="480"/>
      <c r="AU25" s="480" t="str">
        <f>IF((ISBLANK(J13)),"N/A",IF(ROUND(AU23,0)&lt;ROUND(AU24,0),"5&lt;13",IF(OR(ISBLANK(J11),ISBLANK(J12)),"N/A",IF(ROUND(AU23,0)=ROUND(AU24,0),"ok","&lt;&gt;"))))</f>
        <v>N/A</v>
      </c>
      <c r="AV25" s="480"/>
      <c r="AW25" s="480" t="str">
        <f>IF((ISBLANK(L13)),"N/A",IF(ROUND(AW23,0)&lt;ROUND(AW24,0),"5&lt;13",IF(OR(ISBLANK(L11),ISBLANK(L12)),"N/A",IF(ROUND(AW23,0)=ROUND(AW24,0),"ok","&lt;&gt;"))))</f>
        <v>N/A</v>
      </c>
      <c r="AX25" s="480"/>
      <c r="AY25" s="480" t="str">
        <f>IF((ISBLANK(N13)),"N/A",IF(ROUND(AY23,0)&lt;ROUND(AY24,0),"5&lt;13",IF(OR(ISBLANK(N11),ISBLANK(N12)),"N/A",IF(ROUND(AY23,0)=ROUND(AY24,0),"ok","&lt;&gt;"))))</f>
        <v>N/A</v>
      </c>
      <c r="AZ25" s="480"/>
      <c r="BA25" s="480" t="str">
        <f>IF((ISBLANK(P13)),"N/A",IF(ROUND(BA23,0)&lt;ROUND(BA24,0),"5&lt;13",IF(OR(ISBLANK(P11),ISBLANK(P12)),"N/A",IF(ROUND(BA23,0)=ROUND(BA24,0),"ok","&lt;&gt;"))))</f>
        <v>N/A</v>
      </c>
      <c r="BB25" s="480"/>
      <c r="BC25" s="480" t="str">
        <f>IF((ISBLANK(R13)),"N/A",IF(ROUND(BC23,0)&lt;ROUND(BC24,0),"5&lt;13",IF(OR(ISBLANK(R11),ISBLANK(R12)),"N/A",IF(ROUND(BC23,0)=ROUND(BC24,0),"ok","&lt;&gt;"))))</f>
        <v>N/A</v>
      </c>
      <c r="BD25" s="480"/>
      <c r="BE25" s="480" t="str">
        <f>IF((ISBLANK(T13)),"N/A",IF(ROUND(BE23,0)&lt;ROUND(BE24,0),"5&lt;13",IF(OR(ISBLANK(T11),ISBLANK(T12)),"N/A",IF(ROUND(BE23,0)=ROUND(BE24,0),"ok","&lt;&gt;"))))</f>
        <v>N/A</v>
      </c>
      <c r="BF25" s="480"/>
      <c r="BG25" s="480" t="str">
        <f>IF((ISBLANK(V13)),"N/A",IF(ROUND(BG23,0)&lt;ROUND(BG24,0),"5&lt;13",IF(OR(ISBLANK(V11),ISBLANK(V12)),"N/A",IF(ROUND(BG23,0)=ROUND(BG24,0),"ok","&lt;&gt;"))))</f>
        <v>N/A</v>
      </c>
      <c r="BH25" s="480"/>
      <c r="BI25" s="480" t="str">
        <f>IF((ISBLANK(X13)),"N/A",IF(ROUND(BI23,0)&lt;ROUND(BI24,0),"5&lt;13",IF(OR(ISBLANK(X11),ISBLANK(X12)),"N/A",IF(ROUND(BI23,0)=ROUND(BI24,0),"ok","&lt;&gt;"))))</f>
        <v>N/A</v>
      </c>
      <c r="BJ25" s="480"/>
      <c r="BK25" s="480" t="str">
        <f>IF((ISBLANK(Z13)),"N/A",IF(ROUND(BK23,0)&lt;ROUND(BK24,0),"5&lt;13",IF(OR(ISBLANK(Z11),ISBLANK(Z12)),"N/A",IF(ROUND(BK23,0)=ROUND(BK24,0),"ok","&lt;&gt;"))))</f>
        <v>N/A</v>
      </c>
      <c r="BL25" s="480"/>
      <c r="BM25" s="480" t="str">
        <f>IF((ISBLANK(AB13)),"N/A",IF(ROUND(BM23,0)&lt;ROUND(BM24,0),"5&lt;13",IF(OR(ISBLANK(AB11),ISBLANK(AB12)),"N/A",IF(ROUND(BM23,0)=ROUND(BM24,0),"ok","&lt;&gt;"))))</f>
        <v>N/A</v>
      </c>
      <c r="BN25" s="480"/>
      <c r="BO25" s="480" t="str">
        <f>IF((ISBLANK(AD13)),"N/A",IF(ROUND(BO23,0)&lt;ROUND(BO24,0),"5&lt;13",IF(OR(ISBLANK(AD11),ISBLANK(AD12)),"N/A",IF(ROUND(BO23,0)=ROUND(BO24,0),"ok","&lt;&gt;"))))</f>
        <v>N/A</v>
      </c>
      <c r="BP25" s="480"/>
      <c r="BQ25" s="480" t="str">
        <f>IF((ISBLANK(AF13)),"N/A",IF(ROUND(BQ23,0)&lt;ROUND(BQ24,0),"5&lt;13",IF(OR(ISBLANK(AF11),ISBLANK(AF12)),"N/A",IF(ROUND(BQ23,0)=ROUND(BQ24,0),"ok","&lt;&gt;"))))</f>
        <v>N/A</v>
      </c>
      <c r="BR25" s="480"/>
      <c r="BS25" s="480" t="str">
        <f>IF((ISBLANK(AH13)),"N/A",IF(ROUND(BS23,0)&lt;ROUND(BS24,0),"5&lt;13",IF(OR(ISBLANK(AH11),ISBLANK(AH12)),"N/A",IF(ROUND(BS23,0)=ROUND(BS24,0),"ok","&lt;&gt;"))))</f>
        <v>N/A</v>
      </c>
      <c r="BT25" s="480"/>
      <c r="BU25" s="480" t="str">
        <f>IF((ISBLANK(AJ13)),"N/A",IF(ROUND(BU23,0)&lt;ROUND(BU24,0),"5&lt;13",IF(OR(ISBLANK(AJ11),ISBLANK(AJ12)),"N/A",IF(ROUND(BU23,0)=ROUND(BU24,0),"ok","&lt;&gt;"))))</f>
        <v>N/A</v>
      </c>
      <c r="BV25" s="365"/>
    </row>
    <row r="26" spans="40:79" ht="15" customHeight="1">
      <c r="AN26" s="535">
        <v>14</v>
      </c>
      <c r="AO26" s="536" t="s">
        <v>142</v>
      </c>
      <c r="AP26" s="325" t="s">
        <v>49</v>
      </c>
      <c r="AQ26" s="480">
        <f>(F14+F15+F16+F18+F20)</f>
        <v>0</v>
      </c>
      <c r="AR26" s="480"/>
      <c r="AS26" s="480">
        <f>(H14+H15+H16+H18+H20)</f>
        <v>0</v>
      </c>
      <c r="AT26" s="480"/>
      <c r="AU26" s="480">
        <f>(J14+J15+J16+J18+J20)</f>
        <v>0</v>
      </c>
      <c r="AV26" s="480"/>
      <c r="AW26" s="480">
        <f>(L14+L15+L16+L18+L20)</f>
        <v>0</v>
      </c>
      <c r="AX26" s="480"/>
      <c r="AY26" s="480">
        <f>(N14+N15+N16+N18+N20)</f>
        <v>0</v>
      </c>
      <c r="AZ26" s="480"/>
      <c r="BA26" s="480">
        <f>(P14+P15+P16+P18+P20)</f>
        <v>0</v>
      </c>
      <c r="BB26" s="480"/>
      <c r="BC26" s="480">
        <f>(R14+R15+R16+R18+R20)</f>
        <v>0</v>
      </c>
      <c r="BD26" s="480"/>
      <c r="BE26" s="480">
        <f>(T14+T15+T16+T18+T20)</f>
        <v>0</v>
      </c>
      <c r="BF26" s="480"/>
      <c r="BG26" s="480">
        <f>(V14+V15+V16+V18+V20)</f>
        <v>0</v>
      </c>
      <c r="BH26" s="480"/>
      <c r="BI26" s="480">
        <f>(X14+X15+X16+X18+X20)</f>
        <v>0</v>
      </c>
      <c r="BJ26" s="480"/>
      <c r="BK26" s="480">
        <f>(Z14+Z15+Z16+Z18+Z20)</f>
        <v>18.25</v>
      </c>
      <c r="BL26" s="480"/>
      <c r="BM26" s="480">
        <f>(AB14+AB15+AB16+AB18+AB20)</f>
        <v>0</v>
      </c>
      <c r="BN26" s="480"/>
      <c r="BO26" s="480">
        <f>(AD14+AD15+AD16+AD18+AD20)</f>
        <v>0</v>
      </c>
      <c r="BP26" s="480"/>
      <c r="BQ26" s="480">
        <f>(AF14+AF15+AF16+AF18+AF20)</f>
        <v>0</v>
      </c>
      <c r="BR26" s="480"/>
      <c r="BS26" s="480">
        <f>(AH14+AH15+AH16+AH18+AH20)</f>
        <v>0</v>
      </c>
      <c r="BT26" s="480"/>
      <c r="BU26" s="480">
        <f>(AJ14+AJ15+AJ16+AJ18+AJ20)</f>
        <v>0</v>
      </c>
      <c r="BV26" s="365"/>
      <c r="BW26"/>
      <c r="BX26"/>
      <c r="BY26"/>
      <c r="BZ26"/>
      <c r="CA26"/>
    </row>
    <row r="27" spans="2:255" ht="17.25" customHeight="1">
      <c r="B27" s="418">
        <v>2</v>
      </c>
      <c r="C27" s="93" t="s">
        <v>337</v>
      </c>
      <c r="D27" s="93"/>
      <c r="E27" s="93"/>
      <c r="F27" s="518"/>
      <c r="G27" s="205"/>
      <c r="H27" s="180"/>
      <c r="I27" s="205"/>
      <c r="J27" s="180"/>
      <c r="K27" s="205"/>
      <c r="L27" s="180"/>
      <c r="M27" s="205"/>
      <c r="N27" s="180"/>
      <c r="O27" s="205"/>
      <c r="P27" s="180"/>
      <c r="Q27" s="205"/>
      <c r="R27" s="180"/>
      <c r="S27" s="205"/>
      <c r="T27" s="180"/>
      <c r="U27" s="205"/>
      <c r="V27" s="180"/>
      <c r="W27" s="205"/>
      <c r="X27" s="180"/>
      <c r="Y27" s="205"/>
      <c r="Z27" s="180"/>
      <c r="AA27" s="205"/>
      <c r="AB27" s="180"/>
      <c r="AC27" s="205"/>
      <c r="AD27" s="205"/>
      <c r="AE27" s="205"/>
      <c r="AF27" s="205"/>
      <c r="AG27" s="205"/>
      <c r="AH27" s="174"/>
      <c r="AI27" s="199"/>
      <c r="AJ27" s="174"/>
      <c r="AK27" s="199"/>
      <c r="AL27" s="633"/>
      <c r="AM27" s="1"/>
      <c r="AN27" s="499" t="s">
        <v>114</v>
      </c>
      <c r="AO27" s="536" t="s">
        <v>143</v>
      </c>
      <c r="AP27" s="344"/>
      <c r="AQ27" s="480" t="str">
        <f>IF((ISBLANK(F13)),"N/A",IF(ROUND(AQ23,0)&lt;ROUND(AQ26,0),"5&lt;14",IF(OR(ISBLANK(F14),ISBLANK(F15),ISBLANK(F16),ISBLANK(F18)),"N/A",IF(ROUND(AQ23,0)&gt;=ROUND(AQ26,0),"ok","&lt;&gt;"))))</f>
        <v>N/A</v>
      </c>
      <c r="AR27" s="480"/>
      <c r="AS27" s="480" t="str">
        <f>IF((ISBLANK(H13)),"N/A",IF(ROUND(AS23,0)&lt;ROUND(AS26,0),"5&lt;14",IF(OR(ISBLANK(H14),ISBLANK(H15),ISBLANK(H16),ISBLANK(H18)),"N/A",IF(ROUND(AS23,0)&gt;=ROUND(AS26,0),"ok","&lt;&gt;"))))</f>
        <v>N/A</v>
      </c>
      <c r="AT27" s="480"/>
      <c r="AU27" s="480" t="str">
        <f>IF((ISBLANK(J13)),"N/A",IF(ROUND(AU23,0)&lt;ROUND(AU26,0),"5&lt;14",IF(OR(ISBLANK(J14),ISBLANK(J15),ISBLANK(J16),ISBLANK(J18)),"N/A",IF(ROUND(AU23,0)&gt;=ROUND(AU26,0),"ok","&lt;&gt;"))))</f>
        <v>N/A</v>
      </c>
      <c r="AV27" s="480"/>
      <c r="AW27" s="480" t="str">
        <f>IF((ISBLANK(L13)),"N/A",IF(ROUND(AW23,0)&lt;ROUND(AW26,0),"5&lt;14",IF(OR(ISBLANK(L14),ISBLANK(L15),ISBLANK(L16),ISBLANK(L18)),"N/A",IF(ROUND(AW23,0)&gt;=ROUND(AW26,0),"ok","&lt;&gt;"))))</f>
        <v>N/A</v>
      </c>
      <c r="AX27" s="480"/>
      <c r="AY27" s="480" t="str">
        <f>IF((ISBLANK(N13)),"N/A",IF(ROUND(AY23,0)&lt;ROUND(AY26,0),"5&lt;14",IF(OR(ISBLANK(N14),ISBLANK(N15),ISBLANK(N16),ISBLANK(N18)),"N/A",IF(ROUND(AY23,0)&gt;=ROUND(AY26,0),"ok","&lt;&gt;"))))</f>
        <v>N/A</v>
      </c>
      <c r="AZ27" s="480"/>
      <c r="BA27" s="480" t="str">
        <f>IF((ISBLANK(P13)),"N/A",IF(ROUND(BA23,0)&lt;ROUND(BA26,0),"5&lt;14",IF(OR(ISBLANK(P14),ISBLANK(P15),ISBLANK(P16),ISBLANK(P18)),"N/A",IF(ROUND(BA23,0)&gt;=ROUND(BA26,0),"ok","&lt;&gt;"))))</f>
        <v>N/A</v>
      </c>
      <c r="BB27" s="480"/>
      <c r="BC27" s="480" t="str">
        <f>IF((ISBLANK(R13)),"N/A",IF(ROUND(BC23,0)&lt;ROUND(BC26,0),"5&lt;14",IF(OR(ISBLANK(R14),ISBLANK(R15),ISBLANK(R16),ISBLANK(R18)),"N/A",IF(ROUND(BC23,0)&gt;=ROUND(BC26,0),"ok","&lt;&gt;"))))</f>
        <v>N/A</v>
      </c>
      <c r="BD27" s="480"/>
      <c r="BE27" s="480" t="str">
        <f>IF((ISBLANK(T13)),"N/A",IF(ROUND(BE23,0)&lt;ROUND(BE26,0),"5&lt;14",IF(OR(ISBLANK(T14),ISBLANK(T15),ISBLANK(T16),ISBLANK(T18)),"N/A",IF(ROUND(BE23,0)&gt;=ROUND(BE26,0),"ok","&lt;&gt;"))))</f>
        <v>N/A</v>
      </c>
      <c r="BF27" s="480"/>
      <c r="BG27" s="480" t="str">
        <f>IF((ISBLANK(V13)),"N/A",IF(ROUND(BG23,0)&lt;ROUND(BG26,0),"5&lt;14",IF(OR(ISBLANK(V14),ISBLANK(V15),ISBLANK(V16),ISBLANK(V18)),"N/A",IF(ROUND(BG23,0)&gt;=ROUND(BG26,0),"ok","&lt;&gt;"))))</f>
        <v>N/A</v>
      </c>
      <c r="BH27" s="480"/>
      <c r="BI27" s="480" t="str">
        <f>IF((ISBLANK(X13)),"N/A",IF(ROUND(BI23,0)&lt;ROUND(BI26,0),"5&lt;14",IF(OR(ISBLANK(X14),ISBLANK(X15),ISBLANK(X16),ISBLANK(X18)),"N/A",IF(ROUND(BI23,0)&gt;=ROUND(BI26,0),"ok","&lt;&gt;"))))</f>
        <v>N/A</v>
      </c>
      <c r="BJ27" s="480"/>
      <c r="BK27" s="480" t="str">
        <f>IF((ISBLANK(Z13)),"N/A",IF(ROUND(BK23,0)&lt;ROUND(BK26,0),"5&lt;14",IF(OR(ISBLANK(Z14),ISBLANK(Z15),ISBLANK(Z16),ISBLANK(Z18)),"N/A",IF(ROUND(BK23,0)&gt;=ROUND(BK26,0),"ok","&lt;&gt;"))))</f>
        <v>N/A</v>
      </c>
      <c r="BL27" s="480"/>
      <c r="BM27" s="480" t="str">
        <f>IF((ISBLANK(AB13)),"N/A",IF(ROUND(BM23,0)&lt;ROUND(BM26,0),"5&lt;14",IF(OR(ISBLANK(AB14),ISBLANK(AB15),ISBLANK(AB16),ISBLANK(AB18)),"N/A",IF(ROUND(BM23,0)&gt;=ROUND(BM26,0),"ok","&lt;&gt;"))))</f>
        <v>N/A</v>
      </c>
      <c r="BN27" s="480"/>
      <c r="BO27" s="480" t="str">
        <f>IF((ISBLANK(AD13)),"N/A",IF(ROUND(BO23,0)&lt;ROUND(BO26,0),"5&lt;14",IF(OR(ISBLANK(AD14),ISBLANK(AD15),ISBLANK(AD16),ISBLANK(AD18)),"N/A",IF(ROUND(BO23,0)&gt;=ROUND(BO26,0),"ok","&lt;&gt;"))))</f>
        <v>N/A</v>
      </c>
      <c r="BP27" s="480"/>
      <c r="BQ27" s="480" t="str">
        <f>IF((ISBLANK(AF13)),"N/A",IF(ROUND(BQ23,0)&lt;ROUND(BQ26,0),"5&lt;14",IF(OR(ISBLANK(AF14),ISBLANK(AF15),ISBLANK(AF16),ISBLANK(AF18)),"N/A",IF(ROUND(BQ23,0)&gt;=ROUND(BQ26,0),"ok","&lt;&gt;"))))</f>
        <v>N/A</v>
      </c>
      <c r="BR27" s="480"/>
      <c r="BS27" s="480" t="str">
        <f>IF((ISBLANK(AH13)),"N/A",IF(ROUND(BS23,0)&lt;ROUND(BS26,0),"5&lt;14",IF(OR(ISBLANK(AH14),ISBLANK(AH15),ISBLANK(AH16),ISBLANK(AH18)),"N/A",IF(ROUND(BS23,0)&gt;=ROUND(BS26,0),"ok","&lt;&gt;"))))</f>
        <v>N/A</v>
      </c>
      <c r="BT27" s="480"/>
      <c r="BU27" s="480" t="str">
        <f>IF((ISBLANK(AJ13)),"N/A",IF(ROUND(BU23,0)&lt;ROUND(BU26,0),"5&lt;14",IF(OR(ISBLANK(AJ14),ISBLANK(AJ15),ISBLANK(AJ16),ISBLANK(AJ18)),"N/A",IF(ROUND(BU23,0)&gt;=ROUND(BU26,0),"ok","&lt;&gt;"))))</f>
        <v>N/A</v>
      </c>
      <c r="BV27" s="480"/>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94"/>
      <c r="D28" s="95"/>
      <c r="E28" s="95"/>
      <c r="F28" s="516"/>
      <c r="G28" s="203"/>
      <c r="H28" s="178"/>
      <c r="I28" s="203"/>
      <c r="J28" s="178"/>
      <c r="K28" s="203"/>
      <c r="L28" s="178"/>
      <c r="M28" s="203"/>
      <c r="N28" s="178"/>
      <c r="O28" s="203"/>
      <c r="P28" s="178"/>
      <c r="Q28" s="203"/>
      <c r="R28" s="178"/>
      <c r="S28" s="203"/>
      <c r="T28" s="178"/>
      <c r="U28" s="203"/>
      <c r="V28" s="178"/>
      <c r="W28" s="203"/>
      <c r="X28" s="178"/>
      <c r="Y28" s="203"/>
      <c r="Z28" s="178"/>
      <c r="AA28" s="203"/>
      <c r="AB28" s="178"/>
      <c r="AC28" s="203"/>
      <c r="AD28" s="203"/>
      <c r="AE28" s="203"/>
      <c r="AF28" s="203"/>
      <c r="AG28" s="203"/>
      <c r="AH28" s="186"/>
      <c r="AI28" s="210"/>
      <c r="AJ28" s="186"/>
      <c r="AK28" s="210"/>
      <c r="AL28" s="210"/>
      <c r="AM28" s="105"/>
      <c r="AN28" s="537"/>
      <c r="AO28" s="551"/>
      <c r="AP28" s="344"/>
      <c r="AQ28" s="484"/>
      <c r="AR28" s="344"/>
      <c r="AS28" s="484"/>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484"/>
      <c r="BV28" s="365"/>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6" t="s">
        <v>54</v>
      </c>
      <c r="D29" s="711" t="s">
        <v>338</v>
      </c>
      <c r="E29" s="712"/>
      <c r="F29" s="713"/>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4"/>
      <c r="AM29" s="105"/>
      <c r="AN29" s="535">
        <v>15</v>
      </c>
      <c r="AO29" s="536" t="s">
        <v>118</v>
      </c>
      <c r="AP29" s="344" t="s">
        <v>16</v>
      </c>
      <c r="AQ29" s="334" t="e">
        <f>F13*1000/(F$9*F$10/100)</f>
        <v>#DIV/0!</v>
      </c>
      <c r="AR29" s="334"/>
      <c r="AS29" s="334" t="e">
        <f>H13*1000/(H$9*H$10/100)</f>
        <v>#DIV/0!</v>
      </c>
      <c r="AT29" s="334"/>
      <c r="AU29" s="334" t="e">
        <f>J13*1000/(J$9*J$10/100)</f>
        <v>#DIV/0!</v>
      </c>
      <c r="AV29" s="334"/>
      <c r="AW29" s="334" t="e">
        <f>L13*1000/(L$9*L$10/100)</f>
        <v>#DIV/0!</v>
      </c>
      <c r="AX29" s="334"/>
      <c r="AY29" s="334" t="e">
        <f>N13*1000/(N$9*N$10/100)</f>
        <v>#DIV/0!</v>
      </c>
      <c r="AZ29" s="334"/>
      <c r="BA29" s="334" t="e">
        <f>P13*1000/(P$9*P$10/100)</f>
        <v>#DIV/0!</v>
      </c>
      <c r="BB29" s="334"/>
      <c r="BC29" s="334" t="e">
        <f>R13*1000/(R$9*R$10/100)</f>
        <v>#DIV/0!</v>
      </c>
      <c r="BD29" s="334"/>
      <c r="BE29" s="334" t="e">
        <f>T13*1000/(T$9*T$10/100)</f>
        <v>#DIV/0!</v>
      </c>
      <c r="BF29" s="334"/>
      <c r="BG29" s="334" t="e">
        <f>V13*1000/(V$9*V$10/100)</f>
        <v>#DIV/0!</v>
      </c>
      <c r="BH29" s="334"/>
      <c r="BI29" s="334" t="e">
        <f>X13*1000/(X$9*X$10/100)</f>
        <v>#DIV/0!</v>
      </c>
      <c r="BJ29" s="334"/>
      <c r="BK29" s="334" t="e">
        <f>Z13*1000/(Z$9*Z$10/100)</f>
        <v>#DIV/0!</v>
      </c>
      <c r="BL29" s="334"/>
      <c r="BM29" s="334" t="e">
        <f>AB13*1000/(AB$9*AB$10/100)</f>
        <v>#DIV/0!</v>
      </c>
      <c r="BN29" s="334"/>
      <c r="BO29" s="334" t="e">
        <f>AD13*1000/(AD$9*AD$10/100)</f>
        <v>#DIV/0!</v>
      </c>
      <c r="BP29" s="334"/>
      <c r="BQ29" s="334" t="e">
        <f>AF13*1000/(AF$9*AF$10/100)</f>
        <v>#DIV/0!</v>
      </c>
      <c r="BR29" s="334"/>
      <c r="BS29" s="334" t="e">
        <f>AH13*1000/(AH$9*AH$10/100)</f>
        <v>#DIV/0!</v>
      </c>
      <c r="BT29" s="334"/>
      <c r="BU29" s="334" t="e">
        <f>AJ13*1000/(AJ$9*AJ$10/100)</f>
        <v>#DIV/0!</v>
      </c>
      <c r="BV29" s="334"/>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4.75" customHeight="1">
      <c r="A30" s="418">
        <v>1</v>
      </c>
      <c r="B30" s="418">
        <v>3222</v>
      </c>
      <c r="C30" s="98" t="s">
        <v>245</v>
      </c>
      <c r="D30" s="709" t="s">
        <v>262</v>
      </c>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105"/>
      <c r="AN30" s="538" t="s">
        <v>114</v>
      </c>
      <c r="AO30" s="550" t="s">
        <v>144</v>
      </c>
      <c r="AP30" s="332"/>
      <c r="AQ30" s="335" t="str">
        <f>IF(ISERR(AQ29),"N/A",IF(AQ29&lt;100,"&lt;&gt;",IF(AQ29&gt;1000,"&lt;&gt;","ok")))</f>
        <v>N/A</v>
      </c>
      <c r="AR30" s="335"/>
      <c r="AS30" s="335" t="str">
        <f>IF(ISERR(AS29),"N/A",IF(AS29&lt;100,"&lt;&gt;",IF(AS29&gt;1000,"&lt;&gt;","ok")))</f>
        <v>N/A</v>
      </c>
      <c r="AT30" s="335"/>
      <c r="AU30" s="335" t="str">
        <f>IF(ISERR(AU29),"N/A",IF(AU29&lt;100,"&lt;&gt;",IF(AU29&gt;1000,"&lt;&gt;","ok")))</f>
        <v>N/A</v>
      </c>
      <c r="AV30" s="335"/>
      <c r="AW30" s="335" t="str">
        <f>IF(ISERR(AW29),"N/A",IF(AW29&lt;100,"&lt;&gt;",IF(AW29&gt;1000,"&lt;&gt;","ok")))</f>
        <v>N/A</v>
      </c>
      <c r="AX30" s="335"/>
      <c r="AY30" s="335" t="str">
        <f>IF(ISERR(AY29),"N/A",IF(AY29&lt;100,"&lt;&gt;",IF(AY29&gt;1000,"&lt;&gt;","ok")))</f>
        <v>N/A</v>
      </c>
      <c r="AZ30" s="335"/>
      <c r="BA30" s="335" t="str">
        <f>IF(ISERR(BA29),"N/A",IF(BA29&lt;100,"&lt;&gt;",IF(BA29&gt;1000,"&lt;&gt;","ok")))</f>
        <v>N/A</v>
      </c>
      <c r="BB30" s="335"/>
      <c r="BC30" s="335" t="str">
        <f>IF(ISERR(BC29),"N/A",IF(BC29&lt;100,"&lt;&gt;",IF(BC29&gt;1000,"&lt;&gt;","ok")))</f>
        <v>N/A</v>
      </c>
      <c r="BD30" s="335"/>
      <c r="BE30" s="335" t="str">
        <f>IF(ISERR(BE29),"N/A",IF(BE29&lt;100,"&lt;&gt;",IF(BE29&gt;1000,"&lt;&gt;","ok")))</f>
        <v>N/A</v>
      </c>
      <c r="BF30" s="335"/>
      <c r="BG30" s="335" t="str">
        <f>IF(ISERR(BG29),"N/A",IF(BG29&lt;100,"&lt;&gt;",IF(BG29&gt;1000,"&lt;&gt;","ok")))</f>
        <v>N/A</v>
      </c>
      <c r="BH30" s="335"/>
      <c r="BI30" s="335" t="str">
        <f>IF(ISERR(BI29),"N/A",IF(BI29&lt;100,"&lt;&gt;",IF(BI29&gt;1000,"&lt;&gt;","ok")))</f>
        <v>N/A</v>
      </c>
      <c r="BJ30" s="335"/>
      <c r="BK30" s="335" t="str">
        <f>IF(ISERR(BK29),"N/A",IF(BK29&lt;100,"&lt;&gt;",IF(BK29&gt;1000,"&lt;&gt;","ok")))</f>
        <v>N/A</v>
      </c>
      <c r="BL30" s="335"/>
      <c r="BM30" s="335" t="str">
        <f>IF(ISERR(BM29),"N/A",IF(BM29&lt;100,"&lt;&gt;",IF(BM29&gt;1000,"&lt;&gt;","ok")))</f>
        <v>N/A</v>
      </c>
      <c r="BN30" s="335"/>
      <c r="BO30" s="335" t="str">
        <f>IF(ISERR(BO29),"N/A",IF(BO29&lt;100,"&lt;&gt;",IF(BO29&gt;1000,"&lt;&gt;","ok")))</f>
        <v>N/A</v>
      </c>
      <c r="BP30" s="335"/>
      <c r="BQ30" s="335" t="str">
        <f>IF(ISERR(BQ29),"N/A",IF(BQ29&lt;100,"&lt;&gt;",IF(BQ29&gt;1000,"&lt;&gt;","ok")))</f>
        <v>N/A</v>
      </c>
      <c r="BR30" s="335"/>
      <c r="BS30" s="335" t="str">
        <f>IF(ISERR(BS29),"N/A",IF(BS29&lt;100,"&lt;&gt;",IF(BS29&gt;1000,"&lt;&gt;","ok")))</f>
        <v>N/A</v>
      </c>
      <c r="BT30" s="335"/>
      <c r="BU30" s="335" t="str">
        <f>IF(ISERR(BU29),"N/A",IF(BU29&lt;100,"&lt;&gt;",IF(BU29&gt;1000,"&lt;&gt;","ok")))</f>
        <v>N/A</v>
      </c>
      <c r="BV30" s="335"/>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3:255" ht="16.5" customHeight="1">
      <c r="C31" s="99"/>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105"/>
      <c r="AN31" s="421" t="s">
        <v>104</v>
      </c>
      <c r="AO31" s="547" t="s">
        <v>105</v>
      </c>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312"/>
      <c r="BT31" s="312"/>
      <c r="BU31" s="312"/>
      <c r="BV31" s="312"/>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99"/>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105"/>
      <c r="AN32" s="421" t="s">
        <v>106</v>
      </c>
      <c r="AO32" s="547" t="s">
        <v>107</v>
      </c>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312"/>
      <c r="BT32" s="312"/>
      <c r="BU32" s="312"/>
      <c r="BV32" s="31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99"/>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105"/>
      <c r="AN33" s="423" t="s">
        <v>108</v>
      </c>
      <c r="AO33" s="547" t="s">
        <v>109</v>
      </c>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312"/>
      <c r="BT33" s="312"/>
      <c r="BU33" s="312"/>
      <c r="BV33" s="312"/>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99"/>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105"/>
      <c r="AN34" s="423"/>
      <c r="AO34" s="547"/>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312"/>
      <c r="BT34" s="312"/>
      <c r="BU34" s="312"/>
      <c r="BV34" s="312"/>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99"/>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105"/>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312"/>
      <c r="BT35" s="312"/>
      <c r="BU35" s="312"/>
      <c r="BV35" s="312"/>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99"/>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105"/>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312"/>
      <c r="BT36" s="312"/>
      <c r="BU36" s="312"/>
      <c r="BV36" s="312"/>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99"/>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105"/>
      <c r="AN37" s="738"/>
      <c r="AO37" s="738"/>
      <c r="AP37" s="738"/>
      <c r="AQ37" s="738"/>
      <c r="AR37" s="738"/>
      <c r="AS37" s="738"/>
      <c r="AT37" s="738"/>
      <c r="AU37" s="738"/>
      <c r="AV37" s="738"/>
      <c r="AW37" s="738"/>
      <c r="AX37" s="738"/>
      <c r="AY37" s="738"/>
      <c r="AZ37" s="738"/>
      <c r="BA37" s="738"/>
      <c r="BB37" s="738"/>
      <c r="BC37" s="738"/>
      <c r="BD37" s="738"/>
      <c r="BE37" s="738"/>
      <c r="BF37" s="738"/>
      <c r="BG37" s="738"/>
      <c r="BH37" s="738"/>
      <c r="BI37" s="738"/>
      <c r="BJ37" s="738"/>
      <c r="BK37" s="738"/>
      <c r="BL37" s="738"/>
      <c r="BM37" s="738"/>
      <c r="BN37" s="738"/>
      <c r="BO37" s="738"/>
      <c r="BP37" s="738"/>
      <c r="BQ37" s="738"/>
      <c r="BR37" s="738"/>
      <c r="BS37" s="312"/>
      <c r="BT37" s="312"/>
      <c r="BU37" s="312"/>
      <c r="BV37" s="312"/>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99"/>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105"/>
      <c r="AN38" s="738"/>
      <c r="AO38" s="738"/>
      <c r="AP38" s="738"/>
      <c r="AQ38" s="738"/>
      <c r="AR38" s="738"/>
      <c r="AS38" s="738"/>
      <c r="AT38" s="738"/>
      <c r="AU38" s="738"/>
      <c r="AV38" s="738"/>
      <c r="AW38" s="738"/>
      <c r="AX38" s="738"/>
      <c r="AY38" s="738"/>
      <c r="AZ38" s="738"/>
      <c r="BA38" s="738"/>
      <c r="BB38" s="738"/>
      <c r="BC38" s="738"/>
      <c r="BD38" s="738"/>
      <c r="BE38" s="738"/>
      <c r="BF38" s="738"/>
      <c r="BG38" s="738"/>
      <c r="BH38" s="738"/>
      <c r="BI38" s="738"/>
      <c r="BJ38" s="738"/>
      <c r="BK38" s="738"/>
      <c r="BL38" s="738"/>
      <c r="BM38" s="738"/>
      <c r="BN38" s="738"/>
      <c r="BO38" s="738"/>
      <c r="BP38" s="738"/>
      <c r="BQ38" s="738"/>
      <c r="BR38" s="738"/>
      <c r="BS38" s="312"/>
      <c r="BT38" s="312"/>
      <c r="BU38" s="312"/>
      <c r="BV38" s="312"/>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9"/>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105"/>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312"/>
      <c r="BT39" s="312"/>
      <c r="BU39" s="312"/>
      <c r="BV39" s="312"/>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9"/>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105"/>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312"/>
      <c r="BT40" s="312"/>
      <c r="BU40" s="312"/>
      <c r="BV40" s="312"/>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9"/>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105"/>
      <c r="AN41" s="738"/>
      <c r="AO41" s="738"/>
      <c r="AP41" s="738"/>
      <c r="AQ41" s="738"/>
      <c r="AR41" s="738"/>
      <c r="AS41" s="738"/>
      <c r="AT41" s="738"/>
      <c r="AU41" s="738"/>
      <c r="AV41" s="738"/>
      <c r="AW41" s="738"/>
      <c r="AX41" s="738"/>
      <c r="AY41" s="738"/>
      <c r="AZ41" s="738"/>
      <c r="BA41" s="738"/>
      <c r="BB41" s="738"/>
      <c r="BC41" s="738"/>
      <c r="BD41" s="738"/>
      <c r="BE41" s="738"/>
      <c r="BF41" s="738"/>
      <c r="BG41" s="738"/>
      <c r="BH41" s="738"/>
      <c r="BI41" s="738"/>
      <c r="BJ41" s="738"/>
      <c r="BK41" s="738"/>
      <c r="BL41" s="738"/>
      <c r="BM41" s="738"/>
      <c r="BN41" s="738"/>
      <c r="BO41" s="738"/>
      <c r="BP41" s="738"/>
      <c r="BQ41" s="738"/>
      <c r="BR41" s="738"/>
      <c r="BS41" s="312"/>
      <c r="BT41" s="312"/>
      <c r="BU41" s="312"/>
      <c r="BV41" s="312"/>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9"/>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105"/>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312"/>
      <c r="BT42" s="312"/>
      <c r="BU42" s="312"/>
      <c r="BV42" s="31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9"/>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105"/>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312"/>
      <c r="BT43" s="312"/>
      <c r="BU43" s="312"/>
      <c r="BV43" s="312"/>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9"/>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105"/>
      <c r="AN44" s="738"/>
      <c r="AO44" s="738"/>
      <c r="AP44" s="738"/>
      <c r="AQ44" s="738"/>
      <c r="AR44" s="738"/>
      <c r="AS44" s="738"/>
      <c r="AT44" s="738"/>
      <c r="AU44" s="738"/>
      <c r="AV44" s="738"/>
      <c r="AW44" s="738"/>
      <c r="AX44" s="738"/>
      <c r="AY44" s="738"/>
      <c r="AZ44" s="738"/>
      <c r="BA44" s="738"/>
      <c r="BB44" s="738"/>
      <c r="BC44" s="738"/>
      <c r="BD44" s="738"/>
      <c r="BE44" s="738"/>
      <c r="BF44" s="738"/>
      <c r="BG44" s="738"/>
      <c r="BH44" s="738"/>
      <c r="BI44" s="738"/>
      <c r="BJ44" s="738"/>
      <c r="BK44" s="738"/>
      <c r="BL44" s="738"/>
      <c r="BM44" s="738"/>
      <c r="BN44" s="738"/>
      <c r="BO44" s="738"/>
      <c r="BP44" s="738"/>
      <c r="BQ44" s="738"/>
      <c r="BR44" s="738"/>
      <c r="BS44" s="312"/>
      <c r="BT44" s="312"/>
      <c r="BU44" s="312"/>
      <c r="BV44" s="312"/>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9"/>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105"/>
      <c r="AN45" s="738"/>
      <c r="AO45" s="738"/>
      <c r="AP45" s="738"/>
      <c r="AQ45" s="738"/>
      <c r="AR45" s="738"/>
      <c r="AS45" s="738"/>
      <c r="AT45" s="738"/>
      <c r="AU45" s="738"/>
      <c r="AV45" s="738"/>
      <c r="AW45" s="738"/>
      <c r="AX45" s="738"/>
      <c r="AY45" s="738"/>
      <c r="AZ45" s="738"/>
      <c r="BA45" s="738"/>
      <c r="BB45" s="738"/>
      <c r="BC45" s="738"/>
      <c r="BD45" s="738"/>
      <c r="BE45" s="738"/>
      <c r="BF45" s="738"/>
      <c r="BG45" s="738"/>
      <c r="BH45" s="738"/>
      <c r="BI45" s="738"/>
      <c r="BJ45" s="738"/>
      <c r="BK45" s="738"/>
      <c r="BL45" s="738"/>
      <c r="BM45" s="738"/>
      <c r="BN45" s="738"/>
      <c r="BO45" s="738"/>
      <c r="BP45" s="738"/>
      <c r="BQ45" s="738"/>
      <c r="BR45" s="738"/>
      <c r="BS45" s="312"/>
      <c r="BT45" s="312"/>
      <c r="BU45" s="312"/>
      <c r="BV45" s="312"/>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9"/>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105"/>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c r="BK46" s="738"/>
      <c r="BL46" s="738"/>
      <c r="BM46" s="738"/>
      <c r="BN46" s="738"/>
      <c r="BO46" s="738"/>
      <c r="BP46" s="738"/>
      <c r="BQ46" s="738"/>
      <c r="BR46" s="738"/>
      <c r="BS46" s="312"/>
      <c r="BT46" s="312"/>
      <c r="BU46" s="312"/>
      <c r="BV46" s="312"/>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9"/>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105"/>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c r="BQ47" s="738"/>
      <c r="BR47" s="738"/>
      <c r="BS47" s="312"/>
      <c r="BT47" s="312"/>
      <c r="BU47" s="312"/>
      <c r="BV47" s="312"/>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9"/>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105"/>
      <c r="AN48" s="738"/>
      <c r="AO48" s="738"/>
      <c r="AP48" s="738"/>
      <c r="AQ48" s="738"/>
      <c r="AR48" s="738"/>
      <c r="AS48" s="738"/>
      <c r="AT48" s="738"/>
      <c r="AU48" s="738"/>
      <c r="AV48" s="738"/>
      <c r="AW48" s="738"/>
      <c r="AX48" s="738"/>
      <c r="AY48" s="738"/>
      <c r="AZ48" s="738"/>
      <c r="BA48" s="738"/>
      <c r="BB48" s="738"/>
      <c r="BC48" s="738"/>
      <c r="BD48" s="738"/>
      <c r="BE48" s="738"/>
      <c r="BF48" s="738"/>
      <c r="BG48" s="738"/>
      <c r="BH48" s="738"/>
      <c r="BI48" s="738"/>
      <c r="BJ48" s="738"/>
      <c r="BK48" s="738"/>
      <c r="BL48" s="738"/>
      <c r="BM48" s="738"/>
      <c r="BN48" s="738"/>
      <c r="BO48" s="738"/>
      <c r="BP48" s="738"/>
      <c r="BQ48" s="738"/>
      <c r="BR48" s="738"/>
      <c r="BS48" s="312"/>
      <c r="BT48" s="312"/>
      <c r="BU48" s="312"/>
      <c r="BV48" s="312"/>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9"/>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105"/>
      <c r="AN49" s="738"/>
      <c r="AO49" s="738"/>
      <c r="AP49" s="738"/>
      <c r="AQ49" s="738"/>
      <c r="AR49" s="738"/>
      <c r="AS49" s="738"/>
      <c r="AT49" s="738"/>
      <c r="AU49" s="738"/>
      <c r="AV49" s="738"/>
      <c r="AW49" s="738"/>
      <c r="AX49" s="738"/>
      <c r="AY49" s="738"/>
      <c r="AZ49" s="738"/>
      <c r="BA49" s="738"/>
      <c r="BB49" s="738"/>
      <c r="BC49" s="738"/>
      <c r="BD49" s="738"/>
      <c r="BE49" s="738"/>
      <c r="BF49" s="738"/>
      <c r="BG49" s="738"/>
      <c r="BH49" s="738"/>
      <c r="BI49" s="738"/>
      <c r="BJ49" s="738"/>
      <c r="BK49" s="738"/>
      <c r="BL49" s="738"/>
      <c r="BM49" s="738"/>
      <c r="BN49" s="738"/>
      <c r="BO49" s="738"/>
      <c r="BP49" s="738"/>
      <c r="BQ49" s="738"/>
      <c r="BR49" s="738"/>
      <c r="BS49" s="312"/>
      <c r="BT49" s="312"/>
      <c r="BU49" s="312"/>
      <c r="BV49" s="312"/>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9"/>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105"/>
      <c r="AN50" s="738"/>
      <c r="AO50" s="738"/>
      <c r="AP50" s="738"/>
      <c r="AQ50" s="738"/>
      <c r="AR50" s="738"/>
      <c r="AS50" s="738"/>
      <c r="AT50" s="738"/>
      <c r="AU50" s="738"/>
      <c r="AV50" s="738"/>
      <c r="AW50" s="738"/>
      <c r="AX50" s="738"/>
      <c r="AY50" s="738"/>
      <c r="AZ50" s="738"/>
      <c r="BA50" s="738"/>
      <c r="BB50" s="738"/>
      <c r="BC50" s="738"/>
      <c r="BD50" s="738"/>
      <c r="BE50" s="738"/>
      <c r="BF50" s="738"/>
      <c r="BG50" s="738"/>
      <c r="BH50" s="738"/>
      <c r="BI50" s="738"/>
      <c r="BJ50" s="738"/>
      <c r="BK50" s="738"/>
      <c r="BL50" s="738"/>
      <c r="BM50" s="738"/>
      <c r="BN50" s="738"/>
      <c r="BO50" s="738"/>
      <c r="BP50" s="738"/>
      <c r="BQ50" s="738"/>
      <c r="BR50" s="738"/>
      <c r="BS50" s="312"/>
      <c r="BT50" s="312"/>
      <c r="BU50" s="312"/>
      <c r="BV50" s="312"/>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100"/>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c r="AC51" s="703"/>
      <c r="AD51" s="703"/>
      <c r="AE51" s="703"/>
      <c r="AF51" s="703"/>
      <c r="AG51" s="703"/>
      <c r="AH51" s="703"/>
      <c r="AI51" s="703"/>
      <c r="AJ51" s="703"/>
      <c r="AK51" s="703"/>
      <c r="AL51" s="703"/>
      <c r="AM51" s="105"/>
      <c r="AN51" s="738"/>
      <c r="AO51" s="738"/>
      <c r="AP51" s="738"/>
      <c r="AQ51" s="738"/>
      <c r="AR51" s="738"/>
      <c r="AS51" s="738"/>
      <c r="AT51" s="738"/>
      <c r="AU51" s="738"/>
      <c r="AV51" s="738"/>
      <c r="AW51" s="738"/>
      <c r="AX51" s="738"/>
      <c r="AY51" s="738"/>
      <c r="AZ51" s="738"/>
      <c r="BA51" s="738"/>
      <c r="BB51" s="738"/>
      <c r="BC51" s="738"/>
      <c r="BD51" s="738"/>
      <c r="BE51" s="738"/>
      <c r="BF51" s="738"/>
      <c r="BG51" s="738"/>
      <c r="BH51" s="738"/>
      <c r="BI51" s="738"/>
      <c r="BJ51" s="738"/>
      <c r="BK51" s="738"/>
      <c r="BL51" s="738"/>
      <c r="BM51" s="738"/>
      <c r="BN51" s="738"/>
      <c r="BO51" s="738"/>
      <c r="BP51" s="738"/>
      <c r="BQ51" s="738"/>
      <c r="BR51" s="738"/>
      <c r="BS51" s="312"/>
      <c r="BT51" s="312"/>
      <c r="BU51" s="312"/>
      <c r="BV51" s="312"/>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105"/>
      <c r="AN52" s="737"/>
      <c r="AO52" s="737"/>
      <c r="AP52" s="737"/>
      <c r="AQ52" s="737"/>
      <c r="AR52" s="737"/>
      <c r="AS52" s="737"/>
      <c r="AT52" s="737"/>
      <c r="AU52" s="737"/>
      <c r="AV52" s="737"/>
      <c r="AW52" s="737"/>
      <c r="AX52" s="737"/>
      <c r="AY52" s="737"/>
      <c r="AZ52" s="737"/>
      <c r="BA52" s="737"/>
      <c r="BB52" s="737"/>
      <c r="BC52" s="737"/>
      <c r="BD52" s="737"/>
      <c r="BE52" s="737"/>
      <c r="BF52" s="737"/>
      <c r="BG52" s="737"/>
      <c r="BH52" s="737"/>
      <c r="BI52" s="737"/>
      <c r="BJ52" s="737"/>
      <c r="BK52" s="737"/>
      <c r="BL52" s="737"/>
      <c r="BM52" s="737"/>
      <c r="BN52" s="737"/>
      <c r="BO52" s="737"/>
      <c r="BP52" s="737"/>
      <c r="BQ52" s="737"/>
      <c r="BR52" s="737"/>
      <c r="BS52" s="312"/>
      <c r="BT52" s="312"/>
      <c r="BU52" s="312"/>
      <c r="BV52" s="31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5"/>
      <c r="AN53" s="320"/>
      <c r="AO53" s="311"/>
      <c r="AP53" s="311"/>
      <c r="AQ53" s="351"/>
      <c r="AR53" s="338"/>
      <c r="AS53" s="351"/>
      <c r="AT53" s="338"/>
      <c r="AU53" s="351"/>
      <c r="AV53" s="338"/>
      <c r="AW53" s="351"/>
      <c r="AX53" s="338"/>
      <c r="AY53" s="351"/>
      <c r="AZ53" s="338"/>
      <c r="BA53" s="351"/>
      <c r="BB53" s="338"/>
      <c r="BC53" s="351"/>
      <c r="BD53" s="338"/>
      <c r="BE53" s="351"/>
      <c r="BF53" s="338"/>
      <c r="BG53" s="351"/>
      <c r="BH53" s="338"/>
      <c r="BI53" s="351"/>
      <c r="BJ53" s="338"/>
      <c r="BK53" s="351"/>
      <c r="BL53" s="338"/>
      <c r="BM53" s="351"/>
      <c r="BN53" s="338"/>
      <c r="BO53" s="351"/>
      <c r="BP53" s="338"/>
      <c r="BQ53" s="351"/>
      <c r="BR53" s="338"/>
      <c r="BS53" s="312"/>
      <c r="BT53" s="312"/>
      <c r="BU53" s="312"/>
      <c r="BV53" s="312"/>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7"/>
      <c r="AN54" s="320"/>
      <c r="AO54" s="320"/>
      <c r="AP54" s="320"/>
      <c r="AQ54" s="351"/>
      <c r="AR54" s="338"/>
      <c r="AS54" s="351"/>
      <c r="AT54" s="338"/>
      <c r="AU54" s="351"/>
      <c r="AV54" s="338"/>
      <c r="AW54" s="351"/>
      <c r="AX54" s="338"/>
      <c r="AY54" s="351"/>
      <c r="AZ54" s="338"/>
      <c r="BA54" s="351"/>
      <c r="BB54" s="338"/>
      <c r="BC54" s="351"/>
      <c r="BD54" s="338"/>
      <c r="BE54" s="351"/>
      <c r="BF54" s="338"/>
      <c r="BG54" s="351"/>
      <c r="BH54" s="338"/>
      <c r="BI54" s="351"/>
      <c r="BJ54" s="338"/>
      <c r="BK54" s="351"/>
      <c r="BL54" s="338"/>
      <c r="BM54" s="351"/>
      <c r="BN54" s="338"/>
      <c r="BO54" s="351"/>
      <c r="BP54" s="338"/>
      <c r="BQ54" s="351"/>
      <c r="BR54" s="338"/>
    </row>
    <row r="55" spans="39:70" ht="12.75">
      <c r="AM55" s="17"/>
      <c r="AN55" s="320"/>
      <c r="AO55" s="320"/>
      <c r="AP55" s="320"/>
      <c r="AQ55" s="351"/>
      <c r="AR55" s="338"/>
      <c r="AS55" s="351"/>
      <c r="AT55" s="338"/>
      <c r="AU55" s="351"/>
      <c r="AV55" s="338"/>
      <c r="AW55" s="351"/>
      <c r="AX55" s="338"/>
      <c r="AY55" s="351"/>
      <c r="AZ55" s="338"/>
      <c r="BA55" s="351"/>
      <c r="BB55" s="338"/>
      <c r="BC55" s="351"/>
      <c r="BD55" s="338"/>
      <c r="BE55" s="351"/>
      <c r="BF55" s="338"/>
      <c r="BG55" s="351"/>
      <c r="BH55" s="338"/>
      <c r="BI55" s="351"/>
      <c r="BJ55" s="338"/>
      <c r="BK55" s="351"/>
      <c r="BL55" s="338"/>
      <c r="BM55" s="351"/>
      <c r="BN55" s="338"/>
      <c r="BO55" s="351"/>
      <c r="BP55" s="338"/>
      <c r="BQ55" s="351"/>
      <c r="BR55" s="338"/>
    </row>
    <row r="56" spans="39:70" ht="12.75">
      <c r="AM56" s="17"/>
      <c r="AN56" s="320"/>
      <c r="AO56" s="320"/>
      <c r="AP56" s="320"/>
      <c r="AQ56" s="351"/>
      <c r="AR56" s="338"/>
      <c r="AS56" s="351"/>
      <c r="AT56" s="338"/>
      <c r="AU56" s="351"/>
      <c r="AV56" s="338"/>
      <c r="AW56" s="351"/>
      <c r="AX56" s="338"/>
      <c r="AY56" s="351"/>
      <c r="AZ56" s="338"/>
      <c r="BA56" s="351"/>
      <c r="BB56" s="338"/>
      <c r="BC56" s="351"/>
      <c r="BD56" s="338"/>
      <c r="BE56" s="351"/>
      <c r="BF56" s="338"/>
      <c r="BG56" s="351"/>
      <c r="BH56" s="338"/>
      <c r="BI56" s="351"/>
      <c r="BJ56" s="338"/>
      <c r="BK56" s="351"/>
      <c r="BL56" s="338"/>
      <c r="BM56" s="351"/>
      <c r="BN56" s="338"/>
      <c r="BO56" s="351"/>
      <c r="BP56" s="338"/>
      <c r="BQ56" s="351"/>
      <c r="BR56" s="338"/>
    </row>
    <row r="57" spans="39:70" ht="12.75">
      <c r="AM57" s="17"/>
      <c r="AN57" s="320"/>
      <c r="AO57" s="320"/>
      <c r="AP57" s="320"/>
      <c r="AQ57" s="351"/>
      <c r="AR57" s="338"/>
      <c r="AS57" s="351"/>
      <c r="AT57" s="338"/>
      <c r="AU57" s="351"/>
      <c r="AV57" s="338"/>
      <c r="AW57" s="351"/>
      <c r="AX57" s="338"/>
      <c r="AY57" s="351"/>
      <c r="AZ57" s="338"/>
      <c r="BA57" s="351"/>
      <c r="BB57" s="338"/>
      <c r="BC57" s="351"/>
      <c r="BD57" s="338"/>
      <c r="BE57" s="351"/>
      <c r="BF57" s="338"/>
      <c r="BG57" s="351"/>
      <c r="BH57" s="338"/>
      <c r="BI57" s="351"/>
      <c r="BJ57" s="338"/>
      <c r="BK57" s="351"/>
      <c r="BL57" s="338"/>
      <c r="BM57" s="351"/>
      <c r="BN57" s="338"/>
      <c r="BO57" s="351"/>
      <c r="BP57" s="338"/>
      <c r="BQ57" s="351"/>
      <c r="BR57" s="338"/>
    </row>
    <row r="58" spans="39:70" ht="12.75">
      <c r="AM58" s="17"/>
      <c r="AN58" s="320"/>
      <c r="AO58" s="320"/>
      <c r="AP58" s="320"/>
      <c r="AQ58" s="351"/>
      <c r="AR58" s="338"/>
      <c r="AS58" s="351"/>
      <c r="AT58" s="338"/>
      <c r="AU58" s="351"/>
      <c r="AV58" s="338"/>
      <c r="AW58" s="351"/>
      <c r="AX58" s="338"/>
      <c r="AY58" s="351"/>
      <c r="AZ58" s="338"/>
      <c r="BA58" s="351"/>
      <c r="BB58" s="338"/>
      <c r="BC58" s="351"/>
      <c r="BD58" s="338"/>
      <c r="BE58" s="351"/>
      <c r="BF58" s="338"/>
      <c r="BG58" s="351"/>
      <c r="BH58" s="338"/>
      <c r="BI58" s="351"/>
      <c r="BJ58" s="338"/>
      <c r="BK58" s="351"/>
      <c r="BL58" s="338"/>
      <c r="BM58" s="351"/>
      <c r="BN58" s="338"/>
      <c r="BO58" s="351"/>
      <c r="BP58" s="338"/>
      <c r="BQ58" s="351"/>
      <c r="BR58" s="338"/>
    </row>
    <row r="59" spans="39:70" ht="12.75">
      <c r="AM59" s="17"/>
      <c r="AN59" s="320"/>
      <c r="AO59" s="320"/>
      <c r="AP59" s="320"/>
      <c r="AQ59" s="351"/>
      <c r="AR59" s="338"/>
      <c r="AS59" s="351"/>
      <c r="AT59" s="338"/>
      <c r="AU59" s="351"/>
      <c r="AV59" s="338"/>
      <c r="AW59" s="351"/>
      <c r="AX59" s="338"/>
      <c r="AY59" s="351"/>
      <c r="AZ59" s="338"/>
      <c r="BA59" s="351"/>
      <c r="BB59" s="338"/>
      <c r="BC59" s="351"/>
      <c r="BD59" s="338"/>
      <c r="BE59" s="351"/>
      <c r="BF59" s="338"/>
      <c r="BG59" s="351"/>
      <c r="BH59" s="338"/>
      <c r="BI59" s="351"/>
      <c r="BJ59" s="338"/>
      <c r="BK59" s="351"/>
      <c r="BL59" s="338"/>
      <c r="BM59" s="351"/>
      <c r="BN59" s="338"/>
      <c r="BO59" s="351"/>
      <c r="BP59" s="338"/>
      <c r="BQ59" s="351"/>
      <c r="BR59" s="338"/>
    </row>
    <row r="60" spans="39:70" ht="12.75">
      <c r="AM60" s="17"/>
      <c r="AN60" s="320"/>
      <c r="AO60" s="320"/>
      <c r="AP60" s="320"/>
      <c r="AQ60" s="351"/>
      <c r="AR60" s="338"/>
      <c r="AS60" s="351"/>
      <c r="AT60" s="338"/>
      <c r="AU60" s="351"/>
      <c r="AV60" s="338"/>
      <c r="AW60" s="351"/>
      <c r="AX60" s="338"/>
      <c r="AY60" s="351"/>
      <c r="AZ60" s="338"/>
      <c r="BA60" s="351"/>
      <c r="BB60" s="338"/>
      <c r="BC60" s="351"/>
      <c r="BD60" s="338"/>
      <c r="BE60" s="351"/>
      <c r="BF60" s="338"/>
      <c r="BG60" s="351"/>
      <c r="BH60" s="338"/>
      <c r="BI60" s="351"/>
      <c r="BJ60" s="338"/>
      <c r="BK60" s="351"/>
      <c r="BL60" s="338"/>
      <c r="BM60" s="351"/>
      <c r="BN60" s="338"/>
      <c r="BO60" s="351"/>
      <c r="BP60" s="338"/>
      <c r="BQ60" s="351"/>
      <c r="BR60" s="338"/>
    </row>
    <row r="61" spans="39:70" ht="12.75">
      <c r="AM61" s="17"/>
      <c r="AN61" s="320"/>
      <c r="AO61" s="320"/>
      <c r="AP61" s="320"/>
      <c r="AQ61" s="351"/>
      <c r="AR61" s="338"/>
      <c r="AS61" s="351"/>
      <c r="AT61" s="338"/>
      <c r="AU61" s="351"/>
      <c r="AV61" s="338"/>
      <c r="AW61" s="351"/>
      <c r="AX61" s="338"/>
      <c r="AY61" s="351"/>
      <c r="AZ61" s="338"/>
      <c r="BA61" s="351"/>
      <c r="BB61" s="338"/>
      <c r="BC61" s="351"/>
      <c r="BD61" s="338"/>
      <c r="BE61" s="351"/>
      <c r="BF61" s="338"/>
      <c r="BG61" s="351"/>
      <c r="BH61" s="338"/>
      <c r="BI61" s="351"/>
      <c r="BJ61" s="338"/>
      <c r="BK61" s="351"/>
      <c r="BL61" s="338"/>
      <c r="BM61" s="351"/>
      <c r="BN61" s="338"/>
      <c r="BO61" s="351"/>
      <c r="BP61" s="338"/>
      <c r="BQ61" s="351"/>
      <c r="BR61" s="338"/>
    </row>
    <row r="62" spans="39:70" ht="12.75">
      <c r="AM62" s="17"/>
      <c r="AN62" s="320"/>
      <c r="AO62" s="320"/>
      <c r="AP62" s="320"/>
      <c r="AQ62" s="351"/>
      <c r="AR62" s="338"/>
      <c r="AS62" s="351"/>
      <c r="AT62" s="338"/>
      <c r="AU62" s="351"/>
      <c r="AV62" s="338"/>
      <c r="AW62" s="351"/>
      <c r="AX62" s="338"/>
      <c r="AY62" s="351"/>
      <c r="AZ62" s="338"/>
      <c r="BA62" s="351"/>
      <c r="BB62" s="338"/>
      <c r="BC62" s="351"/>
      <c r="BD62" s="338"/>
      <c r="BE62" s="351"/>
      <c r="BF62" s="338"/>
      <c r="BG62" s="351"/>
      <c r="BH62" s="338"/>
      <c r="BI62" s="351"/>
      <c r="BJ62" s="338"/>
      <c r="BK62" s="351"/>
      <c r="BL62" s="338"/>
      <c r="BM62" s="351"/>
      <c r="BN62" s="338"/>
      <c r="BO62" s="351"/>
      <c r="BP62" s="338"/>
      <c r="BQ62" s="351"/>
      <c r="BR62" s="338"/>
    </row>
    <row r="63" spans="39:70" ht="12.75">
      <c r="AM63" s="17"/>
      <c r="AN63" s="320"/>
      <c r="AO63" s="320"/>
      <c r="AP63" s="320"/>
      <c r="AQ63" s="351"/>
      <c r="AR63" s="338"/>
      <c r="AS63" s="351"/>
      <c r="AT63" s="338"/>
      <c r="AU63" s="351"/>
      <c r="AV63" s="338"/>
      <c r="AW63" s="351"/>
      <c r="AX63" s="338"/>
      <c r="AY63" s="351"/>
      <c r="AZ63" s="338"/>
      <c r="BA63" s="351"/>
      <c r="BB63" s="338"/>
      <c r="BC63" s="351"/>
      <c r="BD63" s="338"/>
      <c r="BE63" s="351"/>
      <c r="BF63" s="338"/>
      <c r="BG63" s="351"/>
      <c r="BH63" s="338"/>
      <c r="BI63" s="351"/>
      <c r="BJ63" s="338"/>
      <c r="BK63" s="351"/>
      <c r="BL63" s="338"/>
      <c r="BM63" s="351"/>
      <c r="BN63" s="338"/>
      <c r="BO63" s="351"/>
      <c r="BP63" s="338"/>
      <c r="BQ63" s="351"/>
      <c r="BR63" s="338"/>
    </row>
    <row r="64" spans="39:70" ht="12.75">
      <c r="AM64" s="17"/>
      <c r="AN64" s="320"/>
      <c r="AO64" s="320"/>
      <c r="AP64" s="320"/>
      <c r="AQ64" s="351"/>
      <c r="AR64" s="338"/>
      <c r="AS64" s="351"/>
      <c r="AT64" s="338"/>
      <c r="AU64" s="351"/>
      <c r="AV64" s="338"/>
      <c r="AW64" s="351"/>
      <c r="AX64" s="338"/>
      <c r="AY64" s="351"/>
      <c r="AZ64" s="338"/>
      <c r="BA64" s="351"/>
      <c r="BB64" s="338"/>
      <c r="BC64" s="351"/>
      <c r="BD64" s="338"/>
      <c r="BE64" s="351"/>
      <c r="BF64" s="338"/>
      <c r="BG64" s="351"/>
      <c r="BH64" s="338"/>
      <c r="BI64" s="351"/>
      <c r="BJ64" s="338"/>
      <c r="BK64" s="351"/>
      <c r="BL64" s="338"/>
      <c r="BM64" s="351"/>
      <c r="BN64" s="338"/>
      <c r="BO64" s="351"/>
      <c r="BP64" s="338"/>
      <c r="BQ64" s="351"/>
      <c r="BR64" s="338"/>
    </row>
    <row r="65" spans="39:70" ht="12.75">
      <c r="AM65" s="17"/>
      <c r="AN65" s="320"/>
      <c r="AO65" s="320"/>
      <c r="AP65" s="320"/>
      <c r="AQ65" s="351"/>
      <c r="AR65" s="338"/>
      <c r="AS65" s="351"/>
      <c r="AT65" s="338"/>
      <c r="AU65" s="351"/>
      <c r="AV65" s="338"/>
      <c r="AW65" s="351"/>
      <c r="AX65" s="338"/>
      <c r="AY65" s="351"/>
      <c r="AZ65" s="338"/>
      <c r="BA65" s="351"/>
      <c r="BB65" s="338"/>
      <c r="BC65" s="351"/>
      <c r="BD65" s="338"/>
      <c r="BE65" s="351"/>
      <c r="BF65" s="338"/>
      <c r="BG65" s="351"/>
      <c r="BH65" s="338"/>
      <c r="BI65" s="351"/>
      <c r="BJ65" s="338"/>
      <c r="BK65" s="351"/>
      <c r="BL65" s="338"/>
      <c r="BM65" s="351"/>
      <c r="BN65" s="338"/>
      <c r="BO65" s="351"/>
      <c r="BP65" s="338"/>
      <c r="BQ65" s="351"/>
      <c r="BR65" s="338"/>
    </row>
    <row r="66" spans="39:70" ht="12.75">
      <c r="AM66" s="17"/>
      <c r="AN66" s="320"/>
      <c r="AO66" s="320"/>
      <c r="AP66" s="320"/>
      <c r="AQ66" s="351"/>
      <c r="AR66" s="338"/>
      <c r="AS66" s="351"/>
      <c r="AT66" s="338"/>
      <c r="AU66" s="351"/>
      <c r="AV66" s="338"/>
      <c r="AW66" s="351"/>
      <c r="AX66" s="338"/>
      <c r="AY66" s="351"/>
      <c r="AZ66" s="338"/>
      <c r="BA66" s="351"/>
      <c r="BB66" s="338"/>
      <c r="BC66" s="351"/>
      <c r="BD66" s="338"/>
      <c r="BE66" s="351"/>
      <c r="BF66" s="338"/>
      <c r="BG66" s="351"/>
      <c r="BH66" s="338"/>
      <c r="BI66" s="351"/>
      <c r="BJ66" s="338"/>
      <c r="BK66" s="351"/>
      <c r="BL66" s="338"/>
      <c r="BM66" s="351"/>
      <c r="BN66" s="338"/>
      <c r="BO66" s="351"/>
      <c r="BP66" s="338"/>
      <c r="BQ66" s="351"/>
      <c r="BR66" s="338"/>
    </row>
    <row r="67" spans="39:70" ht="12.75">
      <c r="AM67" s="17"/>
      <c r="AN67" s="320"/>
      <c r="AO67" s="320"/>
      <c r="AP67" s="320"/>
      <c r="AQ67" s="351"/>
      <c r="AR67" s="338"/>
      <c r="AS67" s="351"/>
      <c r="AT67" s="338"/>
      <c r="AU67" s="351"/>
      <c r="AV67" s="338"/>
      <c r="AW67" s="351"/>
      <c r="AX67" s="338"/>
      <c r="AY67" s="351"/>
      <c r="AZ67" s="338"/>
      <c r="BA67" s="351"/>
      <c r="BB67" s="338"/>
      <c r="BC67" s="351"/>
      <c r="BD67" s="338"/>
      <c r="BE67" s="351"/>
      <c r="BF67" s="338"/>
      <c r="BG67" s="351"/>
      <c r="BH67" s="338"/>
      <c r="BI67" s="351"/>
      <c r="BJ67" s="338"/>
      <c r="BK67" s="351"/>
      <c r="BL67" s="338"/>
      <c r="BM67" s="351"/>
      <c r="BN67" s="338"/>
      <c r="BO67" s="351"/>
      <c r="BP67" s="338"/>
      <c r="BQ67" s="351"/>
      <c r="BR67" s="338"/>
    </row>
    <row r="68" spans="39:70" ht="12.75">
      <c r="AM68" s="17"/>
      <c r="AN68" s="320"/>
      <c r="AO68" s="320"/>
      <c r="AP68" s="320"/>
      <c r="AQ68" s="351"/>
      <c r="AR68" s="338"/>
      <c r="AS68" s="351"/>
      <c r="AT68" s="338"/>
      <c r="AU68" s="351"/>
      <c r="AV68" s="338"/>
      <c r="AW68" s="351"/>
      <c r="AX68" s="338"/>
      <c r="AY68" s="351"/>
      <c r="AZ68" s="338"/>
      <c r="BA68" s="351"/>
      <c r="BB68" s="338"/>
      <c r="BC68" s="351"/>
      <c r="BD68" s="338"/>
      <c r="BE68" s="351"/>
      <c r="BF68" s="338"/>
      <c r="BG68" s="351"/>
      <c r="BH68" s="338"/>
      <c r="BI68" s="351"/>
      <c r="BJ68" s="338"/>
      <c r="BK68" s="351"/>
      <c r="BL68" s="338"/>
      <c r="BM68" s="351"/>
      <c r="BN68" s="338"/>
      <c r="BO68" s="351"/>
      <c r="BP68" s="338"/>
      <c r="BQ68" s="351"/>
      <c r="BR68" s="338"/>
    </row>
    <row r="69" spans="39:70" ht="12.75">
      <c r="AM69" s="17"/>
      <c r="AN69" s="320"/>
      <c r="AO69" s="320"/>
      <c r="AP69" s="320"/>
      <c r="AQ69" s="351"/>
      <c r="AR69" s="338"/>
      <c r="AS69" s="351"/>
      <c r="AT69" s="338"/>
      <c r="AU69" s="351"/>
      <c r="AV69" s="338"/>
      <c r="AW69" s="351"/>
      <c r="AX69" s="338"/>
      <c r="AY69" s="351"/>
      <c r="AZ69" s="338"/>
      <c r="BA69" s="351"/>
      <c r="BB69" s="338"/>
      <c r="BC69" s="351"/>
      <c r="BD69" s="338"/>
      <c r="BE69" s="351"/>
      <c r="BF69" s="338"/>
      <c r="BG69" s="351"/>
      <c r="BH69" s="338"/>
      <c r="BI69" s="351"/>
      <c r="BJ69" s="338"/>
      <c r="BK69" s="351"/>
      <c r="BL69" s="338"/>
      <c r="BM69" s="351"/>
      <c r="BN69" s="338"/>
      <c r="BO69" s="351"/>
      <c r="BP69" s="338"/>
      <c r="BQ69" s="351"/>
      <c r="BR69" s="338"/>
    </row>
    <row r="70" spans="39:70" ht="12.75">
      <c r="AM70" s="17"/>
      <c r="AN70" s="320"/>
      <c r="AO70" s="320"/>
      <c r="AP70" s="320"/>
      <c r="AQ70" s="351"/>
      <c r="AR70" s="338"/>
      <c r="AS70" s="351"/>
      <c r="AT70" s="338"/>
      <c r="AU70" s="351"/>
      <c r="AV70" s="338"/>
      <c r="AW70" s="351"/>
      <c r="AX70" s="338"/>
      <c r="AY70" s="351"/>
      <c r="AZ70" s="338"/>
      <c r="BA70" s="351"/>
      <c r="BB70" s="338"/>
      <c r="BC70" s="351"/>
      <c r="BD70" s="338"/>
      <c r="BE70" s="351"/>
      <c r="BF70" s="338"/>
      <c r="BG70" s="351"/>
      <c r="BH70" s="338"/>
      <c r="BI70" s="351"/>
      <c r="BJ70" s="338"/>
      <c r="BK70" s="351"/>
      <c r="BL70" s="338"/>
      <c r="BM70" s="351"/>
      <c r="BN70" s="338"/>
      <c r="BO70" s="351"/>
      <c r="BP70" s="338"/>
      <c r="BQ70" s="351"/>
      <c r="BR70" s="338"/>
    </row>
    <row r="71" spans="39:70" ht="12.75">
      <c r="AM71" s="17"/>
      <c r="AN71" s="320"/>
      <c r="AO71" s="320"/>
      <c r="AP71" s="320"/>
      <c r="AQ71" s="351"/>
      <c r="AR71" s="338"/>
      <c r="AS71" s="351"/>
      <c r="AT71" s="338"/>
      <c r="AU71" s="351"/>
      <c r="AV71" s="338"/>
      <c r="AW71" s="351"/>
      <c r="AX71" s="338"/>
      <c r="AY71" s="351"/>
      <c r="AZ71" s="338"/>
      <c r="BA71" s="351"/>
      <c r="BB71" s="338"/>
      <c r="BC71" s="351"/>
      <c r="BD71" s="338"/>
      <c r="BE71" s="351"/>
      <c r="BF71" s="338"/>
      <c r="BG71" s="351"/>
      <c r="BH71" s="338"/>
      <c r="BI71" s="351"/>
      <c r="BJ71" s="338"/>
      <c r="BK71" s="351"/>
      <c r="BL71" s="338"/>
      <c r="BM71" s="351"/>
      <c r="BN71" s="338"/>
      <c r="BO71" s="351"/>
      <c r="BP71" s="338"/>
      <c r="BQ71" s="351"/>
      <c r="BR71" s="338"/>
    </row>
    <row r="72" spans="39:70" ht="12.75">
      <c r="AM72" s="17"/>
      <c r="AN72" s="320"/>
      <c r="AO72" s="320"/>
      <c r="AP72" s="320"/>
      <c r="AQ72" s="351"/>
      <c r="AR72" s="338"/>
      <c r="AS72" s="351"/>
      <c r="AT72" s="338"/>
      <c r="AU72" s="351"/>
      <c r="AV72" s="338"/>
      <c r="AW72" s="351"/>
      <c r="AX72" s="338"/>
      <c r="AY72" s="351"/>
      <c r="AZ72" s="338"/>
      <c r="BA72" s="351"/>
      <c r="BB72" s="338"/>
      <c r="BC72" s="351"/>
      <c r="BD72" s="338"/>
      <c r="BE72" s="351"/>
      <c r="BF72" s="338"/>
      <c r="BG72" s="351"/>
      <c r="BH72" s="338"/>
      <c r="BI72" s="351"/>
      <c r="BJ72" s="338"/>
      <c r="BK72" s="351"/>
      <c r="BL72" s="338"/>
      <c r="BM72" s="351"/>
      <c r="BN72" s="338"/>
      <c r="BO72" s="351"/>
      <c r="BP72" s="338"/>
      <c r="BQ72" s="351"/>
      <c r="BR72" s="338"/>
    </row>
    <row r="73" spans="39:70" ht="12.75">
      <c r="AM73" s="17"/>
      <c r="AN73" s="320"/>
      <c r="AO73" s="320"/>
      <c r="AP73" s="320"/>
      <c r="AQ73" s="351"/>
      <c r="AR73" s="338"/>
      <c r="AS73" s="351"/>
      <c r="AT73" s="338"/>
      <c r="AU73" s="351"/>
      <c r="AV73" s="338"/>
      <c r="AW73" s="351"/>
      <c r="AX73" s="338"/>
      <c r="AY73" s="351"/>
      <c r="AZ73" s="338"/>
      <c r="BA73" s="351"/>
      <c r="BB73" s="338"/>
      <c r="BC73" s="351"/>
      <c r="BD73" s="338"/>
      <c r="BE73" s="351"/>
      <c r="BF73" s="338"/>
      <c r="BG73" s="351"/>
      <c r="BH73" s="338"/>
      <c r="BI73" s="351"/>
      <c r="BJ73" s="338"/>
      <c r="BK73" s="351"/>
      <c r="BL73" s="338"/>
      <c r="BM73" s="351"/>
      <c r="BN73" s="338"/>
      <c r="BO73" s="351"/>
      <c r="BP73" s="338"/>
      <c r="BQ73" s="351"/>
      <c r="BR73" s="338"/>
    </row>
    <row r="74" spans="39:70" ht="12.75">
      <c r="AM74" s="17"/>
      <c r="AN74" s="320"/>
      <c r="AO74" s="320"/>
      <c r="AP74" s="320"/>
      <c r="AQ74" s="351"/>
      <c r="AR74" s="338"/>
      <c r="AS74" s="351"/>
      <c r="AT74" s="338"/>
      <c r="AU74" s="351"/>
      <c r="AV74" s="338"/>
      <c r="AW74" s="351"/>
      <c r="AX74" s="338"/>
      <c r="AY74" s="351"/>
      <c r="AZ74" s="338"/>
      <c r="BA74" s="351"/>
      <c r="BB74" s="338"/>
      <c r="BC74" s="351"/>
      <c r="BD74" s="338"/>
      <c r="BE74" s="351"/>
      <c r="BF74" s="338"/>
      <c r="BG74" s="351"/>
      <c r="BH74" s="338"/>
      <c r="BI74" s="351"/>
      <c r="BJ74" s="338"/>
      <c r="BK74" s="351"/>
      <c r="BL74" s="338"/>
      <c r="BM74" s="351"/>
      <c r="BN74" s="338"/>
      <c r="BO74" s="351"/>
      <c r="BP74" s="338"/>
      <c r="BQ74" s="351"/>
      <c r="BR74" s="338"/>
    </row>
    <row r="75" spans="39:70" ht="12.75">
      <c r="AM75" s="17"/>
      <c r="AN75" s="320"/>
      <c r="AO75" s="320"/>
      <c r="AP75" s="320"/>
      <c r="AQ75" s="351"/>
      <c r="AR75" s="338"/>
      <c r="AS75" s="351"/>
      <c r="AT75" s="338"/>
      <c r="AU75" s="351"/>
      <c r="AV75" s="338"/>
      <c r="AW75" s="351"/>
      <c r="AX75" s="338"/>
      <c r="AY75" s="351"/>
      <c r="AZ75" s="338"/>
      <c r="BA75" s="351"/>
      <c r="BB75" s="338"/>
      <c r="BC75" s="351"/>
      <c r="BD75" s="338"/>
      <c r="BE75" s="351"/>
      <c r="BF75" s="338"/>
      <c r="BG75" s="351"/>
      <c r="BH75" s="338"/>
      <c r="BI75" s="351"/>
      <c r="BJ75" s="338"/>
      <c r="BK75" s="351"/>
      <c r="BL75" s="338"/>
      <c r="BM75" s="351"/>
      <c r="BN75" s="338"/>
      <c r="BO75" s="351"/>
      <c r="BP75" s="338"/>
      <c r="BQ75" s="351"/>
      <c r="BR75" s="338"/>
    </row>
    <row r="76" spans="39:70" ht="12.75">
      <c r="AM76" s="17"/>
      <c r="AN76" s="320"/>
      <c r="AO76" s="320"/>
      <c r="AP76" s="320"/>
      <c r="AQ76" s="351"/>
      <c r="AR76" s="338"/>
      <c r="AS76" s="351"/>
      <c r="AT76" s="338"/>
      <c r="AU76" s="351"/>
      <c r="AV76" s="338"/>
      <c r="AW76" s="351"/>
      <c r="AX76" s="338"/>
      <c r="AY76" s="351"/>
      <c r="AZ76" s="338"/>
      <c r="BA76" s="351"/>
      <c r="BB76" s="338"/>
      <c r="BC76" s="351"/>
      <c r="BD76" s="338"/>
      <c r="BE76" s="351"/>
      <c r="BF76" s="338"/>
      <c r="BG76" s="351"/>
      <c r="BH76" s="338"/>
      <c r="BI76" s="351"/>
      <c r="BJ76" s="338"/>
      <c r="BK76" s="351"/>
      <c r="BL76" s="338"/>
      <c r="BM76" s="351"/>
      <c r="BN76" s="338"/>
      <c r="BO76" s="351"/>
      <c r="BP76" s="338"/>
      <c r="BQ76" s="351"/>
      <c r="BR76" s="338"/>
    </row>
    <row r="77" spans="39:70" ht="12.75">
      <c r="AM77" s="17"/>
      <c r="AN77" s="320"/>
      <c r="AO77" s="320"/>
      <c r="AP77" s="320"/>
      <c r="AQ77" s="351"/>
      <c r="AR77" s="338"/>
      <c r="AS77" s="351"/>
      <c r="AT77" s="338"/>
      <c r="AU77" s="351"/>
      <c r="AV77" s="338"/>
      <c r="AW77" s="351"/>
      <c r="AX77" s="338"/>
      <c r="AY77" s="351"/>
      <c r="AZ77" s="338"/>
      <c r="BA77" s="351"/>
      <c r="BB77" s="338"/>
      <c r="BC77" s="351"/>
      <c r="BD77" s="338"/>
      <c r="BE77" s="351"/>
      <c r="BF77" s="338"/>
      <c r="BG77" s="351"/>
      <c r="BH77" s="338"/>
      <c r="BI77" s="351"/>
      <c r="BJ77" s="338"/>
      <c r="BK77" s="351"/>
      <c r="BL77" s="338"/>
      <c r="BM77" s="351"/>
      <c r="BN77" s="338"/>
      <c r="BO77" s="351"/>
      <c r="BP77" s="338"/>
      <c r="BQ77" s="351"/>
      <c r="BR77" s="338"/>
    </row>
    <row r="78" spans="39:70" ht="12.75">
      <c r="AM78" s="17"/>
      <c r="AN78" s="320"/>
      <c r="AO78" s="320"/>
      <c r="AP78" s="320"/>
      <c r="AQ78" s="351"/>
      <c r="AR78" s="338"/>
      <c r="AS78" s="351"/>
      <c r="AT78" s="338"/>
      <c r="AU78" s="351"/>
      <c r="AV78" s="338"/>
      <c r="AW78" s="351"/>
      <c r="AX78" s="338"/>
      <c r="AY78" s="351"/>
      <c r="AZ78" s="338"/>
      <c r="BA78" s="351"/>
      <c r="BB78" s="338"/>
      <c r="BC78" s="351"/>
      <c r="BD78" s="338"/>
      <c r="BE78" s="351"/>
      <c r="BF78" s="338"/>
      <c r="BG78" s="351"/>
      <c r="BH78" s="338"/>
      <c r="BI78" s="351"/>
      <c r="BJ78" s="338"/>
      <c r="BK78" s="351"/>
      <c r="BL78" s="338"/>
      <c r="BM78" s="351"/>
      <c r="BN78" s="338"/>
      <c r="BO78" s="351"/>
      <c r="BP78" s="338"/>
      <c r="BQ78" s="351"/>
      <c r="BR78" s="338"/>
    </row>
    <row r="79" spans="39:70" ht="12.75">
      <c r="AM79" s="17"/>
      <c r="AN79" s="320"/>
      <c r="AO79" s="320"/>
      <c r="AP79" s="320"/>
      <c r="AQ79" s="351"/>
      <c r="AR79" s="338"/>
      <c r="AS79" s="351"/>
      <c r="AT79" s="338"/>
      <c r="AU79" s="351"/>
      <c r="AV79" s="338"/>
      <c r="AW79" s="351"/>
      <c r="AX79" s="338"/>
      <c r="AY79" s="351"/>
      <c r="AZ79" s="338"/>
      <c r="BA79" s="351"/>
      <c r="BB79" s="338"/>
      <c r="BC79" s="351"/>
      <c r="BD79" s="338"/>
      <c r="BE79" s="351"/>
      <c r="BF79" s="338"/>
      <c r="BG79" s="351"/>
      <c r="BH79" s="338"/>
      <c r="BI79" s="351"/>
      <c r="BJ79" s="338"/>
      <c r="BK79" s="351"/>
      <c r="BL79" s="338"/>
      <c r="BM79" s="351"/>
      <c r="BN79" s="338"/>
      <c r="BO79" s="351"/>
      <c r="BP79" s="338"/>
      <c r="BQ79" s="351"/>
      <c r="BR79" s="338"/>
    </row>
    <row r="80" spans="39:70" ht="12.75">
      <c r="AM80" s="17"/>
      <c r="AN80" s="320"/>
      <c r="AO80" s="320"/>
      <c r="AP80" s="320"/>
      <c r="AQ80" s="351"/>
      <c r="AR80" s="338"/>
      <c r="AS80" s="351"/>
      <c r="AT80" s="338"/>
      <c r="AU80" s="351"/>
      <c r="AV80" s="338"/>
      <c r="AW80" s="351"/>
      <c r="AX80" s="338"/>
      <c r="AY80" s="351"/>
      <c r="AZ80" s="338"/>
      <c r="BA80" s="351"/>
      <c r="BB80" s="338"/>
      <c r="BC80" s="351"/>
      <c r="BD80" s="338"/>
      <c r="BE80" s="351"/>
      <c r="BF80" s="338"/>
      <c r="BG80" s="351"/>
      <c r="BH80" s="338"/>
      <c r="BI80" s="351"/>
      <c r="BJ80" s="338"/>
      <c r="BK80" s="351"/>
      <c r="BL80" s="338"/>
      <c r="BM80" s="351"/>
      <c r="BN80" s="338"/>
      <c r="BO80" s="351"/>
      <c r="BP80" s="338"/>
      <c r="BQ80" s="351"/>
      <c r="BR80" s="338"/>
    </row>
    <row r="81" spans="39:70" ht="12.75">
      <c r="AM81" s="17"/>
      <c r="AN81" s="320"/>
      <c r="AO81" s="320"/>
      <c r="AP81" s="320"/>
      <c r="AQ81" s="351"/>
      <c r="AR81" s="338"/>
      <c r="AS81" s="351"/>
      <c r="AT81" s="338"/>
      <c r="AU81" s="351"/>
      <c r="AV81" s="338"/>
      <c r="AW81" s="351"/>
      <c r="AX81" s="338"/>
      <c r="AY81" s="351"/>
      <c r="AZ81" s="338"/>
      <c r="BA81" s="351"/>
      <c r="BB81" s="338"/>
      <c r="BC81" s="351"/>
      <c r="BD81" s="338"/>
      <c r="BE81" s="351"/>
      <c r="BF81" s="338"/>
      <c r="BG81" s="351"/>
      <c r="BH81" s="338"/>
      <c r="BI81" s="351"/>
      <c r="BJ81" s="338"/>
      <c r="BK81" s="351"/>
      <c r="BL81" s="338"/>
      <c r="BM81" s="351"/>
      <c r="BN81" s="338"/>
      <c r="BO81" s="351"/>
      <c r="BP81" s="338"/>
      <c r="BQ81" s="351"/>
      <c r="BR81" s="338"/>
    </row>
    <row r="82" spans="39:70" ht="12.75">
      <c r="AM82" s="17"/>
      <c r="AN82" s="320"/>
      <c r="AO82" s="320"/>
      <c r="AP82" s="320"/>
      <c r="AQ82" s="351"/>
      <c r="AR82" s="338"/>
      <c r="AS82" s="351"/>
      <c r="AT82" s="338"/>
      <c r="AU82" s="351"/>
      <c r="AV82" s="338"/>
      <c r="AW82" s="351"/>
      <c r="AX82" s="338"/>
      <c r="AY82" s="351"/>
      <c r="AZ82" s="338"/>
      <c r="BA82" s="351"/>
      <c r="BB82" s="338"/>
      <c r="BC82" s="351"/>
      <c r="BD82" s="338"/>
      <c r="BE82" s="351"/>
      <c r="BF82" s="338"/>
      <c r="BG82" s="351"/>
      <c r="BH82" s="338"/>
      <c r="BI82" s="351"/>
      <c r="BJ82" s="338"/>
      <c r="BK82" s="351"/>
      <c r="BL82" s="338"/>
      <c r="BM82" s="351"/>
      <c r="BN82" s="338"/>
      <c r="BO82" s="351"/>
      <c r="BP82" s="338"/>
      <c r="BQ82" s="351"/>
      <c r="BR82" s="338"/>
    </row>
    <row r="83" spans="39:70" ht="12.75">
      <c r="AM83" s="17"/>
      <c r="AN83" s="320"/>
      <c r="AO83" s="320"/>
      <c r="AP83" s="320"/>
      <c r="AQ83" s="351"/>
      <c r="AR83" s="338"/>
      <c r="AS83" s="351"/>
      <c r="AT83" s="338"/>
      <c r="AU83" s="351"/>
      <c r="AV83" s="338"/>
      <c r="AW83" s="351"/>
      <c r="AX83" s="338"/>
      <c r="AY83" s="351"/>
      <c r="AZ83" s="338"/>
      <c r="BA83" s="351"/>
      <c r="BB83" s="338"/>
      <c r="BC83" s="351"/>
      <c r="BD83" s="338"/>
      <c r="BE83" s="351"/>
      <c r="BF83" s="338"/>
      <c r="BG83" s="351"/>
      <c r="BH83" s="338"/>
      <c r="BI83" s="351"/>
      <c r="BJ83" s="338"/>
      <c r="BK83" s="351"/>
      <c r="BL83" s="338"/>
      <c r="BM83" s="351"/>
      <c r="BN83" s="338"/>
      <c r="BO83" s="351"/>
      <c r="BP83" s="338"/>
      <c r="BQ83" s="351"/>
      <c r="BR83" s="338"/>
    </row>
    <row r="84" spans="39:70" ht="12.75">
      <c r="AM84" s="17"/>
      <c r="AN84" s="320"/>
      <c r="AO84" s="320"/>
      <c r="AP84" s="320"/>
      <c r="AQ84" s="351"/>
      <c r="AR84" s="338"/>
      <c r="AS84" s="351"/>
      <c r="AT84" s="338"/>
      <c r="AU84" s="351"/>
      <c r="AV84" s="338"/>
      <c r="AW84" s="351"/>
      <c r="AX84" s="338"/>
      <c r="AY84" s="351"/>
      <c r="AZ84" s="338"/>
      <c r="BA84" s="351"/>
      <c r="BB84" s="338"/>
      <c r="BC84" s="351"/>
      <c r="BD84" s="338"/>
      <c r="BE84" s="351"/>
      <c r="BF84" s="338"/>
      <c r="BG84" s="351"/>
      <c r="BH84" s="338"/>
      <c r="BI84" s="351"/>
      <c r="BJ84" s="338"/>
      <c r="BK84" s="351"/>
      <c r="BL84" s="338"/>
      <c r="BM84" s="351"/>
      <c r="BN84" s="338"/>
      <c r="BO84" s="351"/>
      <c r="BP84" s="338"/>
      <c r="BQ84" s="351"/>
      <c r="BR84" s="338"/>
    </row>
    <row r="85" spans="39:70" ht="12.75">
      <c r="AM85" s="17"/>
      <c r="AN85" s="320"/>
      <c r="AO85" s="320"/>
      <c r="AP85" s="320"/>
      <c r="AQ85" s="351"/>
      <c r="AR85" s="338"/>
      <c r="AS85" s="351"/>
      <c r="AT85" s="338"/>
      <c r="AU85" s="351"/>
      <c r="AV85" s="338"/>
      <c r="AW85" s="351"/>
      <c r="AX85" s="338"/>
      <c r="AY85" s="351"/>
      <c r="AZ85" s="338"/>
      <c r="BA85" s="351"/>
      <c r="BB85" s="338"/>
      <c r="BC85" s="351"/>
      <c r="BD85" s="338"/>
      <c r="BE85" s="351"/>
      <c r="BF85" s="338"/>
      <c r="BG85" s="351"/>
      <c r="BH85" s="338"/>
      <c r="BI85" s="351"/>
      <c r="BJ85" s="338"/>
      <c r="BK85" s="351"/>
      <c r="BL85" s="338"/>
      <c r="BM85" s="351"/>
      <c r="BN85" s="338"/>
      <c r="BO85" s="351"/>
      <c r="BP85" s="338"/>
      <c r="BQ85" s="351"/>
      <c r="BR85" s="338"/>
    </row>
    <row r="86" spans="39:70" ht="12.75">
      <c r="AM86" s="17"/>
      <c r="AN86" s="320"/>
      <c r="AO86" s="320"/>
      <c r="AP86" s="320"/>
      <c r="AQ86" s="351"/>
      <c r="AR86" s="338"/>
      <c r="AS86" s="351"/>
      <c r="AT86" s="338"/>
      <c r="AU86" s="351"/>
      <c r="AV86" s="338"/>
      <c r="AW86" s="351"/>
      <c r="AX86" s="338"/>
      <c r="AY86" s="351"/>
      <c r="AZ86" s="338"/>
      <c r="BA86" s="351"/>
      <c r="BB86" s="338"/>
      <c r="BC86" s="351"/>
      <c r="BD86" s="338"/>
      <c r="BE86" s="351"/>
      <c r="BF86" s="338"/>
      <c r="BG86" s="351"/>
      <c r="BH86" s="338"/>
      <c r="BI86" s="351"/>
      <c r="BJ86" s="338"/>
      <c r="BK86" s="351"/>
      <c r="BL86" s="338"/>
      <c r="BM86" s="351"/>
      <c r="BN86" s="338"/>
      <c r="BO86" s="351"/>
      <c r="BP86" s="338"/>
      <c r="BQ86" s="351"/>
      <c r="BR86" s="338"/>
    </row>
    <row r="87" spans="39:70" ht="12.75">
      <c r="AM87" s="17"/>
      <c r="AN87" s="320"/>
      <c r="AO87" s="320"/>
      <c r="AP87" s="320"/>
      <c r="AQ87" s="351"/>
      <c r="AR87" s="338"/>
      <c r="AS87" s="351"/>
      <c r="AT87" s="338"/>
      <c r="AU87" s="351"/>
      <c r="AV87" s="338"/>
      <c r="AW87" s="351"/>
      <c r="AX87" s="338"/>
      <c r="AY87" s="351"/>
      <c r="AZ87" s="338"/>
      <c r="BA87" s="351"/>
      <c r="BB87" s="338"/>
      <c r="BC87" s="351"/>
      <c r="BD87" s="338"/>
      <c r="BE87" s="351"/>
      <c r="BF87" s="338"/>
      <c r="BG87" s="351"/>
      <c r="BH87" s="338"/>
      <c r="BI87" s="351"/>
      <c r="BJ87" s="338"/>
      <c r="BK87" s="351"/>
      <c r="BL87" s="338"/>
      <c r="BM87" s="351"/>
      <c r="BN87" s="338"/>
      <c r="BO87" s="351"/>
      <c r="BP87" s="338"/>
      <c r="BQ87" s="351"/>
      <c r="BR87" s="338"/>
    </row>
    <row r="88" spans="39:70" ht="12.75">
      <c r="AM88" s="17"/>
      <c r="AN88" s="320"/>
      <c r="AO88" s="320"/>
      <c r="AP88" s="320"/>
      <c r="AQ88" s="351"/>
      <c r="AR88" s="338"/>
      <c r="AS88" s="351"/>
      <c r="AT88" s="338"/>
      <c r="AU88" s="351"/>
      <c r="AV88" s="338"/>
      <c r="AW88" s="351"/>
      <c r="AX88" s="338"/>
      <c r="AY88" s="351"/>
      <c r="AZ88" s="338"/>
      <c r="BA88" s="351"/>
      <c r="BB88" s="338"/>
      <c r="BC88" s="351"/>
      <c r="BD88" s="338"/>
      <c r="BE88" s="351"/>
      <c r="BF88" s="338"/>
      <c r="BG88" s="351"/>
      <c r="BH88" s="338"/>
      <c r="BI88" s="351"/>
      <c r="BJ88" s="338"/>
      <c r="BK88" s="351"/>
      <c r="BL88" s="338"/>
      <c r="BM88" s="351"/>
      <c r="BN88" s="338"/>
      <c r="BO88" s="351"/>
      <c r="BP88" s="338"/>
      <c r="BQ88" s="351"/>
      <c r="BR88" s="338"/>
    </row>
    <row r="89" spans="39:70" ht="12.75">
      <c r="AM89" s="17"/>
      <c r="AN89" s="320"/>
      <c r="AO89" s="320"/>
      <c r="AP89" s="320"/>
      <c r="AQ89" s="351"/>
      <c r="AR89" s="338"/>
      <c r="AS89" s="351"/>
      <c r="AT89" s="338"/>
      <c r="AU89" s="351"/>
      <c r="AV89" s="338"/>
      <c r="AW89" s="351"/>
      <c r="AX89" s="338"/>
      <c r="AY89" s="351"/>
      <c r="AZ89" s="338"/>
      <c r="BA89" s="351"/>
      <c r="BB89" s="338"/>
      <c r="BC89" s="351"/>
      <c r="BD89" s="338"/>
      <c r="BE89" s="351"/>
      <c r="BF89" s="338"/>
      <c r="BG89" s="351"/>
      <c r="BH89" s="338"/>
      <c r="BI89" s="351"/>
      <c r="BJ89" s="338"/>
      <c r="BK89" s="351"/>
      <c r="BL89" s="338"/>
      <c r="BM89" s="351"/>
      <c r="BN89" s="338"/>
      <c r="BO89" s="351"/>
      <c r="BP89" s="338"/>
      <c r="BQ89" s="351"/>
      <c r="BR89" s="338"/>
    </row>
    <row r="90" spans="39:70" ht="12.75">
      <c r="AM90" s="17"/>
      <c r="AN90" s="320"/>
      <c r="AO90" s="320"/>
      <c r="AP90" s="320"/>
      <c r="AQ90" s="351"/>
      <c r="AR90" s="338"/>
      <c r="AS90" s="351"/>
      <c r="AT90" s="338"/>
      <c r="AU90" s="351"/>
      <c r="AV90" s="338"/>
      <c r="AW90" s="351"/>
      <c r="AX90" s="338"/>
      <c r="AY90" s="351"/>
      <c r="AZ90" s="338"/>
      <c r="BA90" s="351"/>
      <c r="BB90" s="338"/>
      <c r="BC90" s="351"/>
      <c r="BD90" s="338"/>
      <c r="BE90" s="351"/>
      <c r="BF90" s="338"/>
      <c r="BG90" s="351"/>
      <c r="BH90" s="338"/>
      <c r="BI90" s="351"/>
      <c r="BJ90" s="338"/>
      <c r="BK90" s="351"/>
      <c r="BL90" s="338"/>
      <c r="BM90" s="351"/>
      <c r="BN90" s="338"/>
      <c r="BO90" s="351"/>
      <c r="BP90" s="338"/>
      <c r="BQ90" s="351"/>
      <c r="BR90" s="338"/>
    </row>
    <row r="91" spans="39:70" ht="12.75">
      <c r="AM91" s="17"/>
      <c r="AN91" s="320"/>
      <c r="AO91" s="320"/>
      <c r="AP91" s="320"/>
      <c r="AQ91" s="351"/>
      <c r="AR91" s="338"/>
      <c r="AS91" s="351"/>
      <c r="AT91" s="338"/>
      <c r="AU91" s="351"/>
      <c r="AV91" s="338"/>
      <c r="AW91" s="351"/>
      <c r="AX91" s="338"/>
      <c r="AY91" s="351"/>
      <c r="AZ91" s="338"/>
      <c r="BA91" s="351"/>
      <c r="BB91" s="338"/>
      <c r="BC91" s="351"/>
      <c r="BD91" s="338"/>
      <c r="BE91" s="351"/>
      <c r="BF91" s="338"/>
      <c r="BG91" s="351"/>
      <c r="BH91" s="338"/>
      <c r="BI91" s="351"/>
      <c r="BJ91" s="338"/>
      <c r="BK91" s="351"/>
      <c r="BL91" s="338"/>
      <c r="BM91" s="351"/>
      <c r="BN91" s="338"/>
      <c r="BO91" s="351"/>
      <c r="BP91" s="338"/>
      <c r="BQ91" s="351"/>
      <c r="BR91" s="338"/>
    </row>
    <row r="92" spans="39:70" ht="12.75">
      <c r="AM92" s="17"/>
      <c r="AN92" s="320"/>
      <c r="AO92" s="320"/>
      <c r="AP92" s="320"/>
      <c r="AQ92" s="351"/>
      <c r="AR92" s="338"/>
      <c r="AS92" s="351"/>
      <c r="AT92" s="338"/>
      <c r="AU92" s="351"/>
      <c r="AV92" s="338"/>
      <c r="AW92" s="351"/>
      <c r="AX92" s="338"/>
      <c r="AY92" s="351"/>
      <c r="AZ92" s="338"/>
      <c r="BA92" s="351"/>
      <c r="BB92" s="338"/>
      <c r="BC92" s="351"/>
      <c r="BD92" s="338"/>
      <c r="BE92" s="351"/>
      <c r="BF92" s="338"/>
      <c r="BG92" s="351"/>
      <c r="BH92" s="338"/>
      <c r="BI92" s="351"/>
      <c r="BJ92" s="338"/>
      <c r="BK92" s="351"/>
      <c r="BL92" s="338"/>
      <c r="BM92" s="351"/>
      <c r="BN92" s="338"/>
      <c r="BO92" s="351"/>
      <c r="BP92" s="338"/>
      <c r="BQ92" s="351"/>
      <c r="BR92" s="338"/>
    </row>
    <row r="93" spans="39:70" ht="12.75">
      <c r="AM93" s="17"/>
      <c r="AN93" s="320"/>
      <c r="AO93" s="320"/>
      <c r="AP93" s="320"/>
      <c r="AQ93" s="351"/>
      <c r="AR93" s="338"/>
      <c r="AS93" s="351"/>
      <c r="AT93" s="338"/>
      <c r="AU93" s="351"/>
      <c r="AV93" s="338"/>
      <c r="AW93" s="351"/>
      <c r="AX93" s="338"/>
      <c r="AY93" s="351"/>
      <c r="AZ93" s="338"/>
      <c r="BA93" s="351"/>
      <c r="BB93" s="338"/>
      <c r="BC93" s="351"/>
      <c r="BD93" s="338"/>
      <c r="BE93" s="351"/>
      <c r="BF93" s="338"/>
      <c r="BG93" s="351"/>
      <c r="BH93" s="338"/>
      <c r="BI93" s="351"/>
      <c r="BJ93" s="338"/>
      <c r="BK93" s="351"/>
      <c r="BL93" s="338"/>
      <c r="BM93" s="351"/>
      <c r="BN93" s="338"/>
      <c r="BO93" s="351"/>
      <c r="BP93" s="338"/>
      <c r="BQ93" s="351"/>
      <c r="BR93" s="338"/>
    </row>
    <row r="94" spans="39:70" ht="12.75">
      <c r="AM94" s="17"/>
      <c r="AN94" s="320"/>
      <c r="AO94" s="320"/>
      <c r="AP94" s="320"/>
      <c r="AQ94" s="351"/>
      <c r="AR94" s="338"/>
      <c r="AS94" s="351"/>
      <c r="AT94" s="338"/>
      <c r="AU94" s="351"/>
      <c r="AV94" s="338"/>
      <c r="AW94" s="351"/>
      <c r="AX94" s="338"/>
      <c r="AY94" s="351"/>
      <c r="AZ94" s="338"/>
      <c r="BA94" s="351"/>
      <c r="BB94" s="338"/>
      <c r="BC94" s="351"/>
      <c r="BD94" s="338"/>
      <c r="BE94" s="351"/>
      <c r="BF94" s="338"/>
      <c r="BG94" s="351"/>
      <c r="BH94" s="338"/>
      <c r="BI94" s="351"/>
      <c r="BJ94" s="338"/>
      <c r="BK94" s="351"/>
      <c r="BL94" s="338"/>
      <c r="BM94" s="351"/>
      <c r="BN94" s="338"/>
      <c r="BO94" s="351"/>
      <c r="BP94" s="338"/>
      <c r="BQ94" s="351"/>
      <c r="BR94" s="338"/>
    </row>
    <row r="95" spans="39:70" ht="12.75">
      <c r="AM95" s="17"/>
      <c r="AN95" s="320"/>
      <c r="AO95" s="320"/>
      <c r="AP95" s="320"/>
      <c r="AQ95" s="351"/>
      <c r="AR95" s="338"/>
      <c r="AS95" s="351"/>
      <c r="AT95" s="338"/>
      <c r="AU95" s="351"/>
      <c r="AV95" s="338"/>
      <c r="AW95" s="351"/>
      <c r="AX95" s="338"/>
      <c r="AY95" s="351"/>
      <c r="AZ95" s="338"/>
      <c r="BA95" s="351"/>
      <c r="BB95" s="338"/>
      <c r="BC95" s="351"/>
      <c r="BD95" s="338"/>
      <c r="BE95" s="351"/>
      <c r="BF95" s="338"/>
      <c r="BG95" s="351"/>
      <c r="BH95" s="338"/>
      <c r="BI95" s="351"/>
      <c r="BJ95" s="338"/>
      <c r="BK95" s="351"/>
      <c r="BL95" s="338"/>
      <c r="BM95" s="351"/>
      <c r="BN95" s="338"/>
      <c r="BO95" s="351"/>
      <c r="BP95" s="338"/>
      <c r="BQ95" s="351"/>
      <c r="BR95" s="338"/>
    </row>
    <row r="96" spans="39:70" ht="12.75">
      <c r="AM96" s="17"/>
      <c r="AN96" s="320"/>
      <c r="AO96" s="320"/>
      <c r="AP96" s="320"/>
      <c r="AQ96" s="351"/>
      <c r="AR96" s="338"/>
      <c r="AS96" s="351"/>
      <c r="AT96" s="338"/>
      <c r="AU96" s="351"/>
      <c r="AV96" s="338"/>
      <c r="AW96" s="351"/>
      <c r="AX96" s="338"/>
      <c r="AY96" s="351"/>
      <c r="AZ96" s="338"/>
      <c r="BA96" s="351"/>
      <c r="BB96" s="338"/>
      <c r="BC96" s="351"/>
      <c r="BD96" s="338"/>
      <c r="BE96" s="351"/>
      <c r="BF96" s="338"/>
      <c r="BG96" s="351"/>
      <c r="BH96" s="338"/>
      <c r="BI96" s="351"/>
      <c r="BJ96" s="338"/>
      <c r="BK96" s="351"/>
      <c r="BL96" s="338"/>
      <c r="BM96" s="351"/>
      <c r="BN96" s="338"/>
      <c r="BO96" s="351"/>
      <c r="BP96" s="338"/>
      <c r="BQ96" s="351"/>
      <c r="BR96" s="338"/>
    </row>
    <row r="97" spans="39:70" ht="12.75">
      <c r="AM97" s="17"/>
      <c r="AN97" s="320"/>
      <c r="AO97" s="320"/>
      <c r="AP97" s="320"/>
      <c r="AQ97" s="351"/>
      <c r="AR97" s="338"/>
      <c r="AS97" s="351"/>
      <c r="AT97" s="338"/>
      <c r="AU97" s="351"/>
      <c r="AV97" s="338"/>
      <c r="AW97" s="351"/>
      <c r="AX97" s="338"/>
      <c r="AY97" s="351"/>
      <c r="AZ97" s="338"/>
      <c r="BA97" s="351"/>
      <c r="BB97" s="338"/>
      <c r="BC97" s="351"/>
      <c r="BD97" s="338"/>
      <c r="BE97" s="351"/>
      <c r="BF97" s="338"/>
      <c r="BG97" s="351"/>
      <c r="BH97" s="338"/>
      <c r="BI97" s="351"/>
      <c r="BJ97" s="338"/>
      <c r="BK97" s="351"/>
      <c r="BL97" s="338"/>
      <c r="BM97" s="351"/>
      <c r="BN97" s="338"/>
      <c r="BO97" s="351"/>
      <c r="BP97" s="338"/>
      <c r="BQ97" s="351"/>
      <c r="BR97" s="338"/>
    </row>
    <row r="98" spans="39:70" ht="12.75">
      <c r="AM98" s="17"/>
      <c r="AN98" s="320"/>
      <c r="AO98" s="320"/>
      <c r="AP98" s="320"/>
      <c r="AQ98" s="351"/>
      <c r="AR98" s="338"/>
      <c r="AS98" s="351"/>
      <c r="AT98" s="338"/>
      <c r="AU98" s="351"/>
      <c r="AV98" s="338"/>
      <c r="AW98" s="351"/>
      <c r="AX98" s="338"/>
      <c r="AY98" s="351"/>
      <c r="AZ98" s="338"/>
      <c r="BA98" s="351"/>
      <c r="BB98" s="338"/>
      <c r="BC98" s="351"/>
      <c r="BD98" s="338"/>
      <c r="BE98" s="351"/>
      <c r="BF98" s="338"/>
      <c r="BG98" s="351"/>
      <c r="BH98" s="338"/>
      <c r="BI98" s="351"/>
      <c r="BJ98" s="338"/>
      <c r="BK98" s="351"/>
      <c r="BL98" s="338"/>
      <c r="BM98" s="351"/>
      <c r="BN98" s="338"/>
      <c r="BO98" s="351"/>
      <c r="BP98" s="338"/>
      <c r="BQ98" s="351"/>
      <c r="BR98" s="338"/>
    </row>
    <row r="99" spans="39:70" ht="12.75">
      <c r="AM99" s="17"/>
      <c r="AN99" s="320"/>
      <c r="AO99" s="320"/>
      <c r="AP99" s="320"/>
      <c r="AQ99" s="351"/>
      <c r="AR99" s="338"/>
      <c r="AS99" s="351"/>
      <c r="AT99" s="338"/>
      <c r="AU99" s="351"/>
      <c r="AV99" s="338"/>
      <c r="AW99" s="351"/>
      <c r="AX99" s="338"/>
      <c r="AY99" s="351"/>
      <c r="AZ99" s="338"/>
      <c r="BA99" s="351"/>
      <c r="BB99" s="338"/>
      <c r="BC99" s="351"/>
      <c r="BD99" s="338"/>
      <c r="BE99" s="351"/>
      <c r="BF99" s="338"/>
      <c r="BG99" s="351"/>
      <c r="BH99" s="338"/>
      <c r="BI99" s="351"/>
      <c r="BJ99" s="338"/>
      <c r="BK99" s="351"/>
      <c r="BL99" s="338"/>
      <c r="BM99" s="351"/>
      <c r="BN99" s="338"/>
      <c r="BO99" s="351"/>
      <c r="BP99" s="338"/>
      <c r="BQ99" s="351"/>
      <c r="BR99" s="338"/>
    </row>
    <row r="100" spans="39:70" ht="12.75">
      <c r="AM100" s="17"/>
      <c r="AN100" s="320"/>
      <c r="AO100" s="320"/>
      <c r="AP100" s="320"/>
      <c r="AQ100" s="351"/>
      <c r="AR100" s="338"/>
      <c r="AS100" s="351"/>
      <c r="AT100" s="338"/>
      <c r="AU100" s="351"/>
      <c r="AV100" s="338"/>
      <c r="AW100" s="351"/>
      <c r="AX100" s="338"/>
      <c r="AY100" s="351"/>
      <c r="AZ100" s="338"/>
      <c r="BA100" s="351"/>
      <c r="BB100" s="338"/>
      <c r="BC100" s="351"/>
      <c r="BD100" s="338"/>
      <c r="BE100" s="351"/>
      <c r="BF100" s="338"/>
      <c r="BG100" s="351"/>
      <c r="BH100" s="338"/>
      <c r="BI100" s="351"/>
      <c r="BJ100" s="338"/>
      <c r="BK100" s="351"/>
      <c r="BL100" s="338"/>
      <c r="BM100" s="351"/>
      <c r="BN100" s="338"/>
      <c r="BO100" s="351"/>
      <c r="BP100" s="338"/>
      <c r="BQ100" s="351"/>
      <c r="BR100" s="338"/>
    </row>
    <row r="101" spans="39:70" ht="12.75">
      <c r="AM101" s="17"/>
      <c r="AN101" s="320"/>
      <c r="AO101" s="320"/>
      <c r="AP101" s="320"/>
      <c r="AQ101" s="351"/>
      <c r="AR101" s="338"/>
      <c r="AS101" s="351"/>
      <c r="AT101" s="338"/>
      <c r="AU101" s="351"/>
      <c r="AV101" s="338"/>
      <c r="AW101" s="351"/>
      <c r="AX101" s="338"/>
      <c r="AY101" s="351"/>
      <c r="AZ101" s="338"/>
      <c r="BA101" s="351"/>
      <c r="BB101" s="338"/>
      <c r="BC101" s="351"/>
      <c r="BD101" s="338"/>
      <c r="BE101" s="351"/>
      <c r="BF101" s="338"/>
      <c r="BG101" s="351"/>
      <c r="BH101" s="338"/>
      <c r="BI101" s="351"/>
      <c r="BJ101" s="338"/>
      <c r="BK101" s="351"/>
      <c r="BL101" s="338"/>
      <c r="BM101" s="351"/>
      <c r="BN101" s="338"/>
      <c r="BO101" s="351"/>
      <c r="BP101" s="338"/>
      <c r="BQ101" s="351"/>
      <c r="BR101" s="338"/>
    </row>
    <row r="102" spans="39:70" ht="12.75">
      <c r="AM102" s="17"/>
      <c r="AN102" s="320"/>
      <c r="AO102" s="320"/>
      <c r="AP102" s="320"/>
      <c r="AQ102" s="351"/>
      <c r="AR102" s="338"/>
      <c r="AS102" s="351"/>
      <c r="AT102" s="338"/>
      <c r="AU102" s="351"/>
      <c r="AV102" s="338"/>
      <c r="AW102" s="351"/>
      <c r="AX102" s="338"/>
      <c r="AY102" s="351"/>
      <c r="AZ102" s="338"/>
      <c r="BA102" s="351"/>
      <c r="BB102" s="338"/>
      <c r="BC102" s="351"/>
      <c r="BD102" s="338"/>
      <c r="BE102" s="351"/>
      <c r="BF102" s="338"/>
      <c r="BG102" s="351"/>
      <c r="BH102" s="338"/>
      <c r="BI102" s="351"/>
      <c r="BJ102" s="338"/>
      <c r="BK102" s="351"/>
      <c r="BL102" s="338"/>
      <c r="BM102" s="351"/>
      <c r="BN102" s="338"/>
      <c r="BO102" s="351"/>
      <c r="BP102" s="338"/>
      <c r="BQ102" s="351"/>
      <c r="BR102" s="338"/>
    </row>
    <row r="103" spans="39:70" ht="12.75">
      <c r="AM103" s="17"/>
      <c r="AN103" s="320"/>
      <c r="AO103" s="320"/>
      <c r="AP103" s="320"/>
      <c r="AQ103" s="351"/>
      <c r="AR103" s="338"/>
      <c r="AS103" s="351"/>
      <c r="AT103" s="338"/>
      <c r="AU103" s="351"/>
      <c r="AV103" s="338"/>
      <c r="AW103" s="351"/>
      <c r="AX103" s="338"/>
      <c r="AY103" s="351"/>
      <c r="AZ103" s="338"/>
      <c r="BA103" s="351"/>
      <c r="BB103" s="338"/>
      <c r="BC103" s="351"/>
      <c r="BD103" s="338"/>
      <c r="BE103" s="351"/>
      <c r="BF103" s="338"/>
      <c r="BG103" s="351"/>
      <c r="BH103" s="338"/>
      <c r="BI103" s="351"/>
      <c r="BJ103" s="338"/>
      <c r="BK103" s="351"/>
      <c r="BL103" s="338"/>
      <c r="BM103" s="351"/>
      <c r="BN103" s="338"/>
      <c r="BO103" s="351"/>
      <c r="BP103" s="338"/>
      <c r="BQ103" s="351"/>
      <c r="BR103" s="338"/>
    </row>
    <row r="104" spans="39:70" ht="12.75">
      <c r="AM104" s="17"/>
      <c r="AN104" s="320"/>
      <c r="AO104" s="320"/>
      <c r="AP104" s="320"/>
      <c r="AQ104" s="351"/>
      <c r="AR104" s="338"/>
      <c r="AS104" s="351"/>
      <c r="AT104" s="338"/>
      <c r="AU104" s="351"/>
      <c r="AV104" s="338"/>
      <c r="AW104" s="351"/>
      <c r="AX104" s="338"/>
      <c r="AY104" s="351"/>
      <c r="AZ104" s="338"/>
      <c r="BA104" s="351"/>
      <c r="BB104" s="338"/>
      <c r="BC104" s="351"/>
      <c r="BD104" s="338"/>
      <c r="BE104" s="351"/>
      <c r="BF104" s="338"/>
      <c r="BG104" s="351"/>
      <c r="BH104" s="338"/>
      <c r="BI104" s="351"/>
      <c r="BJ104" s="338"/>
      <c r="BK104" s="351"/>
      <c r="BL104" s="338"/>
      <c r="BM104" s="351"/>
      <c r="BN104" s="338"/>
      <c r="BO104" s="351"/>
      <c r="BP104" s="338"/>
      <c r="BQ104" s="351"/>
      <c r="BR104" s="338"/>
    </row>
    <row r="105" spans="39:70" ht="12.75">
      <c r="AM105" s="17"/>
      <c r="AN105" s="320"/>
      <c r="AO105" s="320"/>
      <c r="AP105" s="320"/>
      <c r="AQ105" s="351"/>
      <c r="AR105" s="338"/>
      <c r="AS105" s="351"/>
      <c r="AT105" s="338"/>
      <c r="AU105" s="351"/>
      <c r="AV105" s="338"/>
      <c r="AW105" s="351"/>
      <c r="AX105" s="338"/>
      <c r="AY105" s="351"/>
      <c r="AZ105" s="338"/>
      <c r="BA105" s="351"/>
      <c r="BB105" s="338"/>
      <c r="BC105" s="351"/>
      <c r="BD105" s="338"/>
      <c r="BE105" s="351"/>
      <c r="BF105" s="338"/>
      <c r="BG105" s="351"/>
      <c r="BH105" s="338"/>
      <c r="BI105" s="351"/>
      <c r="BJ105" s="338"/>
      <c r="BK105" s="351"/>
      <c r="BL105" s="338"/>
      <c r="BM105" s="351"/>
      <c r="BN105" s="338"/>
      <c r="BO105" s="351"/>
      <c r="BP105" s="338"/>
      <c r="BQ105" s="351"/>
      <c r="BR105" s="338"/>
    </row>
    <row r="106" spans="39:70" ht="12.75">
      <c r="AM106" s="17"/>
      <c r="AN106" s="320"/>
      <c r="AO106" s="320"/>
      <c r="AP106" s="320"/>
      <c r="AQ106" s="351"/>
      <c r="AR106" s="338"/>
      <c r="AS106" s="351"/>
      <c r="AT106" s="338"/>
      <c r="AU106" s="351"/>
      <c r="AV106" s="338"/>
      <c r="AW106" s="351"/>
      <c r="AX106" s="338"/>
      <c r="AY106" s="351"/>
      <c r="AZ106" s="338"/>
      <c r="BA106" s="351"/>
      <c r="BB106" s="338"/>
      <c r="BC106" s="351"/>
      <c r="BD106" s="338"/>
      <c r="BE106" s="351"/>
      <c r="BF106" s="338"/>
      <c r="BG106" s="351"/>
      <c r="BH106" s="338"/>
      <c r="BI106" s="351"/>
      <c r="BJ106" s="338"/>
      <c r="BK106" s="351"/>
      <c r="BL106" s="338"/>
      <c r="BM106" s="351"/>
      <c r="BN106" s="338"/>
      <c r="BO106" s="351"/>
      <c r="BP106" s="338"/>
      <c r="BQ106" s="351"/>
      <c r="BR106" s="338"/>
    </row>
    <row r="107" spans="39:70" ht="12.75">
      <c r="AM107" s="17"/>
      <c r="AN107" s="320"/>
      <c r="AO107" s="320"/>
      <c r="AP107" s="320"/>
      <c r="AQ107" s="351"/>
      <c r="AR107" s="338"/>
      <c r="AS107" s="351"/>
      <c r="AT107" s="338"/>
      <c r="AU107" s="351"/>
      <c r="AV107" s="338"/>
      <c r="AW107" s="351"/>
      <c r="AX107" s="338"/>
      <c r="AY107" s="351"/>
      <c r="AZ107" s="338"/>
      <c r="BA107" s="351"/>
      <c r="BB107" s="338"/>
      <c r="BC107" s="351"/>
      <c r="BD107" s="338"/>
      <c r="BE107" s="351"/>
      <c r="BF107" s="338"/>
      <c r="BG107" s="351"/>
      <c r="BH107" s="338"/>
      <c r="BI107" s="351"/>
      <c r="BJ107" s="338"/>
      <c r="BK107" s="351"/>
      <c r="BL107" s="338"/>
      <c r="BM107" s="351"/>
      <c r="BN107" s="338"/>
      <c r="BO107" s="351"/>
      <c r="BP107" s="338"/>
      <c r="BQ107" s="351"/>
      <c r="BR107" s="338"/>
    </row>
    <row r="108" spans="39:70" ht="12.75">
      <c r="AM108" s="17"/>
      <c r="AN108" s="320"/>
      <c r="AO108" s="320"/>
      <c r="AP108" s="320"/>
      <c r="AQ108" s="351"/>
      <c r="AR108" s="338"/>
      <c r="AS108" s="351"/>
      <c r="AT108" s="338"/>
      <c r="AU108" s="351"/>
      <c r="AV108" s="338"/>
      <c r="AW108" s="351"/>
      <c r="AX108" s="338"/>
      <c r="AY108" s="351"/>
      <c r="AZ108" s="338"/>
      <c r="BA108" s="351"/>
      <c r="BB108" s="338"/>
      <c r="BC108" s="351"/>
      <c r="BD108" s="338"/>
      <c r="BE108" s="351"/>
      <c r="BF108" s="338"/>
      <c r="BG108" s="351"/>
      <c r="BH108" s="338"/>
      <c r="BI108" s="351"/>
      <c r="BJ108" s="338"/>
      <c r="BK108" s="351"/>
      <c r="BL108" s="338"/>
      <c r="BM108" s="351"/>
      <c r="BN108" s="338"/>
      <c r="BO108" s="351"/>
      <c r="BP108" s="338"/>
      <c r="BQ108" s="351"/>
      <c r="BR108" s="338"/>
    </row>
  </sheetData>
  <sheetProtection sheet="1" objects="1" scenarios="1" formatCells="0" formatColumns="0" formatRows="0" insertColumns="0"/>
  <mergeCells count="52">
    <mergeCell ref="AN45:BR45"/>
    <mergeCell ref="AN46:BR46"/>
    <mergeCell ref="AN47:BR47"/>
    <mergeCell ref="AN52:BR52"/>
    <mergeCell ref="AN48:BR48"/>
    <mergeCell ref="AN49:BR49"/>
    <mergeCell ref="AN50:BR50"/>
    <mergeCell ref="AN51:BR51"/>
    <mergeCell ref="AN41:BR41"/>
    <mergeCell ref="AN42:BR42"/>
    <mergeCell ref="AN43:BR43"/>
    <mergeCell ref="AN44:BR44"/>
    <mergeCell ref="AN37:BR37"/>
    <mergeCell ref="AN38:BR38"/>
    <mergeCell ref="AN39:BR39"/>
    <mergeCell ref="AN40:BR40"/>
    <mergeCell ref="AN35:BR35"/>
    <mergeCell ref="D46:AL46"/>
    <mergeCell ref="D42:AL42"/>
    <mergeCell ref="D43:AL43"/>
    <mergeCell ref="D44:AL44"/>
    <mergeCell ref="D45:AL45"/>
    <mergeCell ref="D38:AL38"/>
    <mergeCell ref="D39:AL39"/>
    <mergeCell ref="D40:AL40"/>
    <mergeCell ref="AN36:BR36"/>
    <mergeCell ref="D47:AL47"/>
    <mergeCell ref="D52:AL52"/>
    <mergeCell ref="D48:AL48"/>
    <mergeCell ref="D49:AL49"/>
    <mergeCell ref="D50:AL50"/>
    <mergeCell ref="D51:AL51"/>
    <mergeCell ref="D41:AL41"/>
    <mergeCell ref="D34:AL34"/>
    <mergeCell ref="D35:AL35"/>
    <mergeCell ref="D36:AL36"/>
    <mergeCell ref="D37:AL37"/>
    <mergeCell ref="D30:AL30"/>
    <mergeCell ref="D31:AL31"/>
    <mergeCell ref="D32:AL32"/>
    <mergeCell ref="D33:AL33"/>
    <mergeCell ref="D29:AL29"/>
    <mergeCell ref="C1:E1"/>
    <mergeCell ref="C4:AK4"/>
    <mergeCell ref="D23:AK23"/>
    <mergeCell ref="D25:AK25"/>
    <mergeCell ref="D22:AK22"/>
    <mergeCell ref="D24:AL24"/>
    <mergeCell ref="AN3:BV3"/>
    <mergeCell ref="AS5:AT5"/>
    <mergeCell ref="AN7:BV7"/>
    <mergeCell ref="AN21:BV21"/>
  </mergeCells>
  <conditionalFormatting sqref="G16 I16 K16 M16 O16 Q16 S16 U16 W16 Y16 AA16 AC16 AE16 AG16 AI16 AK16">
    <cfRule type="cellIs" priority="1" dxfId="0" operator="lessThan" stopIfTrue="1">
      <formula>G9+G8+G14+G14</formula>
    </cfRule>
    <cfRule type="cellIs" priority="2" dxfId="0" operator="lessThan" stopIfTrue="1">
      <formula>#REF!</formula>
    </cfRule>
  </conditionalFormatting>
  <conditionalFormatting sqref="BW16 AL16">
    <cfRule type="cellIs" priority="3" dxfId="0" operator="lessThan" stopIfTrue="1">
      <formula>AL9+AL8+AL14+AL14</formula>
    </cfRule>
    <cfRule type="cellIs" priority="4" dxfId="0"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1" operator="lessThan" stopIfTrue="1">
      <formula>F17</formula>
    </cfRule>
  </conditionalFormatting>
  <conditionalFormatting sqref="BV25:BV26 BV28 AT28:BT28 BV23">
    <cfRule type="cellIs" priority="6" dxfId="1" operator="equal" stopIfTrue="1">
      <formula>"&gt; 25%"</formula>
    </cfRule>
  </conditionalFormatting>
  <conditionalFormatting sqref="AQ25:BU25 AQ30:BV30">
    <cfRule type="cellIs" priority="7" dxfId="1" operator="equal" stopIfTrue="1">
      <formula>"&lt;&gt;"</formula>
    </cfRule>
  </conditionalFormatting>
  <conditionalFormatting sqref="F13 H13 J13 L13 N13 P13 R13 T13 V13 X13 Z13 AB13 AD13 AF13 AH13 AJ13">
    <cfRule type="cellIs" priority="8" dxfId="1" operator="lessThan" stopIfTrue="1">
      <formula>F11+F12</formula>
    </cfRule>
    <cfRule type="cellIs" priority="9" dxfId="1" operator="lessThan" stopIfTrue="1">
      <formula>(F14+F15+F16+F18+F20)</formula>
    </cfRule>
  </conditionalFormatting>
  <conditionalFormatting sqref="AQ27:BV27">
    <cfRule type="cellIs" priority="10" dxfId="1" operator="equal" stopIfTrue="1">
      <formula>"&lt;&gt;"</formula>
    </cfRule>
    <cfRule type="cellIs" priority="11" dxfId="1" operator="equal" stopIfTrue="1">
      <formula>"5&lt;14"</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25" max="255" man="1"/>
  </rowBreaks>
  <legacyDrawing r:id="rId2"/>
</worksheet>
</file>

<file path=xl/worksheets/sheet12.xml><?xml version="1.0" encoding="utf-8"?>
<worksheet xmlns="http://schemas.openxmlformats.org/spreadsheetml/2006/main" xmlns:r="http://schemas.openxmlformats.org/officeDocument/2006/relationships">
  <sheetPr codeName="Sheet11"/>
  <dimension ref="A1:Z154"/>
  <sheetViews>
    <sheetView showGridLines="0" zoomScale="83" zoomScaleNormal="83" workbookViewId="0" topLeftCell="B4">
      <selection activeCell="C4" sqref="C4:O4"/>
    </sheetView>
  </sheetViews>
  <sheetFormatPr defaultColWidth="9.140625" defaultRowHeight="12.75"/>
  <cols>
    <col min="1" max="1" width="5.7109375" style="64" hidden="1" customWidth="1"/>
    <col min="2" max="2" width="6.421875" style="64" customWidth="1"/>
    <col min="5" max="5" width="32.421875" style="0" customWidth="1"/>
  </cols>
  <sheetData>
    <row r="1" spans="3:15" ht="15.75">
      <c r="C1" s="719" t="s">
        <v>152</v>
      </c>
      <c r="D1" s="719"/>
      <c r="E1" s="719"/>
      <c r="F1" s="120"/>
      <c r="G1" s="121"/>
      <c r="H1" s="121"/>
      <c r="I1" s="121"/>
      <c r="J1" s="121"/>
      <c r="K1" s="122"/>
      <c r="L1" s="122"/>
      <c r="M1" s="121"/>
      <c r="N1" s="121"/>
      <c r="O1" s="121"/>
    </row>
    <row r="2" spans="3:15" ht="12.75">
      <c r="C2" s="64"/>
      <c r="D2" s="123"/>
      <c r="E2" s="123"/>
      <c r="F2" s="123"/>
      <c r="G2" s="66"/>
      <c r="H2" s="2"/>
      <c r="I2" s="65"/>
      <c r="J2" s="81"/>
      <c r="K2" s="81"/>
      <c r="L2" s="64"/>
      <c r="M2" s="66"/>
      <c r="N2" s="66"/>
      <c r="O2" s="66"/>
    </row>
    <row r="3" spans="1:15" s="11" customFormat="1" ht="17.25" customHeight="1">
      <c r="A3" s="68"/>
      <c r="B3" s="68"/>
      <c r="C3" s="751" t="s">
        <v>320</v>
      </c>
      <c r="D3" s="751"/>
      <c r="E3" s="101"/>
      <c r="F3" s="70"/>
      <c r="G3" s="124"/>
      <c r="H3" s="67" t="s">
        <v>321</v>
      </c>
      <c r="I3" s="101"/>
      <c r="J3" s="101"/>
      <c r="K3" s="70"/>
      <c r="L3" s="274"/>
      <c r="M3" s="70"/>
      <c r="N3" s="69"/>
      <c r="O3" s="70"/>
    </row>
    <row r="4" spans="1:15" s="11" customFormat="1" ht="10.5" customHeight="1">
      <c r="A4" s="68"/>
      <c r="B4" s="68"/>
      <c r="C4" s="720"/>
      <c r="D4" s="720"/>
      <c r="E4" s="720"/>
      <c r="F4" s="720"/>
      <c r="G4" s="720"/>
      <c r="H4" s="720"/>
      <c r="I4" s="720"/>
      <c r="J4" s="720"/>
      <c r="K4" s="720"/>
      <c r="L4" s="720"/>
      <c r="M4" s="720"/>
      <c r="N4" s="720"/>
      <c r="O4" s="720"/>
    </row>
    <row r="5" spans="3:16" ht="12.75">
      <c r="C5" s="125"/>
      <c r="D5" s="126"/>
      <c r="E5" s="126"/>
      <c r="F5" s="126"/>
      <c r="G5" s="66"/>
      <c r="H5" s="66"/>
      <c r="I5" s="66"/>
      <c r="J5" s="64"/>
      <c r="K5" s="64"/>
      <c r="L5" s="64"/>
      <c r="M5" s="66"/>
      <c r="N5" s="66"/>
      <c r="O5" s="66"/>
      <c r="P5" s="127"/>
    </row>
    <row r="6" spans="3:16" ht="18.75" customHeight="1">
      <c r="C6" s="752" t="s">
        <v>1</v>
      </c>
      <c r="D6" s="752"/>
      <c r="E6" s="752"/>
      <c r="F6" s="752"/>
      <c r="G6" s="752"/>
      <c r="H6" s="752"/>
      <c r="I6" s="752"/>
      <c r="J6" s="752"/>
      <c r="K6" s="752"/>
      <c r="L6" s="752"/>
      <c r="M6" s="752"/>
      <c r="N6" s="752"/>
      <c r="O6" s="752"/>
      <c r="P6" s="127"/>
    </row>
    <row r="7" spans="3:16" ht="12.75">
      <c r="C7" s="64"/>
      <c r="D7" s="81"/>
      <c r="E7" s="81"/>
      <c r="F7" s="81"/>
      <c r="G7" s="81"/>
      <c r="H7" s="81"/>
      <c r="I7" s="81"/>
      <c r="J7" s="81"/>
      <c r="K7" s="81"/>
      <c r="L7" s="81"/>
      <c r="M7" s="81"/>
      <c r="N7" s="81"/>
      <c r="O7" s="81"/>
      <c r="P7" s="2"/>
    </row>
    <row r="8" spans="3:26" ht="26.25" customHeight="1">
      <c r="C8" s="746" t="s">
        <v>2</v>
      </c>
      <c r="D8" s="747"/>
      <c r="E8" s="747"/>
      <c r="F8" s="747"/>
      <c r="G8" s="747"/>
      <c r="H8" s="747"/>
      <c r="I8" s="747"/>
      <c r="J8" s="747"/>
      <c r="K8" s="747"/>
      <c r="L8" s="747"/>
      <c r="M8" s="747"/>
      <c r="N8" s="747"/>
      <c r="O8" s="748"/>
      <c r="P8" s="128"/>
      <c r="Q8" s="102"/>
      <c r="R8" s="102"/>
      <c r="S8" s="102"/>
      <c r="T8" s="102"/>
      <c r="U8" s="102"/>
      <c r="V8" s="102"/>
      <c r="W8" s="102"/>
      <c r="X8" s="102"/>
      <c r="Y8" s="102"/>
      <c r="Z8" s="2"/>
    </row>
    <row r="9" spans="3:15" ht="16.5" customHeight="1">
      <c r="C9" s="750"/>
      <c r="D9" s="750"/>
      <c r="E9" s="750"/>
      <c r="F9" s="750"/>
      <c r="G9" s="750"/>
      <c r="H9" s="750"/>
      <c r="I9" s="750"/>
      <c r="J9" s="750"/>
      <c r="K9" s="750"/>
      <c r="L9" s="750"/>
      <c r="M9" s="750"/>
      <c r="N9" s="750"/>
      <c r="O9" s="750"/>
    </row>
    <row r="10" spans="3:15" ht="16.5" customHeight="1">
      <c r="C10" s="749" t="s">
        <v>3</v>
      </c>
      <c r="D10" s="749"/>
      <c r="E10" s="749"/>
      <c r="F10" s="749"/>
      <c r="G10" s="749"/>
      <c r="H10" s="749"/>
      <c r="I10" s="749"/>
      <c r="J10" s="749"/>
      <c r="K10" s="749"/>
      <c r="L10" s="749"/>
      <c r="M10" s="749"/>
      <c r="N10" s="749"/>
      <c r="O10" s="749"/>
    </row>
    <row r="11" spans="3:15" ht="16.5" customHeight="1">
      <c r="C11" s="741"/>
      <c r="D11" s="741"/>
      <c r="E11" s="741"/>
      <c r="F11" s="741"/>
      <c r="G11" s="741"/>
      <c r="H11" s="741"/>
      <c r="I11" s="741"/>
      <c r="J11" s="741"/>
      <c r="K11" s="741"/>
      <c r="L11" s="741"/>
      <c r="M11" s="741"/>
      <c r="N11" s="741"/>
      <c r="O11" s="741"/>
    </row>
    <row r="12" spans="3:15" ht="16.5" customHeight="1">
      <c r="C12" s="749" t="s">
        <v>4</v>
      </c>
      <c r="D12" s="749"/>
      <c r="E12" s="749"/>
      <c r="F12" s="749"/>
      <c r="G12" s="749"/>
      <c r="H12" s="749"/>
      <c r="I12" s="749"/>
      <c r="J12" s="749"/>
      <c r="K12" s="749"/>
      <c r="L12" s="749"/>
      <c r="M12" s="749"/>
      <c r="N12" s="749"/>
      <c r="O12" s="749"/>
    </row>
    <row r="13" spans="3:15" ht="16.5" customHeight="1">
      <c r="C13" s="741"/>
      <c r="D13" s="741"/>
      <c r="E13" s="741"/>
      <c r="F13" s="741"/>
      <c r="G13" s="741"/>
      <c r="H13" s="741"/>
      <c r="I13" s="741"/>
      <c r="J13" s="741"/>
      <c r="K13" s="741"/>
      <c r="L13" s="741"/>
      <c r="M13" s="741"/>
      <c r="N13" s="741"/>
      <c r="O13" s="741"/>
    </row>
    <row r="14" spans="3:15" ht="16.5" customHeight="1">
      <c r="C14" s="749" t="s">
        <v>5</v>
      </c>
      <c r="D14" s="749"/>
      <c r="E14" s="749"/>
      <c r="F14" s="749"/>
      <c r="G14" s="749"/>
      <c r="H14" s="749"/>
      <c r="I14" s="749"/>
      <c r="J14" s="749"/>
      <c r="K14" s="749"/>
      <c r="L14" s="749"/>
      <c r="M14" s="749"/>
      <c r="N14" s="749"/>
      <c r="O14" s="749"/>
    </row>
    <row r="15" spans="3:15" ht="16.5" customHeight="1">
      <c r="C15" s="741"/>
      <c r="D15" s="741"/>
      <c r="E15" s="741"/>
      <c r="F15" s="741"/>
      <c r="G15" s="741"/>
      <c r="H15" s="741"/>
      <c r="I15" s="741"/>
      <c r="J15" s="741"/>
      <c r="K15" s="741"/>
      <c r="L15" s="741"/>
      <c r="M15" s="741"/>
      <c r="N15" s="741"/>
      <c r="O15" s="741"/>
    </row>
    <row r="16" spans="3:15" ht="28.5" customHeight="1">
      <c r="C16" s="746" t="s">
        <v>10</v>
      </c>
      <c r="D16" s="747"/>
      <c r="E16" s="747"/>
      <c r="F16" s="747"/>
      <c r="G16" s="747"/>
      <c r="H16" s="747"/>
      <c r="I16" s="747"/>
      <c r="J16" s="747"/>
      <c r="K16" s="747"/>
      <c r="L16" s="747"/>
      <c r="M16" s="747"/>
      <c r="N16" s="747"/>
      <c r="O16" s="748"/>
    </row>
    <row r="17" spans="3:15" ht="16.5" customHeight="1">
      <c r="C17" s="741"/>
      <c r="D17" s="741"/>
      <c r="E17" s="741"/>
      <c r="F17" s="741"/>
      <c r="G17" s="741"/>
      <c r="H17" s="741"/>
      <c r="I17" s="741"/>
      <c r="J17" s="741"/>
      <c r="K17" s="741"/>
      <c r="L17" s="741"/>
      <c r="M17" s="741"/>
      <c r="N17" s="741"/>
      <c r="O17" s="741"/>
    </row>
    <row r="18" spans="3:15" ht="16.5" customHeight="1">
      <c r="C18" s="741"/>
      <c r="D18" s="741"/>
      <c r="E18" s="741"/>
      <c r="F18" s="741"/>
      <c r="G18" s="741"/>
      <c r="H18" s="741"/>
      <c r="I18" s="741"/>
      <c r="J18" s="741"/>
      <c r="K18" s="741"/>
      <c r="L18" s="741"/>
      <c r="M18" s="741"/>
      <c r="N18" s="741"/>
      <c r="O18" s="741"/>
    </row>
    <row r="19" spans="3:15" ht="16.5" customHeight="1">
      <c r="C19" s="741"/>
      <c r="D19" s="741"/>
      <c r="E19" s="741"/>
      <c r="F19" s="741"/>
      <c r="G19" s="741"/>
      <c r="H19" s="741"/>
      <c r="I19" s="741"/>
      <c r="J19" s="741"/>
      <c r="K19" s="741"/>
      <c r="L19" s="741"/>
      <c r="M19" s="741"/>
      <c r="N19" s="741"/>
      <c r="O19" s="741"/>
    </row>
    <row r="20" spans="3:15" ht="16.5" customHeight="1">
      <c r="C20" s="741"/>
      <c r="D20" s="741"/>
      <c r="E20" s="741"/>
      <c r="F20" s="741"/>
      <c r="G20" s="741"/>
      <c r="H20" s="741"/>
      <c r="I20" s="741"/>
      <c r="J20" s="741"/>
      <c r="K20" s="741"/>
      <c r="L20" s="741"/>
      <c r="M20" s="741"/>
      <c r="N20" s="741"/>
      <c r="O20" s="741"/>
    </row>
    <row r="21" spans="3:15" ht="16.5" customHeight="1">
      <c r="C21" s="741"/>
      <c r="D21" s="741"/>
      <c r="E21" s="741"/>
      <c r="F21" s="741"/>
      <c r="G21" s="741"/>
      <c r="H21" s="741"/>
      <c r="I21" s="741"/>
      <c r="J21" s="741"/>
      <c r="K21" s="741"/>
      <c r="L21" s="741"/>
      <c r="M21" s="741"/>
      <c r="N21" s="741"/>
      <c r="O21" s="741"/>
    </row>
    <row r="22" spans="3:15" ht="16.5" customHeight="1">
      <c r="C22" s="743" t="s">
        <v>11</v>
      </c>
      <c r="D22" s="744"/>
      <c r="E22" s="744"/>
      <c r="F22" s="744"/>
      <c r="G22" s="744"/>
      <c r="H22" s="744"/>
      <c r="I22" s="744"/>
      <c r="J22" s="744"/>
      <c r="K22" s="744"/>
      <c r="L22" s="744"/>
      <c r="M22" s="744"/>
      <c r="N22" s="744"/>
      <c r="O22" s="745"/>
    </row>
    <row r="23" spans="3:15" ht="16.5" customHeight="1">
      <c r="C23" s="741"/>
      <c r="D23" s="741"/>
      <c r="E23" s="741"/>
      <c r="F23" s="741"/>
      <c r="G23" s="741"/>
      <c r="H23" s="741"/>
      <c r="I23" s="741"/>
      <c r="J23" s="741"/>
      <c r="K23" s="741"/>
      <c r="L23" s="741"/>
      <c r="M23" s="741"/>
      <c r="N23" s="741"/>
      <c r="O23" s="741"/>
    </row>
    <row r="24" spans="3:15" ht="16.5" customHeight="1">
      <c r="C24" s="741"/>
      <c r="D24" s="741"/>
      <c r="E24" s="741"/>
      <c r="F24" s="741"/>
      <c r="G24" s="741"/>
      <c r="H24" s="741"/>
      <c r="I24" s="741"/>
      <c r="J24" s="741"/>
      <c r="K24" s="741"/>
      <c r="L24" s="741"/>
      <c r="M24" s="741"/>
      <c r="N24" s="741"/>
      <c r="O24" s="741"/>
    </row>
    <row r="25" spans="3:15" ht="16.5" customHeight="1">
      <c r="C25" s="741"/>
      <c r="D25" s="741"/>
      <c r="E25" s="741"/>
      <c r="F25" s="741"/>
      <c r="G25" s="741"/>
      <c r="H25" s="741"/>
      <c r="I25" s="741"/>
      <c r="J25" s="741"/>
      <c r="K25" s="741"/>
      <c r="L25" s="741"/>
      <c r="M25" s="741"/>
      <c r="N25" s="741"/>
      <c r="O25" s="741"/>
    </row>
    <row r="26" spans="3:15" ht="16.5" customHeight="1">
      <c r="C26" s="742"/>
      <c r="D26" s="742"/>
      <c r="E26" s="742"/>
      <c r="F26" s="742"/>
      <c r="G26" s="742"/>
      <c r="H26" s="742"/>
      <c r="I26" s="742"/>
      <c r="J26" s="742"/>
      <c r="K26" s="742"/>
      <c r="L26" s="742"/>
      <c r="M26" s="742"/>
      <c r="N26" s="742"/>
      <c r="O26" s="742"/>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formatCells="0" formatColumns="0" formatRows="0" insertColumns="0"/>
  <mergeCells count="23">
    <mergeCell ref="C1:E1"/>
    <mergeCell ref="C3:D3"/>
    <mergeCell ref="C4:O4"/>
    <mergeCell ref="C6:O6"/>
    <mergeCell ref="C8:O8"/>
    <mergeCell ref="C9:O9"/>
    <mergeCell ref="C10:O10"/>
    <mergeCell ref="C11:O11"/>
    <mergeCell ref="C12:O12"/>
    <mergeCell ref="C13:O13"/>
    <mergeCell ref="C14:O14"/>
    <mergeCell ref="C15:O15"/>
    <mergeCell ref="C16:O16"/>
    <mergeCell ref="C17:O17"/>
    <mergeCell ref="C18:O18"/>
    <mergeCell ref="C19:O19"/>
    <mergeCell ref="C20:O20"/>
    <mergeCell ref="C24:O24"/>
    <mergeCell ref="C25:O25"/>
    <mergeCell ref="C26:O26"/>
    <mergeCell ref="C21:O21"/>
    <mergeCell ref="C22:O22"/>
    <mergeCell ref="C23:O23"/>
  </mergeCells>
  <conditionalFormatting sqref="Z14">
    <cfRule type="cellIs" priority="1" dxfId="1" operator="lessThan" stopIfTrue="1">
      <formula>Z6+Z7+Z8+Z9+Z10+Z12+Z13</formula>
    </cfRule>
  </conditionalFormatting>
  <conditionalFormatting sqref="H14">
    <cfRule type="cellIs" priority="2" dxfId="0" operator="lessThan" stopIfTrue="1">
      <formula>H6+H5+H12+H12</formula>
    </cfRule>
    <cfRule type="cellIs" priority="3" dxfId="0" operator="lessThan" stopIfTrue="1">
      <formula>#REF!</formula>
    </cfRule>
  </conditionalFormatting>
  <conditionalFormatting sqref="AD14:AH14 AJ14 AL14 P14 R14 T14 V14 X14 AB14 J14 L14 N14">
    <cfRule type="cellIs" priority="4" dxfId="0" operator="lessThan" stopIfTrue="1">
      <formula>J6+J5+J12+J12</formula>
    </cfRule>
    <cfRule type="cellIs" priority="5" dxfId="0" operator="lessThan" stopIfTrue="1">
      <formula>J15/1000</formula>
    </cfRule>
  </conditionalFormatting>
  <conditionalFormatting sqref="Y15 AA15 AC15 AI15 AK15 Q15 S15 U15 W15 G15 I15 K15 M15 O15">
    <cfRule type="cellIs" priority="6" dxfId="1" operator="lessThan" stopIfTrue="1">
      <formula>G16</formula>
    </cfRule>
  </conditionalFormatting>
  <conditionalFormatting sqref="AC17 AI17 AK17 AE17 AG17 Q17 S17 U17 W17 Y17 AA17 G17 I17 K17 M17 O17">
    <cfRule type="cellIs" priority="7" dxfId="1"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&amp;C&amp;8Questionnaire UNSD/PNUE 2010 sur les Statistiques de l’environnement - Section de Déchets- p.&amp;P</oddFooter>
  </headerFooter>
</worksheet>
</file>

<file path=xl/worksheets/sheet2.xml><?xml version="1.0" encoding="utf-8"?>
<worksheet xmlns="http://schemas.openxmlformats.org/spreadsheetml/2006/main" xmlns:r="http://schemas.openxmlformats.org/officeDocument/2006/relationships">
  <sheetPr codeName="Sheet2"/>
  <dimension ref="B1:M90"/>
  <sheetViews>
    <sheetView showGridLines="0" showRowColHeaders="0" zoomScale="90" zoomScaleNormal="90" workbookViewId="0" topLeftCell="A1">
      <selection activeCell="B2" sqref="B2"/>
    </sheetView>
  </sheetViews>
  <sheetFormatPr defaultColWidth="9.140625" defaultRowHeight="12.75"/>
  <cols>
    <col min="1" max="1" width="2.421875" style="16" customWidth="1"/>
    <col min="2" max="2" width="10.421875" style="16" customWidth="1"/>
    <col min="3" max="3" width="19.28125" style="16" customWidth="1"/>
    <col min="4" max="4" width="13.00390625" style="16" customWidth="1"/>
    <col min="5" max="5" width="16.8515625" style="16" customWidth="1"/>
    <col min="6" max="6" width="6.7109375" style="16" customWidth="1"/>
    <col min="7" max="7" width="7.8515625" style="16" customWidth="1"/>
    <col min="8" max="8" width="8.00390625" style="16" customWidth="1"/>
    <col min="9" max="9" width="7.57421875" style="16" customWidth="1"/>
    <col min="10" max="10" width="24.57421875" style="16" customWidth="1"/>
    <col min="11" max="11" width="19.57421875" style="16" customWidth="1"/>
    <col min="12" max="12" width="11.28125" style="16" customWidth="1"/>
    <col min="13" max="13" width="9.140625" style="411" customWidth="1"/>
    <col min="14" max="16384" width="9.140625" style="16" customWidth="1"/>
  </cols>
  <sheetData>
    <row r="1" spans="2:11" ht="15.75">
      <c r="B1" s="688" t="s">
        <v>152</v>
      </c>
      <c r="C1" s="688"/>
      <c r="D1" s="17"/>
      <c r="E1" s="17"/>
      <c r="F1" s="17"/>
      <c r="G1" s="17"/>
      <c r="H1" s="17"/>
      <c r="I1" s="17"/>
      <c r="J1" s="17"/>
      <c r="K1" s="17"/>
    </row>
    <row r="2" spans="2:11" ht="15.75" customHeight="1">
      <c r="B2" s="25"/>
      <c r="C2" s="24"/>
      <c r="D2" s="25"/>
      <c r="E2" s="24"/>
      <c r="F2" s="25"/>
      <c r="G2" s="24"/>
      <c r="H2" s="25"/>
      <c r="I2" s="24"/>
      <c r="J2" s="25"/>
      <c r="K2" s="24"/>
    </row>
    <row r="3" spans="2:11" ht="18">
      <c r="B3" s="689" t="s">
        <v>170</v>
      </c>
      <c r="C3" s="689"/>
      <c r="D3" s="689"/>
      <c r="E3" s="689"/>
      <c r="F3" s="689"/>
      <c r="G3" s="689"/>
      <c r="H3" s="689"/>
      <c r="I3" s="689"/>
      <c r="J3" s="689"/>
      <c r="K3" s="689"/>
    </row>
    <row r="4" ht="15">
      <c r="C4" s="19"/>
    </row>
    <row r="5" spans="2:13" ht="15.75">
      <c r="B5" s="677" t="s">
        <v>42</v>
      </c>
      <c r="C5" s="677"/>
      <c r="D5" s="677"/>
      <c r="E5" s="677"/>
      <c r="F5" s="677"/>
      <c r="G5" s="677"/>
      <c r="H5" s="677"/>
      <c r="I5" s="677"/>
      <c r="J5" s="677"/>
      <c r="K5" s="677"/>
      <c r="M5" s="73"/>
    </row>
    <row r="6" spans="2:13" ht="9.75" customHeight="1">
      <c r="B6" s="20"/>
      <c r="C6" s="21"/>
      <c r="D6" s="7"/>
      <c r="F6" s="7"/>
      <c r="G6" s="22"/>
      <c r="H6" s="22"/>
      <c r="I6" s="22"/>
      <c r="J6" s="22"/>
      <c r="M6" s="73"/>
    </row>
    <row r="7" spans="2:11" ht="49.5" customHeight="1">
      <c r="B7" s="660" t="s">
        <v>171</v>
      </c>
      <c r="C7" s="661"/>
      <c r="D7" s="661"/>
      <c r="E7" s="661"/>
      <c r="F7" s="661"/>
      <c r="G7" s="661"/>
      <c r="H7" s="661"/>
      <c r="I7" s="661"/>
      <c r="J7" s="661"/>
      <c r="K7" s="661"/>
    </row>
    <row r="8" spans="2:10" ht="1.5" customHeight="1">
      <c r="B8" s="20"/>
      <c r="C8" s="21"/>
      <c r="D8" s="7"/>
      <c r="F8" s="7"/>
      <c r="G8" s="22"/>
      <c r="H8" s="22"/>
      <c r="I8" s="22"/>
      <c r="J8" s="22"/>
    </row>
    <row r="9" spans="2:11" ht="37.5" customHeight="1">
      <c r="B9" s="660" t="s">
        <v>172</v>
      </c>
      <c r="C9" s="661"/>
      <c r="D9" s="661"/>
      <c r="E9" s="661"/>
      <c r="F9" s="661"/>
      <c r="G9" s="661"/>
      <c r="H9" s="661"/>
      <c r="I9" s="661"/>
      <c r="J9" s="661"/>
      <c r="K9" s="661"/>
    </row>
    <row r="10" spans="2:11" ht="3" customHeight="1">
      <c r="B10" s="23"/>
      <c r="C10" s="23"/>
      <c r="D10" s="23"/>
      <c r="E10" s="23"/>
      <c r="F10" s="23"/>
      <c r="G10" s="23"/>
      <c r="H10" s="23"/>
      <c r="I10" s="23"/>
      <c r="J10" s="23"/>
      <c r="K10" s="23"/>
    </row>
    <row r="11" spans="2:11" ht="38.25" customHeight="1">
      <c r="B11" s="667" t="s">
        <v>173</v>
      </c>
      <c r="C11" s="667"/>
      <c r="D11" s="667"/>
      <c r="E11" s="667"/>
      <c r="F11" s="667"/>
      <c r="G11" s="667"/>
      <c r="H11" s="667"/>
      <c r="I11" s="667"/>
      <c r="J11" s="667"/>
      <c r="K11" s="667"/>
    </row>
    <row r="12" spans="2:11" ht="1.5" customHeight="1">
      <c r="B12" s="23"/>
      <c r="C12" s="23"/>
      <c r="D12" s="23"/>
      <c r="E12" s="23"/>
      <c r="F12" s="23"/>
      <c r="G12" s="23"/>
      <c r="H12" s="23"/>
      <c r="I12" s="23"/>
      <c r="J12" s="23"/>
      <c r="K12" s="23"/>
    </row>
    <row r="13" spans="2:11" ht="27" customHeight="1">
      <c r="B13" s="660" t="s">
        <v>174</v>
      </c>
      <c r="C13" s="661"/>
      <c r="D13" s="661"/>
      <c r="E13" s="661"/>
      <c r="F13" s="661"/>
      <c r="G13" s="661"/>
      <c r="H13" s="661"/>
      <c r="I13" s="661"/>
      <c r="J13" s="661"/>
      <c r="K13" s="661"/>
    </row>
    <row r="14" spans="2:11" ht="2.25" customHeight="1">
      <c r="B14" s="23"/>
      <c r="C14" s="23"/>
      <c r="D14" s="23"/>
      <c r="E14" s="23"/>
      <c r="F14" s="23"/>
      <c r="G14" s="23"/>
      <c r="H14" s="23"/>
      <c r="I14" s="23"/>
      <c r="J14" s="23"/>
      <c r="K14" s="23"/>
    </row>
    <row r="15" spans="2:11" ht="24" customHeight="1">
      <c r="B15" s="690" t="s">
        <v>175</v>
      </c>
      <c r="C15" s="691"/>
      <c r="D15" s="691"/>
      <c r="E15" s="691"/>
      <c r="F15" s="691"/>
      <c r="G15" s="691"/>
      <c r="H15" s="691"/>
      <c r="I15" s="691"/>
      <c r="J15" s="691"/>
      <c r="K15" s="691"/>
    </row>
    <row r="16" spans="2:10" ht="3" customHeight="1">
      <c r="B16" s="20"/>
      <c r="C16" s="21"/>
      <c r="D16" s="7"/>
      <c r="F16" s="7"/>
      <c r="G16" s="22"/>
      <c r="H16" s="22"/>
      <c r="I16" s="22"/>
      <c r="J16" s="22"/>
    </row>
    <row r="17" spans="2:11" ht="30" customHeight="1">
      <c r="B17" s="660" t="s">
        <v>176</v>
      </c>
      <c r="C17" s="661"/>
      <c r="D17" s="661"/>
      <c r="E17" s="661"/>
      <c r="F17" s="661"/>
      <c r="G17" s="661"/>
      <c r="H17" s="661"/>
      <c r="I17" s="661"/>
      <c r="J17" s="661"/>
      <c r="K17" s="661"/>
    </row>
    <row r="18" spans="2:10" ht="15.75" customHeight="1">
      <c r="B18" s="603" t="s">
        <v>177</v>
      </c>
      <c r="C18" s="24"/>
      <c r="D18" s="604"/>
      <c r="F18" s="604"/>
      <c r="G18" s="22"/>
      <c r="H18" s="22"/>
      <c r="I18" s="22"/>
      <c r="J18" s="22"/>
    </row>
    <row r="19" spans="2:11" ht="15.75" customHeight="1">
      <c r="B19" s="603" t="s">
        <v>178</v>
      </c>
      <c r="C19" s="24"/>
      <c r="D19" s="242"/>
      <c r="E19" s="18"/>
      <c r="F19" s="242"/>
      <c r="G19" s="17"/>
      <c r="H19" s="17"/>
      <c r="I19" s="17"/>
      <c r="J19" s="17"/>
      <c r="K19" s="18"/>
    </row>
    <row r="20" spans="2:11" ht="15.75" customHeight="1">
      <c r="B20" s="603" t="s">
        <v>179</v>
      </c>
      <c r="C20" s="24"/>
      <c r="D20" s="605"/>
      <c r="E20" s="605"/>
      <c r="F20" s="605"/>
      <c r="G20" s="605"/>
      <c r="H20" s="605"/>
      <c r="I20" s="605"/>
      <c r="J20" s="605"/>
      <c r="K20" s="605"/>
    </row>
    <row r="21" spans="2:11" ht="6.75" customHeight="1">
      <c r="B21" s="606"/>
      <c r="C21" s="24"/>
      <c r="D21" s="605"/>
      <c r="E21" s="605"/>
      <c r="F21" s="605"/>
      <c r="G21" s="605"/>
      <c r="H21" s="605"/>
      <c r="I21" s="605"/>
      <c r="J21" s="605"/>
      <c r="K21" s="605"/>
    </row>
    <row r="22" spans="2:11" ht="18" customHeight="1">
      <c r="B22" s="660" t="s">
        <v>180</v>
      </c>
      <c r="C22" s="661"/>
      <c r="D22" s="661"/>
      <c r="E22" s="661"/>
      <c r="F22" s="661"/>
      <c r="G22" s="661"/>
      <c r="H22" s="661"/>
      <c r="I22" s="661"/>
      <c r="J22" s="661"/>
      <c r="K22" s="661"/>
    </row>
    <row r="23" spans="2:11" ht="12.75" customHeight="1" hidden="1">
      <c r="B23" s="661"/>
      <c r="C23" s="661"/>
      <c r="D23" s="661"/>
      <c r="E23" s="661"/>
      <c r="F23" s="661"/>
      <c r="G23" s="661"/>
      <c r="H23" s="661"/>
      <c r="I23" s="661"/>
      <c r="J23" s="661"/>
      <c r="K23" s="661"/>
    </row>
    <row r="24" spans="2:11" ht="15.75" customHeight="1">
      <c r="B24" s="607" t="s">
        <v>181</v>
      </c>
      <c r="C24" s="24"/>
      <c r="D24" s="25"/>
      <c r="E24" s="24"/>
      <c r="F24" s="25"/>
      <c r="G24" s="24"/>
      <c r="H24" s="25"/>
      <c r="I24" s="24"/>
      <c r="J24" s="25"/>
      <c r="K24" s="24"/>
    </row>
    <row r="25" spans="2:11" ht="15.75" customHeight="1">
      <c r="B25" s="607" t="s">
        <v>182</v>
      </c>
      <c r="C25" s="24"/>
      <c r="D25" s="25"/>
      <c r="E25" s="24"/>
      <c r="F25" s="25"/>
      <c r="G25" s="24"/>
      <c r="H25" s="25"/>
      <c r="I25" s="24"/>
      <c r="J25" s="25"/>
      <c r="K25" s="24"/>
    </row>
    <row r="26" spans="2:11" ht="15.75" customHeight="1">
      <c r="B26" s="607" t="s">
        <v>91</v>
      </c>
      <c r="C26" s="24"/>
      <c r="D26" s="25"/>
      <c r="E26" s="24"/>
      <c r="F26" s="25"/>
      <c r="G26" s="24"/>
      <c r="H26" s="25"/>
      <c r="I26" s="24"/>
      <c r="J26" s="25"/>
      <c r="K26" s="24"/>
    </row>
    <row r="27" spans="2:13" ht="4.5" customHeight="1">
      <c r="B27" s="608"/>
      <c r="C27" s="608"/>
      <c r="D27" s="608"/>
      <c r="E27" s="608"/>
      <c r="F27" s="608"/>
      <c r="G27" s="608"/>
      <c r="H27" s="608"/>
      <c r="I27" s="608"/>
      <c r="J27" s="608"/>
      <c r="K27" s="608"/>
      <c r="M27" s="73"/>
    </row>
    <row r="28" spans="2:13" s="1" customFormat="1" ht="15" customHeight="1">
      <c r="B28" s="663" t="s">
        <v>183</v>
      </c>
      <c r="C28" s="663"/>
      <c r="D28" s="663"/>
      <c r="E28" s="663"/>
      <c r="F28" s="663"/>
      <c r="G28" s="663"/>
      <c r="H28" s="663"/>
      <c r="I28" s="663"/>
      <c r="J28" s="663"/>
      <c r="K28" s="663"/>
      <c r="M28" s="413"/>
    </row>
    <row r="29" spans="2:13" s="1" customFormat="1" ht="12.75" customHeight="1">
      <c r="B29" s="659" t="s">
        <v>184</v>
      </c>
      <c r="C29" s="659"/>
      <c r="D29" s="659"/>
      <c r="E29" s="659"/>
      <c r="F29" s="659"/>
      <c r="G29" s="659"/>
      <c r="H29" s="659"/>
      <c r="I29" s="659"/>
      <c r="J29" s="659"/>
      <c r="K29" s="659"/>
      <c r="M29" s="413"/>
    </row>
    <row r="30" spans="2:11" ht="25.5" customHeight="1">
      <c r="B30" s="665" t="s">
        <v>185</v>
      </c>
      <c r="C30" s="665"/>
      <c r="D30" s="665"/>
      <c r="E30" s="665"/>
      <c r="F30" s="665"/>
      <c r="G30" s="665"/>
      <c r="H30" s="665"/>
      <c r="I30" s="665"/>
      <c r="J30" s="665"/>
      <c r="K30" s="665"/>
    </row>
    <row r="31" spans="2:11" ht="12.75" customHeight="1">
      <c r="B31" s="659" t="s">
        <v>186</v>
      </c>
      <c r="C31" s="659"/>
      <c r="D31" s="659"/>
      <c r="E31" s="659"/>
      <c r="F31" s="659"/>
      <c r="G31" s="659"/>
      <c r="H31" s="659"/>
      <c r="I31" s="659"/>
      <c r="J31" s="659"/>
      <c r="K31" s="659"/>
    </row>
    <row r="32" spans="2:11" ht="31.5" customHeight="1">
      <c r="B32" s="659" t="s">
        <v>187</v>
      </c>
      <c r="C32" s="659"/>
      <c r="D32" s="659"/>
      <c r="E32" s="659"/>
      <c r="F32" s="659"/>
      <c r="G32" s="659"/>
      <c r="H32" s="659"/>
      <c r="I32" s="659"/>
      <c r="J32" s="659"/>
      <c r="K32" s="659"/>
    </row>
    <row r="33" spans="2:11" ht="6" customHeight="1">
      <c r="B33" s="26"/>
      <c r="C33" s="27"/>
      <c r="D33" s="27"/>
      <c r="E33" s="27"/>
      <c r="F33" s="27"/>
      <c r="G33" s="27"/>
      <c r="H33" s="27"/>
      <c r="I33" s="27"/>
      <c r="J33" s="27"/>
      <c r="K33" s="27"/>
    </row>
    <row r="34" spans="2:11" ht="17.25" customHeight="1">
      <c r="B34" s="677" t="s">
        <v>188</v>
      </c>
      <c r="C34" s="677"/>
      <c r="D34" s="677"/>
      <c r="E34" s="677"/>
      <c r="F34" s="677"/>
      <c r="G34" s="677"/>
      <c r="H34" s="677"/>
      <c r="I34" s="677"/>
      <c r="J34" s="677"/>
      <c r="K34" s="677"/>
    </row>
    <row r="35" spans="2:11" ht="6" customHeight="1">
      <c r="B35" s="28"/>
      <c r="C35" s="29"/>
      <c r="D35" s="28"/>
      <c r="E35" s="29"/>
      <c r="F35" s="28"/>
      <c r="G35" s="29"/>
      <c r="H35" s="28"/>
      <c r="I35" s="29"/>
      <c r="J35" s="28"/>
      <c r="K35" s="29"/>
    </row>
    <row r="36" spans="2:11" ht="6.75" customHeight="1">
      <c r="B36" s="30"/>
      <c r="C36" s="31"/>
      <c r="D36" s="35"/>
      <c r="E36" s="31"/>
      <c r="F36" s="35"/>
      <c r="G36" s="31"/>
      <c r="H36" s="35"/>
      <c r="I36" s="31"/>
      <c r="J36" s="35"/>
      <c r="K36" s="31"/>
    </row>
    <row r="37" spans="2:11" ht="15.75" customHeight="1">
      <c r="B37" s="609" t="s">
        <v>43</v>
      </c>
      <c r="C37" s="667" t="s">
        <v>189</v>
      </c>
      <c r="D37" s="667"/>
      <c r="E37" s="667"/>
      <c r="F37" s="667"/>
      <c r="G37" s="667"/>
      <c r="H37" s="667"/>
      <c r="I37" s="667"/>
      <c r="J37" s="667"/>
      <c r="K37" s="667"/>
    </row>
    <row r="38" spans="2:11" ht="39" customHeight="1">
      <c r="B38" s="609" t="s">
        <v>43</v>
      </c>
      <c r="C38" s="664" t="s">
        <v>190</v>
      </c>
      <c r="D38" s="664"/>
      <c r="E38" s="664"/>
      <c r="F38" s="664"/>
      <c r="G38" s="664"/>
      <c r="H38" s="664"/>
      <c r="I38" s="664"/>
      <c r="J38" s="664"/>
      <c r="K38" s="664"/>
    </row>
    <row r="39" spans="2:13" s="18" customFormat="1" ht="54" customHeight="1">
      <c r="B39" s="268" t="s">
        <v>43</v>
      </c>
      <c r="C39" s="664" t="s">
        <v>191</v>
      </c>
      <c r="D39" s="664"/>
      <c r="E39" s="664"/>
      <c r="F39" s="664"/>
      <c r="G39" s="664"/>
      <c r="H39" s="664"/>
      <c r="I39" s="664"/>
      <c r="J39" s="664"/>
      <c r="K39" s="664"/>
      <c r="M39" s="412"/>
    </row>
    <row r="40" spans="2:11" ht="40.5" customHeight="1">
      <c r="B40" s="610" t="s">
        <v>43</v>
      </c>
      <c r="C40" s="665" t="s">
        <v>192</v>
      </c>
      <c r="D40" s="665"/>
      <c r="E40" s="665"/>
      <c r="F40" s="665"/>
      <c r="G40" s="665"/>
      <c r="H40" s="665"/>
      <c r="I40" s="665"/>
      <c r="J40" s="665"/>
      <c r="K40" s="665"/>
    </row>
    <row r="41" spans="2:13" s="1" customFormat="1" ht="50.25" customHeight="1">
      <c r="B41" s="267" t="s">
        <v>43</v>
      </c>
      <c r="C41" s="666" t="s">
        <v>193</v>
      </c>
      <c r="D41" s="666"/>
      <c r="E41" s="666"/>
      <c r="F41" s="666"/>
      <c r="G41" s="666"/>
      <c r="H41" s="666"/>
      <c r="I41" s="666"/>
      <c r="J41" s="666"/>
      <c r="K41" s="666"/>
      <c r="M41" s="413"/>
    </row>
    <row r="42" spans="2:13" s="1" customFormat="1" ht="16.5" customHeight="1">
      <c r="B42" s="267" t="s">
        <v>43</v>
      </c>
      <c r="C42" s="667" t="s">
        <v>194</v>
      </c>
      <c r="D42" s="667"/>
      <c r="E42" s="667"/>
      <c r="F42" s="667"/>
      <c r="G42" s="667"/>
      <c r="H42" s="667"/>
      <c r="I42" s="667"/>
      <c r="J42" s="667"/>
      <c r="K42" s="667"/>
      <c r="M42" s="413"/>
    </row>
    <row r="43" spans="2:11" ht="27.75" customHeight="1">
      <c r="B43" s="610" t="s">
        <v>43</v>
      </c>
      <c r="C43" s="662" t="s">
        <v>195</v>
      </c>
      <c r="D43" s="662"/>
      <c r="E43" s="662"/>
      <c r="F43" s="662"/>
      <c r="G43" s="662"/>
      <c r="H43" s="662"/>
      <c r="I43" s="662"/>
      <c r="J43" s="662"/>
      <c r="K43" s="662"/>
    </row>
    <row r="44" spans="2:11" ht="15" customHeight="1">
      <c r="B44" s="610" t="s">
        <v>43</v>
      </c>
      <c r="C44" s="673" t="s">
        <v>196</v>
      </c>
      <c r="D44" s="673"/>
      <c r="E44" s="673"/>
      <c r="F44" s="673"/>
      <c r="G44" s="673"/>
      <c r="H44" s="673"/>
      <c r="I44" s="673"/>
      <c r="J44" s="673"/>
      <c r="K44" s="673"/>
    </row>
    <row r="45" spans="2:11" ht="15.75" customHeight="1">
      <c r="B45" s="610" t="s">
        <v>43</v>
      </c>
      <c r="C45" s="673" t="s">
        <v>197</v>
      </c>
      <c r="D45" s="673"/>
      <c r="E45" s="673"/>
      <c r="F45" s="673"/>
      <c r="G45" s="673"/>
      <c r="H45" s="673"/>
      <c r="I45" s="673"/>
      <c r="J45" s="673"/>
      <c r="K45" s="673"/>
    </row>
    <row r="46" spans="2:11" ht="27.75" customHeight="1">
      <c r="B46" s="610" t="s">
        <v>43</v>
      </c>
      <c r="C46" s="673" t="s">
        <v>198</v>
      </c>
      <c r="D46" s="673"/>
      <c r="E46" s="673"/>
      <c r="F46" s="673"/>
      <c r="G46" s="673"/>
      <c r="H46" s="673"/>
      <c r="I46" s="673"/>
      <c r="J46" s="673"/>
      <c r="K46" s="673"/>
    </row>
    <row r="47" spans="2:11" ht="9.75" customHeight="1">
      <c r="B47" s="610"/>
      <c r="C47" s="611"/>
      <c r="D47" s="611"/>
      <c r="E47" s="611"/>
      <c r="F47" s="611"/>
      <c r="G47" s="611"/>
      <c r="H47" s="611"/>
      <c r="I47" s="611"/>
      <c r="J47" s="611"/>
      <c r="K47" s="611"/>
    </row>
    <row r="48" spans="2:13" s="244" customFormat="1" ht="15.75" customHeight="1">
      <c r="B48" s="243" t="s">
        <v>199</v>
      </c>
      <c r="C48" s="243"/>
      <c r="D48" s="243"/>
      <c r="E48" s="612"/>
      <c r="F48" s="612"/>
      <c r="G48" s="612"/>
      <c r="H48" s="612"/>
      <c r="I48" s="612"/>
      <c r="J48" s="612"/>
      <c r="K48" s="612"/>
      <c r="M48" s="414"/>
    </row>
    <row r="49" spans="2:13" s="31" customFormat="1" ht="2.25" customHeight="1">
      <c r="B49" s="613"/>
      <c r="C49" s="611"/>
      <c r="D49" s="611"/>
      <c r="E49" s="611"/>
      <c r="F49" s="611"/>
      <c r="G49" s="611"/>
      <c r="H49" s="611"/>
      <c r="I49" s="611"/>
      <c r="J49" s="611"/>
      <c r="K49" s="611"/>
      <c r="M49" s="303"/>
    </row>
    <row r="50" spans="2:13" s="31" customFormat="1" ht="13.5" customHeight="1">
      <c r="B50" s="245" t="s">
        <v>78</v>
      </c>
      <c r="C50" s="614" t="s">
        <v>200</v>
      </c>
      <c r="D50" s="615"/>
      <c r="E50" s="615"/>
      <c r="F50" s="615"/>
      <c r="G50" s="615"/>
      <c r="H50" s="615"/>
      <c r="I50" s="615"/>
      <c r="J50" s="615"/>
      <c r="K50" s="615"/>
      <c r="M50" s="303"/>
    </row>
    <row r="51" spans="2:13" s="31" customFormat="1" ht="14.25">
      <c r="B51" s="245" t="s">
        <v>78</v>
      </c>
      <c r="C51" s="614" t="s">
        <v>201</v>
      </c>
      <c r="D51" s="616"/>
      <c r="E51" s="616"/>
      <c r="F51" s="616"/>
      <c r="G51" s="616"/>
      <c r="H51" s="616"/>
      <c r="I51" s="616"/>
      <c r="J51" s="616"/>
      <c r="K51" s="616"/>
      <c r="M51" s="303"/>
    </row>
    <row r="52" spans="2:13" s="31" customFormat="1" ht="14.25" customHeight="1">
      <c r="B52" s="245" t="s">
        <v>78</v>
      </c>
      <c r="C52" s="614" t="s">
        <v>202</v>
      </c>
      <c r="D52" s="611"/>
      <c r="E52" s="611"/>
      <c r="F52" s="611"/>
      <c r="G52" s="611"/>
      <c r="H52" s="611"/>
      <c r="I52" s="611"/>
      <c r="J52" s="611"/>
      <c r="K52" s="611"/>
      <c r="M52" s="303"/>
    </row>
    <row r="53" spans="2:13" s="31" customFormat="1" ht="23.25" customHeight="1">
      <c r="B53" s="245" t="s">
        <v>78</v>
      </c>
      <c r="C53" s="674" t="s">
        <v>203</v>
      </c>
      <c r="D53" s="674"/>
      <c r="E53" s="674"/>
      <c r="F53" s="674"/>
      <c r="G53" s="674"/>
      <c r="H53" s="674"/>
      <c r="I53" s="674"/>
      <c r="J53" s="674"/>
      <c r="K53" s="674"/>
      <c r="M53" s="303"/>
    </row>
    <row r="54" spans="2:11" ht="14.25" customHeight="1">
      <c r="B54" s="610"/>
      <c r="C54" s="617"/>
      <c r="D54" s="617"/>
      <c r="E54" s="617"/>
      <c r="F54" s="617"/>
      <c r="G54" s="617"/>
      <c r="H54" s="617"/>
      <c r="I54" s="617"/>
      <c r="J54" s="617"/>
      <c r="K54" s="617"/>
    </row>
    <row r="55" spans="2:11" ht="14.25" customHeight="1">
      <c r="B55" s="677" t="s">
        <v>204</v>
      </c>
      <c r="C55" s="677"/>
      <c r="D55" s="677"/>
      <c r="E55" s="677"/>
      <c r="F55" s="677"/>
      <c r="G55" s="677"/>
      <c r="H55" s="677"/>
      <c r="I55" s="677"/>
      <c r="J55" s="677"/>
      <c r="K55" s="677"/>
    </row>
    <row r="56" spans="2:13" s="18" customFormat="1" ht="14.25" customHeight="1">
      <c r="B56" s="134"/>
      <c r="C56" s="134"/>
      <c r="D56" s="134"/>
      <c r="E56" s="134"/>
      <c r="F56" s="134"/>
      <c r="G56" s="134"/>
      <c r="H56" s="134"/>
      <c r="I56" s="134"/>
      <c r="J56" s="134"/>
      <c r="K56" s="134"/>
      <c r="M56" s="412"/>
    </row>
    <row r="57" spans="2:13" s="18" customFormat="1" ht="54.75" customHeight="1">
      <c r="B57" s="675" t="s">
        <v>205</v>
      </c>
      <c r="C57" s="675"/>
      <c r="D57" s="675"/>
      <c r="E57" s="675"/>
      <c r="F57" s="675"/>
      <c r="G57" s="675"/>
      <c r="H57" s="675"/>
      <c r="I57" s="675"/>
      <c r="J57" s="675"/>
      <c r="K57" s="675"/>
      <c r="M57" s="412"/>
    </row>
    <row r="58" spans="2:13" s="18" customFormat="1" ht="31.5" customHeight="1">
      <c r="B58" s="675" t="s">
        <v>206</v>
      </c>
      <c r="C58" s="675"/>
      <c r="D58" s="675"/>
      <c r="E58" s="675"/>
      <c r="F58" s="675"/>
      <c r="G58" s="675"/>
      <c r="H58" s="675"/>
      <c r="I58" s="675"/>
      <c r="J58" s="675"/>
      <c r="K58" s="675"/>
      <c r="M58" s="412"/>
    </row>
    <row r="59" spans="2:13" s="18" customFormat="1" ht="6" customHeight="1">
      <c r="B59" s="245"/>
      <c r="C59" s="38"/>
      <c r="D59" s="33"/>
      <c r="E59" s="33"/>
      <c r="F59" s="33"/>
      <c r="G59" s="33"/>
      <c r="H59" s="33"/>
      <c r="I59" s="33"/>
      <c r="J59" s="33"/>
      <c r="K59" s="33"/>
      <c r="M59" s="412"/>
    </row>
    <row r="60" spans="2:13" s="31" customFormat="1" ht="14.25" customHeight="1">
      <c r="B60" s="618" t="s">
        <v>207</v>
      </c>
      <c r="M60" s="303"/>
    </row>
    <row r="61" spans="2:13" s="31" customFormat="1" ht="26.25" customHeight="1">
      <c r="B61" s="678" t="s">
        <v>208</v>
      </c>
      <c r="C61" s="679"/>
      <c r="D61" s="679"/>
      <c r="E61" s="679"/>
      <c r="F61" s="679"/>
      <c r="G61" s="679"/>
      <c r="H61" s="679"/>
      <c r="I61" s="679"/>
      <c r="J61" s="679"/>
      <c r="K61" s="679"/>
      <c r="M61" s="303"/>
    </row>
    <row r="62" spans="2:13" s="31" customFormat="1" ht="30" customHeight="1">
      <c r="B62" s="680" t="s">
        <v>209</v>
      </c>
      <c r="C62" s="681"/>
      <c r="D62" s="681"/>
      <c r="E62" s="681"/>
      <c r="F62" s="681"/>
      <c r="G62" s="681"/>
      <c r="H62" s="681"/>
      <c r="I62" s="681"/>
      <c r="J62" s="681"/>
      <c r="K62" s="681"/>
      <c r="M62" s="303"/>
    </row>
    <row r="63" spans="2:13" s="31" customFormat="1" ht="64.5" customHeight="1">
      <c r="B63" s="676" t="s">
        <v>210</v>
      </c>
      <c r="C63" s="676"/>
      <c r="D63" s="676"/>
      <c r="E63" s="676"/>
      <c r="F63" s="676"/>
      <c r="G63" s="676"/>
      <c r="H63" s="676"/>
      <c r="I63" s="676"/>
      <c r="J63" s="676"/>
      <c r="K63" s="676"/>
      <c r="M63" s="303"/>
    </row>
    <row r="64" spans="2:13" s="31" customFormat="1" ht="48.75" customHeight="1">
      <c r="B64" s="676" t="s">
        <v>211</v>
      </c>
      <c r="C64" s="676"/>
      <c r="D64" s="676"/>
      <c r="E64" s="676"/>
      <c r="F64" s="676"/>
      <c r="G64" s="676"/>
      <c r="H64" s="676"/>
      <c r="I64" s="676"/>
      <c r="J64" s="676"/>
      <c r="K64" s="676"/>
      <c r="M64" s="303"/>
    </row>
    <row r="65" spans="2:13" s="31" customFormat="1" ht="12.75" customHeight="1">
      <c r="B65" s="618"/>
      <c r="M65" s="303"/>
    </row>
    <row r="66" spans="2:13" s="31" customFormat="1" ht="15">
      <c r="B66" s="618" t="s">
        <v>212</v>
      </c>
      <c r="D66" s="619"/>
      <c r="M66" s="303"/>
    </row>
    <row r="67" spans="2:13" s="31" customFormat="1" ht="3.75" customHeight="1">
      <c r="B67" s="679" t="s">
        <v>44</v>
      </c>
      <c r="C67" s="679"/>
      <c r="D67" s="679"/>
      <c r="E67" s="679"/>
      <c r="F67" s="679"/>
      <c r="G67" s="679"/>
      <c r="H67" s="679"/>
      <c r="I67" s="679"/>
      <c r="J67" s="679"/>
      <c r="M67" s="303"/>
    </row>
    <row r="68" spans="2:13" s="31" customFormat="1" ht="54.75" customHeight="1">
      <c r="B68" s="687" t="s">
        <v>213</v>
      </c>
      <c r="C68" s="687"/>
      <c r="D68" s="687"/>
      <c r="E68" s="687"/>
      <c r="F68" s="687"/>
      <c r="G68" s="687"/>
      <c r="H68" s="687"/>
      <c r="I68" s="687"/>
      <c r="J68" s="687"/>
      <c r="K68" s="687"/>
      <c r="M68" s="303"/>
    </row>
    <row r="69" spans="2:13" s="31" customFormat="1" ht="80.25" customHeight="1">
      <c r="B69" s="676" t="s">
        <v>214</v>
      </c>
      <c r="C69" s="676"/>
      <c r="D69" s="676"/>
      <c r="E69" s="676"/>
      <c r="F69" s="676"/>
      <c r="G69" s="676"/>
      <c r="H69" s="676"/>
      <c r="I69" s="676"/>
      <c r="J69" s="676"/>
      <c r="K69" s="676"/>
      <c r="M69" s="303"/>
    </row>
    <row r="70" spans="2:13" s="31" customFormat="1" ht="52.5" customHeight="1">
      <c r="B70" s="676" t="s">
        <v>215</v>
      </c>
      <c r="C70" s="676"/>
      <c r="D70" s="676"/>
      <c r="E70" s="676"/>
      <c r="F70" s="676"/>
      <c r="G70" s="676"/>
      <c r="H70" s="676"/>
      <c r="I70" s="676"/>
      <c r="J70" s="676"/>
      <c r="K70" s="676"/>
      <c r="M70" s="303"/>
    </row>
    <row r="71" spans="2:13" s="31" customFormat="1" ht="16.5" customHeight="1">
      <c r="B71" s="679"/>
      <c r="C71" s="679"/>
      <c r="D71" s="679"/>
      <c r="E71" s="679"/>
      <c r="F71" s="679"/>
      <c r="G71" s="679"/>
      <c r="H71" s="679"/>
      <c r="I71" s="679"/>
      <c r="J71" s="679"/>
      <c r="K71" s="679"/>
      <c r="M71" s="303"/>
    </row>
    <row r="72" spans="2:13" s="31" customFormat="1" ht="14.25" customHeight="1">
      <c r="B72" s="618" t="s">
        <v>216</v>
      </c>
      <c r="C72" s="620"/>
      <c r="M72" s="303"/>
    </row>
    <row r="73" spans="2:13" s="31" customFormat="1" ht="29.25" customHeight="1">
      <c r="B73" s="685" t="s">
        <v>217</v>
      </c>
      <c r="C73" s="686"/>
      <c r="D73" s="686"/>
      <c r="E73" s="686"/>
      <c r="F73" s="686"/>
      <c r="G73" s="686"/>
      <c r="H73" s="686"/>
      <c r="I73" s="686"/>
      <c r="J73" s="686"/>
      <c r="K73" s="686"/>
      <c r="M73" s="303"/>
    </row>
    <row r="74" spans="2:13" s="31" customFormat="1" ht="42.75" customHeight="1">
      <c r="B74" s="678" t="s">
        <v>218</v>
      </c>
      <c r="C74" s="679"/>
      <c r="D74" s="679"/>
      <c r="E74" s="679"/>
      <c r="F74" s="679"/>
      <c r="G74" s="679"/>
      <c r="H74" s="679"/>
      <c r="I74" s="679"/>
      <c r="J74" s="679"/>
      <c r="K74" s="679"/>
      <c r="M74" s="303"/>
    </row>
    <row r="75" spans="2:13" s="31" customFormat="1" ht="51" customHeight="1">
      <c r="B75" s="676" t="s">
        <v>219</v>
      </c>
      <c r="C75" s="676"/>
      <c r="D75" s="676"/>
      <c r="E75" s="676"/>
      <c r="F75" s="676"/>
      <c r="G75" s="676"/>
      <c r="H75" s="676"/>
      <c r="I75" s="676"/>
      <c r="J75" s="676"/>
      <c r="K75" s="676"/>
      <c r="M75" s="303"/>
    </row>
    <row r="76" spans="2:13" s="31" customFormat="1" ht="51.75" customHeight="1">
      <c r="B76" s="676" t="s">
        <v>220</v>
      </c>
      <c r="C76" s="676"/>
      <c r="D76" s="676"/>
      <c r="E76" s="676"/>
      <c r="F76" s="676"/>
      <c r="G76" s="676"/>
      <c r="H76" s="676"/>
      <c r="I76" s="676"/>
      <c r="J76" s="676"/>
      <c r="K76" s="676"/>
      <c r="M76" s="303"/>
    </row>
    <row r="77" spans="2:13" s="31" customFormat="1" ht="121.5" customHeight="1">
      <c r="B77" s="676" t="s">
        <v>92</v>
      </c>
      <c r="C77" s="676"/>
      <c r="D77" s="676"/>
      <c r="E77" s="676"/>
      <c r="F77" s="676"/>
      <c r="G77" s="676"/>
      <c r="H77" s="676"/>
      <c r="I77" s="676"/>
      <c r="J77" s="676"/>
      <c r="K77" s="676"/>
      <c r="M77" s="303"/>
    </row>
    <row r="78" spans="2:13" s="31" customFormat="1" ht="14.25" customHeight="1">
      <c r="B78" s="33"/>
      <c r="C78" s="33"/>
      <c r="D78" s="27"/>
      <c r="E78" s="27"/>
      <c r="F78" s="27"/>
      <c r="G78" s="27"/>
      <c r="H78" s="27"/>
      <c r="I78" s="27"/>
      <c r="J78" s="27"/>
      <c r="K78" s="27"/>
      <c r="M78" s="303"/>
    </row>
    <row r="79" spans="2:13" s="31" customFormat="1" ht="19.5" customHeight="1">
      <c r="B79" s="618" t="s">
        <v>221</v>
      </c>
      <c r="C79" s="24"/>
      <c r="M79" s="303"/>
    </row>
    <row r="80" spans="2:13" s="31" customFormat="1" ht="40.5" customHeight="1">
      <c r="B80" s="678" t="s">
        <v>222</v>
      </c>
      <c r="C80" s="679"/>
      <c r="D80" s="679"/>
      <c r="E80" s="679"/>
      <c r="F80" s="679"/>
      <c r="G80" s="679"/>
      <c r="H80" s="679"/>
      <c r="I80" s="679"/>
      <c r="J80" s="679"/>
      <c r="K80" s="679"/>
      <c r="M80" s="303"/>
    </row>
    <row r="81" s="31" customFormat="1" ht="7.5" customHeight="1">
      <c r="M81" s="303"/>
    </row>
    <row r="82" spans="2:13" s="31" customFormat="1" ht="21" customHeight="1">
      <c r="B82" s="618" t="s">
        <v>223</v>
      </c>
      <c r="M82" s="303"/>
    </row>
    <row r="83" spans="2:13" s="31" customFormat="1" ht="42" customHeight="1">
      <c r="B83" s="678" t="s">
        <v>224</v>
      </c>
      <c r="C83" s="679"/>
      <c r="D83" s="679"/>
      <c r="E83" s="679"/>
      <c r="F83" s="679"/>
      <c r="G83" s="679"/>
      <c r="H83" s="679"/>
      <c r="I83" s="679"/>
      <c r="J83" s="679"/>
      <c r="K83" s="679"/>
      <c r="M83" s="303"/>
    </row>
    <row r="84" spans="2:13" s="31" customFormat="1" ht="6.75" customHeight="1">
      <c r="B84" s="32"/>
      <c r="C84" s="33"/>
      <c r="D84" s="33"/>
      <c r="E84" s="33"/>
      <c r="F84" s="33"/>
      <c r="G84" s="33"/>
      <c r="H84" s="33"/>
      <c r="I84" s="33"/>
      <c r="J84" s="33"/>
      <c r="K84" s="24"/>
      <c r="M84" s="303"/>
    </row>
    <row r="85" spans="2:13" s="31" customFormat="1" ht="4.5" customHeight="1">
      <c r="B85" s="684"/>
      <c r="C85" s="684"/>
      <c r="D85" s="684"/>
      <c r="E85" s="684"/>
      <c r="F85" s="684"/>
      <c r="G85" s="684"/>
      <c r="H85" s="684"/>
      <c r="I85" s="684"/>
      <c r="J85" s="684"/>
      <c r="M85" s="303"/>
    </row>
    <row r="86" spans="2:13" s="31" customFormat="1" ht="21" customHeight="1">
      <c r="B86" s="618" t="s">
        <v>225</v>
      </c>
      <c r="M86" s="303"/>
    </row>
    <row r="87" spans="2:13" s="31" customFormat="1" ht="42" customHeight="1">
      <c r="B87" s="676" t="s">
        <v>226</v>
      </c>
      <c r="C87" s="676"/>
      <c r="D87" s="676"/>
      <c r="E87" s="676"/>
      <c r="F87" s="676"/>
      <c r="G87" s="676"/>
      <c r="H87" s="676"/>
      <c r="I87" s="676"/>
      <c r="J87" s="676"/>
      <c r="K87" s="676"/>
      <c r="M87" s="303"/>
    </row>
    <row r="88" spans="2:13" s="31" customFormat="1" ht="40.5" customHeight="1">
      <c r="B88" s="682" t="s">
        <v>227</v>
      </c>
      <c r="C88" s="683"/>
      <c r="D88" s="683"/>
      <c r="E88" s="683"/>
      <c r="F88" s="683"/>
      <c r="G88" s="683"/>
      <c r="H88" s="683"/>
      <c r="I88" s="683"/>
      <c r="J88" s="683"/>
      <c r="K88" s="683"/>
      <c r="M88" s="303"/>
    </row>
    <row r="89" s="31" customFormat="1" ht="14.25">
      <c r="M89" s="303"/>
    </row>
    <row r="90" s="31" customFormat="1" ht="14.25">
      <c r="M90" s="303"/>
    </row>
  </sheetData>
  <sheetProtection sheet="1" objects="1" scenarios="1"/>
  <mergeCells count="49">
    <mergeCell ref="B22:K23"/>
    <mergeCell ref="B1:C1"/>
    <mergeCell ref="B3:K3"/>
    <mergeCell ref="B5:K5"/>
    <mergeCell ref="B17:K17"/>
    <mergeCell ref="B7:K7"/>
    <mergeCell ref="B9:K9"/>
    <mergeCell ref="B11:K11"/>
    <mergeCell ref="B13:K13"/>
    <mergeCell ref="B15:K15"/>
    <mergeCell ref="B28:K28"/>
    <mergeCell ref="C37:K37"/>
    <mergeCell ref="C38:K38"/>
    <mergeCell ref="C39:K39"/>
    <mergeCell ref="B34:K34"/>
    <mergeCell ref="B29:K29"/>
    <mergeCell ref="B30:K30"/>
    <mergeCell ref="B31:K31"/>
    <mergeCell ref="B32:K32"/>
    <mergeCell ref="C40:K40"/>
    <mergeCell ref="C45:K45"/>
    <mergeCell ref="C41:K41"/>
    <mergeCell ref="C42:K42"/>
    <mergeCell ref="C43:K43"/>
    <mergeCell ref="C44:K44"/>
    <mergeCell ref="B70:K70"/>
    <mergeCell ref="B73:K73"/>
    <mergeCell ref="B71:K71"/>
    <mergeCell ref="B67:J67"/>
    <mergeCell ref="B68:K68"/>
    <mergeCell ref="B74:K74"/>
    <mergeCell ref="B75:K75"/>
    <mergeCell ref="B80:K80"/>
    <mergeCell ref="B76:K76"/>
    <mergeCell ref="B77:K77"/>
    <mergeCell ref="B88:K88"/>
    <mergeCell ref="B83:K83"/>
    <mergeCell ref="B85:J85"/>
    <mergeCell ref="B87:K87"/>
    <mergeCell ref="C46:K46"/>
    <mergeCell ref="C53:K53"/>
    <mergeCell ref="B58:K58"/>
    <mergeCell ref="B69:K69"/>
    <mergeCell ref="B55:K55"/>
    <mergeCell ref="B61:K61"/>
    <mergeCell ref="B62:K62"/>
    <mergeCell ref="B63:K63"/>
    <mergeCell ref="B57:K57"/>
    <mergeCell ref="B64:K64"/>
  </mergeCells>
  <hyperlinks>
    <hyperlink ref="B62"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80" r:id="rId2"/>
  <headerFooter alignWithMargins="0">
    <oddFooter>&amp;C&amp;8Questionnaire UNSD/PNUE 2010 sur les Statistiques de l’environnement - Section de Déchets- p.&amp;P</oddFooter>
  </headerFooter>
  <rowBreaks count="4" manualBreakCount="4">
    <brk id="32" max="255" man="1"/>
    <brk id="54" max="255" man="1"/>
    <brk id="69" max="10" man="1"/>
    <brk id="81" max="255" man="1"/>
  </rowBreaks>
</worksheet>
</file>

<file path=xl/worksheets/sheet3.xml><?xml version="1.0" encoding="utf-8"?>
<worksheet xmlns="http://schemas.openxmlformats.org/spreadsheetml/2006/main" xmlns:r="http://schemas.openxmlformats.org/officeDocument/2006/relationships">
  <sheetPr codeName="Sheet3"/>
  <dimension ref="B1:G95"/>
  <sheetViews>
    <sheetView showGridLines="0" showRowColHeaders="0" workbookViewId="0" topLeftCell="A1">
      <selection activeCell="B4" sqref="B4"/>
    </sheetView>
  </sheetViews>
  <sheetFormatPr defaultColWidth="9.140625" defaultRowHeight="12.75"/>
  <cols>
    <col min="1" max="1" width="2.140625" style="36" customWidth="1"/>
    <col min="2" max="2" width="11.00390625" style="36" customWidth="1"/>
    <col min="3" max="3" width="30.140625" style="37" customWidth="1"/>
    <col min="4" max="4" width="102.421875" style="38" customWidth="1"/>
    <col min="5" max="5" width="17.421875" style="36" customWidth="1"/>
    <col min="6" max="6" width="80.28125" style="36" customWidth="1"/>
    <col min="7" max="16384" width="9.140625" style="36" customWidth="1"/>
  </cols>
  <sheetData>
    <row r="1" spans="2:4" s="39" customFormat="1" ht="15.75">
      <c r="B1" s="40" t="s">
        <v>152</v>
      </c>
      <c r="C1" s="40"/>
      <c r="D1" s="41"/>
    </row>
    <row r="2" spans="3:4" s="39" customFormat="1" ht="4.5" customHeight="1">
      <c r="C2" s="40"/>
      <c r="D2" s="41"/>
    </row>
    <row r="3" spans="2:4" s="39" customFormat="1" ht="18">
      <c r="B3" s="698" t="s">
        <v>157</v>
      </c>
      <c r="C3" s="698"/>
      <c r="D3" s="698"/>
    </row>
    <row r="4" spans="2:4" s="39" customFormat="1" ht="9.75" customHeight="1">
      <c r="B4" s="42"/>
      <c r="C4" s="43"/>
      <c r="D4" s="44"/>
    </row>
    <row r="5" spans="2:4" s="39" customFormat="1" ht="15.75">
      <c r="B5" s="699" t="s">
        <v>228</v>
      </c>
      <c r="C5" s="699"/>
      <c r="D5" s="699"/>
    </row>
    <row r="6" spans="2:4" s="39" customFormat="1" ht="40.5" customHeight="1" thickBot="1">
      <c r="B6" s="700" t="s">
        <v>229</v>
      </c>
      <c r="C6" s="701"/>
      <c r="D6" s="701"/>
    </row>
    <row r="7" spans="2:4" s="39" customFormat="1" ht="22.5" customHeight="1">
      <c r="B7" s="45" t="s">
        <v>230</v>
      </c>
      <c r="C7" s="46" t="s">
        <v>231</v>
      </c>
      <c r="D7" s="47" t="s">
        <v>232</v>
      </c>
    </row>
    <row r="8" spans="2:4" s="39" customFormat="1" ht="76.5">
      <c r="B8" s="246" t="s">
        <v>73</v>
      </c>
      <c r="C8" s="48" t="s">
        <v>233</v>
      </c>
      <c r="D8" s="136" t="s">
        <v>234</v>
      </c>
    </row>
    <row r="9" spans="2:4" s="39" customFormat="1" ht="63.75">
      <c r="B9" s="247" t="s">
        <v>74</v>
      </c>
      <c r="C9" s="248" t="s">
        <v>235</v>
      </c>
      <c r="D9" s="621" t="s">
        <v>264</v>
      </c>
    </row>
    <row r="10" spans="2:4" s="39" customFormat="1" ht="67.5" customHeight="1">
      <c r="B10" s="249" t="s">
        <v>75</v>
      </c>
      <c r="C10" s="48" t="s">
        <v>265</v>
      </c>
      <c r="D10" s="136" t="s">
        <v>266</v>
      </c>
    </row>
    <row r="11" spans="2:4" s="39" customFormat="1" ht="90.75" customHeight="1">
      <c r="B11" s="249" t="s">
        <v>76</v>
      </c>
      <c r="C11" s="48" t="s">
        <v>267</v>
      </c>
      <c r="D11" s="136" t="s">
        <v>268</v>
      </c>
    </row>
    <row r="12" spans="2:4" s="39" customFormat="1" ht="43.5" customHeight="1">
      <c r="B12" s="249" t="s">
        <v>37</v>
      </c>
      <c r="C12" s="48" t="s">
        <v>269</v>
      </c>
      <c r="D12" s="136" t="s">
        <v>270</v>
      </c>
    </row>
    <row r="13" spans="2:4" s="39" customFormat="1" ht="42" customHeight="1">
      <c r="B13" s="250" t="s">
        <v>77</v>
      </c>
      <c r="C13" s="48" t="s">
        <v>45</v>
      </c>
      <c r="D13" s="136" t="s">
        <v>271</v>
      </c>
    </row>
    <row r="14" spans="2:5" ht="54.75" customHeight="1" thickBot="1">
      <c r="B14" s="251" t="s">
        <v>86</v>
      </c>
      <c r="C14" s="252" t="s">
        <v>272</v>
      </c>
      <c r="D14" s="622" t="s">
        <v>273</v>
      </c>
      <c r="E14" s="49"/>
    </row>
    <row r="15" spans="2:5" ht="22.5" customHeight="1">
      <c r="B15" s="50"/>
      <c r="C15" s="51"/>
      <c r="D15" s="23"/>
      <c r="E15" s="49"/>
    </row>
    <row r="16" spans="2:4" ht="15.75">
      <c r="B16" s="699" t="s">
        <v>274</v>
      </c>
      <c r="C16" s="699"/>
      <c r="D16" s="699"/>
    </row>
    <row r="17" spans="3:4" ht="11.25" customHeight="1" thickBot="1">
      <c r="C17" s="52"/>
      <c r="D17" s="53"/>
    </row>
    <row r="18" spans="2:4" s="16" customFormat="1" ht="15" customHeight="1">
      <c r="B18" s="54" t="s">
        <v>275</v>
      </c>
      <c r="C18" s="46" t="s">
        <v>276</v>
      </c>
      <c r="D18" s="47" t="s">
        <v>156</v>
      </c>
    </row>
    <row r="19" spans="2:7" ht="39" customHeight="1">
      <c r="B19" s="253"/>
      <c r="C19" s="693" t="s">
        <v>277</v>
      </c>
      <c r="D19" s="694" t="s">
        <v>278</v>
      </c>
      <c r="F19" s="696"/>
      <c r="G19" s="696"/>
    </row>
    <row r="20" spans="2:7" ht="28.5" customHeight="1">
      <c r="B20" s="623"/>
      <c r="C20" s="693"/>
      <c r="D20" s="695"/>
      <c r="F20" s="697"/>
      <c r="G20" s="697"/>
    </row>
    <row r="21" spans="2:7" ht="40.5" customHeight="1">
      <c r="B21" s="559" t="s">
        <v>22</v>
      </c>
      <c r="C21" s="624" t="s">
        <v>279</v>
      </c>
      <c r="D21" s="600" t="s">
        <v>280</v>
      </c>
      <c r="F21" s="692"/>
      <c r="G21" s="692"/>
    </row>
    <row r="22" spans="2:7" ht="27" customHeight="1">
      <c r="B22" s="559" t="s">
        <v>23</v>
      </c>
      <c r="C22" s="625" t="s">
        <v>94</v>
      </c>
      <c r="D22" s="600" t="s">
        <v>281</v>
      </c>
      <c r="F22" s="55"/>
      <c r="G22" s="55"/>
    </row>
    <row r="23" spans="2:7" ht="19.5" customHeight="1">
      <c r="B23" s="559" t="s">
        <v>24</v>
      </c>
      <c r="C23" s="625" t="s">
        <v>93</v>
      </c>
      <c r="D23" s="600" t="s">
        <v>282</v>
      </c>
      <c r="F23" s="55"/>
      <c r="G23" s="55"/>
    </row>
    <row r="24" spans="2:7" ht="54" customHeight="1">
      <c r="B24" s="559" t="s">
        <v>25</v>
      </c>
      <c r="C24" s="625" t="s">
        <v>283</v>
      </c>
      <c r="D24" s="626" t="s">
        <v>284</v>
      </c>
      <c r="F24" s="55"/>
      <c r="G24" s="55"/>
    </row>
    <row r="25" spans="2:7" s="56" customFormat="1" ht="27" customHeight="1">
      <c r="B25" s="559" t="s">
        <v>26</v>
      </c>
      <c r="C25" s="135" t="s">
        <v>285</v>
      </c>
      <c r="D25" s="136" t="s">
        <v>286</v>
      </c>
      <c r="E25" s="57"/>
      <c r="F25" s="692"/>
      <c r="G25" s="692"/>
    </row>
    <row r="26" spans="2:7" s="56" customFormat="1" ht="54" customHeight="1">
      <c r="B26" s="559" t="s">
        <v>27</v>
      </c>
      <c r="C26" s="135" t="s">
        <v>287</v>
      </c>
      <c r="D26" s="136" t="s">
        <v>288</v>
      </c>
      <c r="E26" s="57"/>
      <c r="F26" s="55"/>
      <c r="G26" s="55"/>
    </row>
    <row r="27" spans="2:5" s="56" customFormat="1" ht="14.25">
      <c r="B27" s="559" t="s">
        <v>28</v>
      </c>
      <c r="C27" s="135" t="s">
        <v>95</v>
      </c>
      <c r="D27" s="136" t="s">
        <v>289</v>
      </c>
      <c r="E27" s="58"/>
    </row>
    <row r="28" spans="2:5" s="56" customFormat="1" ht="27" customHeight="1">
      <c r="B28" s="253" t="s">
        <v>39</v>
      </c>
      <c r="C28" s="48" t="s">
        <v>290</v>
      </c>
      <c r="D28" s="136" t="s">
        <v>291</v>
      </c>
      <c r="E28" s="58"/>
    </row>
    <row r="29" spans="2:5" s="56" customFormat="1" ht="27" customHeight="1">
      <c r="B29" s="253" t="s">
        <v>41</v>
      </c>
      <c r="C29" s="59" t="s">
        <v>292</v>
      </c>
      <c r="D29" s="557" t="s">
        <v>293</v>
      </c>
      <c r="E29" s="58"/>
    </row>
    <row r="30" spans="2:5" s="56" customFormat="1" ht="51">
      <c r="B30" s="559" t="s">
        <v>29</v>
      </c>
      <c r="C30" s="135" t="s">
        <v>294</v>
      </c>
      <c r="D30" s="627" t="s">
        <v>295</v>
      </c>
      <c r="E30" s="58"/>
    </row>
    <row r="31" spans="2:5" s="56" customFormat="1" ht="26.25" customHeight="1">
      <c r="B31" s="559" t="s">
        <v>30</v>
      </c>
      <c r="C31" s="135" t="s">
        <v>296</v>
      </c>
      <c r="D31" s="627" t="s">
        <v>297</v>
      </c>
      <c r="E31" s="61"/>
    </row>
    <row r="32" spans="2:5" s="56" customFormat="1" ht="40.5" customHeight="1">
      <c r="B32" s="559" t="s">
        <v>31</v>
      </c>
      <c r="C32" s="48" t="s">
        <v>298</v>
      </c>
      <c r="D32" s="136" t="s">
        <v>299</v>
      </c>
      <c r="E32" s="61"/>
    </row>
    <row r="33" spans="2:5" s="56" customFormat="1" ht="39.75" customHeight="1">
      <c r="B33" s="559" t="s">
        <v>20</v>
      </c>
      <c r="C33" s="48" t="s">
        <v>300</v>
      </c>
      <c r="D33" s="136" t="s">
        <v>301</v>
      </c>
      <c r="E33" s="61"/>
    </row>
    <row r="34" spans="2:5" s="34" customFormat="1" ht="102">
      <c r="B34" s="560" t="s">
        <v>40</v>
      </c>
      <c r="C34" s="59" t="s">
        <v>302</v>
      </c>
      <c r="D34" s="558" t="s">
        <v>304</v>
      </c>
      <c r="E34" s="60"/>
    </row>
    <row r="35" spans="2:5" ht="41.25" customHeight="1">
      <c r="B35" s="561" t="s">
        <v>305</v>
      </c>
      <c r="C35" s="48" t="s">
        <v>306</v>
      </c>
      <c r="D35" s="254" t="s">
        <v>307</v>
      </c>
      <c r="E35" s="61"/>
    </row>
    <row r="36" spans="2:5" s="56" customFormat="1" ht="27.75" customHeight="1">
      <c r="B36" s="561" t="s">
        <v>32</v>
      </c>
      <c r="C36" s="48" t="s">
        <v>308</v>
      </c>
      <c r="D36" s="136" t="s">
        <v>309</v>
      </c>
      <c r="E36" s="61"/>
    </row>
    <row r="37" spans="2:5" s="56" customFormat="1" ht="29.25" customHeight="1">
      <c r="B37" s="561" t="s">
        <v>34</v>
      </c>
      <c r="C37" s="48" t="s">
        <v>310</v>
      </c>
      <c r="D37" s="136" t="s">
        <v>311</v>
      </c>
      <c r="E37" s="61"/>
    </row>
    <row r="38" spans="2:5" s="56" customFormat="1" ht="30" customHeight="1">
      <c r="B38" s="561" t="s">
        <v>33</v>
      </c>
      <c r="C38" s="48" t="s">
        <v>312</v>
      </c>
      <c r="D38" s="136" t="s">
        <v>313</v>
      </c>
      <c r="E38" s="61"/>
    </row>
    <row r="39" spans="2:5" s="56" customFormat="1" ht="29.25" customHeight="1">
      <c r="B39" s="561" t="s">
        <v>35</v>
      </c>
      <c r="C39" s="48" t="s">
        <v>314</v>
      </c>
      <c r="D39" s="136" t="s">
        <v>315</v>
      </c>
      <c r="E39" s="61"/>
    </row>
    <row r="40" spans="2:5" s="56" customFormat="1" ht="53.25" customHeight="1">
      <c r="B40" s="561" t="s">
        <v>36</v>
      </c>
      <c r="C40" s="48" t="s">
        <v>316</v>
      </c>
      <c r="D40" s="136" t="s">
        <v>317</v>
      </c>
      <c r="E40" s="61"/>
    </row>
    <row r="41" spans="2:5" s="56" customFormat="1" ht="39.75" customHeight="1" thickBot="1">
      <c r="B41" s="562" t="s">
        <v>21</v>
      </c>
      <c r="C41" s="628" t="s">
        <v>318</v>
      </c>
      <c r="D41" s="629" t="s">
        <v>319</v>
      </c>
      <c r="E41" s="61"/>
    </row>
    <row r="42" s="56" customFormat="1" ht="14.25">
      <c r="E42" s="61"/>
    </row>
    <row r="43" spans="3:5" s="56" customFormat="1" ht="14.25">
      <c r="C43" s="255"/>
      <c r="D43" s="62"/>
      <c r="E43" s="61"/>
    </row>
    <row r="44" spans="3:5" s="56" customFormat="1" ht="14.25">
      <c r="C44" s="255"/>
      <c r="D44" s="62"/>
      <c r="E44" s="61"/>
    </row>
    <row r="45" spans="2:5" ht="12.75">
      <c r="B45" s="32"/>
      <c r="C45" s="255"/>
      <c r="D45" s="62"/>
      <c r="E45" s="32"/>
    </row>
    <row r="46" spans="2:5" ht="12.75">
      <c r="B46" s="32"/>
      <c r="C46" s="255"/>
      <c r="D46" s="62"/>
      <c r="E46" s="32"/>
    </row>
    <row r="47" spans="2:5" ht="12.75">
      <c r="B47" s="32"/>
      <c r="C47" s="255"/>
      <c r="D47" s="62"/>
      <c r="E47" s="32"/>
    </row>
    <row r="48" spans="2:4" ht="12.75">
      <c r="B48" s="32"/>
      <c r="C48" s="255"/>
      <c r="D48" s="62"/>
    </row>
    <row r="49" spans="2:4" ht="12.75">
      <c r="B49" s="32"/>
      <c r="C49" s="255"/>
      <c r="D49" s="62"/>
    </row>
    <row r="50" spans="2:3" ht="14.25">
      <c r="B50" s="32"/>
      <c r="C50" s="256"/>
    </row>
    <row r="51" spans="2:3" ht="14.25">
      <c r="B51" s="32"/>
      <c r="C51" s="256"/>
    </row>
    <row r="52" spans="2:3" ht="14.25">
      <c r="B52" s="32"/>
      <c r="C52" s="256"/>
    </row>
    <row r="53" spans="2:3" ht="14.25">
      <c r="B53" s="32"/>
      <c r="C53" s="256"/>
    </row>
    <row r="54" spans="2:3" ht="14.25">
      <c r="B54" s="32"/>
      <c r="C54" s="256"/>
    </row>
    <row r="55" spans="2:3" ht="14.25">
      <c r="B55" s="32"/>
      <c r="C55" s="256"/>
    </row>
    <row r="56" spans="2:3" ht="14.25">
      <c r="B56" s="32"/>
      <c r="C56" s="256"/>
    </row>
    <row r="57" spans="2:3" ht="14.25">
      <c r="B57" s="32"/>
      <c r="C57" s="256"/>
    </row>
    <row r="58" spans="2:3" ht="14.25">
      <c r="B58" s="32"/>
      <c r="C58" s="256"/>
    </row>
    <row r="59" spans="2:3" ht="14.25">
      <c r="B59" s="32"/>
      <c r="C59" s="256"/>
    </row>
    <row r="60" spans="2:3" ht="14.25">
      <c r="B60" s="32"/>
      <c r="C60" s="256"/>
    </row>
    <row r="61" spans="2:3" ht="14.25">
      <c r="B61" s="32"/>
      <c r="C61" s="256"/>
    </row>
    <row r="62" spans="2:3" ht="14.25">
      <c r="B62" s="32"/>
      <c r="C62" s="256"/>
    </row>
    <row r="63" spans="2:3" ht="14.25">
      <c r="B63" s="32"/>
      <c r="C63" s="256"/>
    </row>
    <row r="64" spans="2:3" ht="14.25">
      <c r="B64" s="32"/>
      <c r="C64" s="256"/>
    </row>
    <row r="65" spans="2:3" ht="14.25">
      <c r="B65" s="32"/>
      <c r="C65" s="256"/>
    </row>
    <row r="66" spans="2:3" ht="14.25">
      <c r="B66" s="32"/>
      <c r="C66" s="256"/>
    </row>
    <row r="67" spans="2:3" ht="14.25">
      <c r="B67" s="32"/>
      <c r="C67" s="256"/>
    </row>
    <row r="68" spans="2:3" ht="14.25">
      <c r="B68" s="32"/>
      <c r="C68" s="256"/>
    </row>
    <row r="69" spans="2:3" ht="14.25">
      <c r="B69" s="32"/>
      <c r="C69" s="256"/>
    </row>
    <row r="70" spans="2:3" ht="14.25">
      <c r="B70" s="32"/>
      <c r="C70" s="256"/>
    </row>
    <row r="71" spans="2:3" ht="14.25">
      <c r="B71" s="32"/>
      <c r="C71" s="256"/>
    </row>
    <row r="72" spans="2:3" ht="14.25">
      <c r="B72" s="32"/>
      <c r="C72" s="256"/>
    </row>
    <row r="73" spans="2:3" ht="14.25">
      <c r="B73" s="32"/>
      <c r="C73" s="256"/>
    </row>
    <row r="74" spans="2:3" ht="14.25">
      <c r="B74" s="32"/>
      <c r="C74" s="256"/>
    </row>
    <row r="75" spans="2:3" ht="14.25">
      <c r="B75" s="32"/>
      <c r="C75" s="256"/>
    </row>
    <row r="76" spans="2:3" ht="14.25">
      <c r="B76" s="32"/>
      <c r="C76" s="256"/>
    </row>
    <row r="77" spans="2:3" ht="14.25">
      <c r="B77" s="32"/>
      <c r="C77" s="256"/>
    </row>
    <row r="78" spans="2:3" ht="14.25">
      <c r="B78" s="32"/>
      <c r="C78" s="256"/>
    </row>
    <row r="79" spans="2:3" ht="14.25">
      <c r="B79" s="32"/>
      <c r="C79" s="256"/>
    </row>
    <row r="80" spans="2:3" ht="14.25">
      <c r="B80" s="32"/>
      <c r="C80" s="256"/>
    </row>
    <row r="81" spans="2:3" ht="14.25">
      <c r="B81" s="32"/>
      <c r="C81" s="256"/>
    </row>
    <row r="82" spans="2:3" ht="14.25">
      <c r="B82" s="32"/>
      <c r="C82" s="256"/>
    </row>
    <row r="83" spans="2:3" ht="14.25">
      <c r="B83" s="32"/>
      <c r="C83" s="256"/>
    </row>
    <row r="84" spans="2:3" ht="14.25">
      <c r="B84" s="32"/>
      <c r="C84" s="256"/>
    </row>
    <row r="85" spans="2:3" ht="14.25">
      <c r="B85" s="32"/>
      <c r="C85" s="256"/>
    </row>
    <row r="86" spans="2:3" ht="14.25">
      <c r="B86" s="32"/>
      <c r="C86" s="256"/>
    </row>
    <row r="87" spans="2:3" ht="14.25">
      <c r="B87" s="32"/>
      <c r="C87" s="256"/>
    </row>
    <row r="88" spans="2:3" ht="14.25">
      <c r="B88" s="32"/>
      <c r="C88" s="256"/>
    </row>
    <row r="89" spans="2:3" ht="14.25">
      <c r="B89" s="32"/>
      <c r="C89" s="256"/>
    </row>
    <row r="90" spans="2:3" ht="14.25">
      <c r="B90" s="32"/>
      <c r="C90" s="256"/>
    </row>
    <row r="91" spans="2:3" ht="14.25">
      <c r="B91" s="32"/>
      <c r="C91" s="256"/>
    </row>
    <row r="92" spans="2:3" ht="14.25">
      <c r="B92" s="32"/>
      <c r="C92" s="256"/>
    </row>
    <row r="93" spans="2:3" ht="14.25">
      <c r="B93" s="32"/>
      <c r="C93" s="256"/>
    </row>
    <row r="94" spans="2:3" ht="14.25">
      <c r="B94" s="32"/>
      <c r="C94" s="256"/>
    </row>
    <row r="95" spans="2:3" ht="14.25">
      <c r="B95" s="32"/>
      <c r="C95" s="256"/>
    </row>
  </sheetData>
  <sheetProtection sheet="1" objects="1" scenarios="1"/>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43" bottom="0.56" header="0.26" footer="0.35"/>
  <pageSetup horizontalDpi="300" verticalDpi="300" orientation="landscape" paperSize="9" scale="92" r:id="rId2"/>
  <headerFooter alignWithMargins="0">
    <oddFooter>&amp;C&amp;8Questionnaire UNSD/PNUE 2010 sur les Statistiques de l’environnement - Section de Déchets-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dimension ref="A1:CJ51"/>
  <sheetViews>
    <sheetView showGridLines="0" tabSelected="1" zoomScale="83" zoomScaleNormal="83" workbookViewId="0" topLeftCell="C1">
      <selection activeCell="F9" sqref="F9"/>
    </sheetView>
  </sheetViews>
  <sheetFormatPr defaultColWidth="9.140625" defaultRowHeight="12.75"/>
  <cols>
    <col min="1" max="1" width="7.00390625" style="418" hidden="1" customWidth="1"/>
    <col min="2" max="2" width="0.2890625" style="418" hidden="1" customWidth="1"/>
    <col min="3" max="3" width="9.28125" style="0" customWidth="1"/>
    <col min="4" max="4" width="37.00390625" style="0" customWidth="1"/>
    <col min="5" max="5" width="7.7109375" style="0" customWidth="1"/>
    <col min="6" max="6" width="7.140625" style="519" customWidth="1"/>
    <col min="7" max="7" width="1.7109375" style="206" customWidth="1"/>
    <col min="8" max="8" width="6.8515625" style="181" customWidth="1"/>
    <col min="9" max="9" width="1.7109375" style="206" customWidth="1"/>
    <col min="10" max="10" width="6.8515625" style="181" customWidth="1"/>
    <col min="11" max="11" width="1.7109375" style="206" customWidth="1"/>
    <col min="12" max="12" width="6.8515625" style="181" customWidth="1"/>
    <col min="13" max="13" width="1.7109375" style="206" customWidth="1"/>
    <col min="14" max="14" width="6.8515625" style="181" customWidth="1"/>
    <col min="15" max="15" width="1.7109375" style="206" customWidth="1"/>
    <col min="16" max="16" width="6.8515625" style="181" customWidth="1"/>
    <col min="17" max="17" width="2.28125" style="206" customWidth="1"/>
    <col min="18" max="18" width="6.8515625" style="181" customWidth="1"/>
    <col min="19" max="19" width="1.7109375" style="206" customWidth="1"/>
    <col min="20" max="20" width="6.8515625" style="181" customWidth="1"/>
    <col min="21" max="21" width="1.7109375" style="206" customWidth="1"/>
    <col min="22" max="22" width="6.8515625" style="181" customWidth="1"/>
    <col min="23" max="23" width="1.7109375" style="206" customWidth="1"/>
    <col min="24" max="24" width="6.8515625" style="181" customWidth="1"/>
    <col min="25" max="25" width="1.7109375" style="206" customWidth="1"/>
    <col min="26" max="26" width="6.8515625" style="181" customWidth="1"/>
    <col min="27" max="27" width="1.7109375" style="206" customWidth="1"/>
    <col min="28" max="28" width="6.8515625" style="181" customWidth="1"/>
    <col min="29" max="29" width="1.7109375" style="206" customWidth="1"/>
    <col min="30" max="30" width="6.8515625" style="206" customWidth="1"/>
    <col min="31" max="31" width="1.7109375" style="206" customWidth="1"/>
    <col min="32" max="32" width="6.8515625" style="206" customWidth="1"/>
    <col min="33" max="33" width="1.7109375" style="206" customWidth="1"/>
    <col min="34" max="34" width="6.8515625" style="181" customWidth="1"/>
    <col min="35" max="35" width="1.7109375" style="206" customWidth="1"/>
    <col min="36" max="36" width="6.8515625" style="181" customWidth="1"/>
    <col min="37" max="37" width="1.7109375" style="206" customWidth="1"/>
    <col min="38" max="38" width="1.7109375" style="210" customWidth="1"/>
    <col min="39" max="39" width="5.00390625" style="0" customWidth="1"/>
    <col min="40" max="40" width="6.28125" style="309" customWidth="1"/>
    <col min="41" max="41" width="36.28125" style="312" customWidth="1"/>
    <col min="42" max="42" width="7.7109375" style="312" customWidth="1"/>
    <col min="43" max="43" width="5.8515625" style="312" customWidth="1"/>
    <col min="44" max="44" width="1.7109375" style="312" customWidth="1"/>
    <col min="45" max="45" width="5.8515625" style="309" customWidth="1"/>
    <col min="46" max="46" width="1.7109375" style="312" customWidth="1"/>
    <col min="47" max="47" width="5.8515625" style="309" customWidth="1"/>
    <col min="48" max="48" width="1.7109375" style="309" customWidth="1"/>
    <col min="49" max="49" width="5.8515625" style="309" customWidth="1"/>
    <col min="50" max="50" width="1.7109375" style="309" customWidth="1"/>
    <col min="51" max="51" width="5.8515625" style="309" customWidth="1"/>
    <col min="52" max="52" width="1.7109375" style="309" customWidth="1"/>
    <col min="53" max="53" width="5.8515625" style="309" customWidth="1"/>
    <col min="54" max="54" width="1.7109375" style="312" customWidth="1"/>
    <col min="55" max="55" width="5.8515625" style="309" customWidth="1"/>
    <col min="56" max="56" width="1.7109375" style="312" customWidth="1"/>
    <col min="57" max="57" width="5.8515625" style="309" customWidth="1"/>
    <col min="58" max="58" width="1.7109375" style="312" customWidth="1"/>
    <col min="59" max="59" width="5.8515625" style="309" customWidth="1"/>
    <col min="60" max="60" width="1.7109375" style="312" customWidth="1"/>
    <col min="61" max="61" width="5.8515625" style="309" customWidth="1"/>
    <col min="62" max="62" width="1.7109375" style="312" customWidth="1"/>
    <col min="63" max="63" width="5.8515625" style="312" customWidth="1"/>
    <col min="64" max="64" width="1.7109375" style="309" customWidth="1"/>
    <col min="65" max="65" width="5.8515625" style="309" customWidth="1"/>
    <col min="66" max="66" width="1.7109375" style="309" customWidth="1"/>
    <col min="67" max="67" width="5.8515625" style="309" customWidth="1"/>
    <col min="68" max="68" width="1.7109375" style="312" customWidth="1"/>
    <col min="69" max="69" width="5.8515625" style="309" customWidth="1"/>
    <col min="70" max="70" width="1.7109375" style="312" customWidth="1"/>
    <col min="71" max="71" width="5.8515625" style="309" customWidth="1"/>
    <col min="72" max="72" width="1.7109375" style="312" customWidth="1"/>
    <col min="73" max="73" width="5.8515625" style="312" customWidth="1"/>
    <col min="74" max="74" width="1.7109375" style="312" customWidth="1"/>
  </cols>
  <sheetData>
    <row r="1" spans="2:75" ht="15.75" customHeight="1">
      <c r="B1" s="418">
        <v>0</v>
      </c>
      <c r="C1" s="719" t="s">
        <v>152</v>
      </c>
      <c r="D1" s="719"/>
      <c r="E1" s="719"/>
      <c r="F1" s="511"/>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N1" s="424" t="s">
        <v>339</v>
      </c>
      <c r="AO1" s="311"/>
      <c r="AP1" s="702"/>
      <c r="AQ1" s="702"/>
      <c r="AR1" s="702"/>
      <c r="AS1" s="702"/>
      <c r="AT1" s="702"/>
      <c r="AU1" s="702"/>
      <c r="AV1" s="702"/>
      <c r="AW1" s="702"/>
      <c r="AX1" s="702"/>
      <c r="AY1" s="702"/>
      <c r="AZ1" s="702"/>
      <c r="BA1" s="702"/>
      <c r="BB1" s="702"/>
      <c r="BC1" s="702"/>
      <c r="BD1" s="702"/>
      <c r="BE1" s="702"/>
      <c r="BF1" s="702"/>
      <c r="BG1" s="702"/>
      <c r="BH1" s="702"/>
      <c r="BI1" s="702"/>
      <c r="BJ1" s="702"/>
      <c r="BK1" s="702"/>
      <c r="BL1" s="702"/>
      <c r="BM1" s="702"/>
      <c r="BN1" s="702"/>
      <c r="BO1" s="702"/>
      <c r="BP1" s="702"/>
      <c r="BQ1" s="702"/>
      <c r="BR1" s="702"/>
      <c r="BS1" s="702"/>
      <c r="BT1" s="702"/>
      <c r="BU1" s="702"/>
      <c r="BV1" s="311"/>
      <c r="BW1" s="105"/>
    </row>
    <row r="2" spans="3:75" ht="16.5" customHeight="1">
      <c r="C2" s="64"/>
      <c r="D2" s="64"/>
      <c r="E2" s="65"/>
      <c r="F2" s="512"/>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290"/>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2"/>
      <c r="BW2" s="105"/>
    </row>
    <row r="3" spans="1:75" s="11" customFormat="1" ht="24.75" customHeight="1">
      <c r="A3" s="418"/>
      <c r="B3" s="418">
        <v>450</v>
      </c>
      <c r="C3" s="67" t="s">
        <v>320</v>
      </c>
      <c r="D3" s="648" t="s">
        <v>244</v>
      </c>
      <c r="E3" s="630"/>
      <c r="F3" s="631"/>
      <c r="G3" s="280"/>
      <c r="H3" s="281"/>
      <c r="I3" s="280"/>
      <c r="J3" s="281"/>
      <c r="K3" s="280"/>
      <c r="L3" s="281"/>
      <c r="M3" s="280"/>
      <c r="N3" s="281"/>
      <c r="O3" s="280"/>
      <c r="P3" s="279"/>
      <c r="Q3" s="280"/>
      <c r="R3" s="279"/>
      <c r="S3" s="280"/>
      <c r="T3" s="279"/>
      <c r="U3" s="197"/>
      <c r="V3" s="67" t="s">
        <v>321</v>
      </c>
      <c r="W3" s="275"/>
      <c r="X3" s="276"/>
      <c r="Y3" s="275"/>
      <c r="Z3" s="277"/>
      <c r="AA3" s="275"/>
      <c r="AB3" s="276"/>
      <c r="AC3" s="275"/>
      <c r="AD3" s="276"/>
      <c r="AE3" s="275"/>
      <c r="AF3" s="276"/>
      <c r="AG3" s="275"/>
      <c r="AH3" s="278"/>
      <c r="AI3" s="143"/>
      <c r="AJ3" s="143"/>
      <c r="AK3" s="143"/>
      <c r="AL3" s="290"/>
      <c r="AM3" s="14"/>
      <c r="AN3" s="723" t="s">
        <v>340</v>
      </c>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140"/>
    </row>
    <row r="4" spans="1:75" s="304" customFormat="1" ht="4.5" customHeight="1">
      <c r="A4" s="418"/>
      <c r="B4" s="418"/>
      <c r="C4" s="720"/>
      <c r="D4" s="720"/>
      <c r="E4" s="720"/>
      <c r="F4" s="721"/>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290"/>
      <c r="AM4" s="303"/>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c r="BW4" s="140"/>
    </row>
    <row r="5" spans="3:75" ht="1.5" customHeight="1">
      <c r="C5" s="71"/>
      <c r="D5" s="71"/>
      <c r="E5" s="71"/>
      <c r="F5" s="513"/>
      <c r="G5" s="198"/>
      <c r="H5" s="173"/>
      <c r="I5" s="198"/>
      <c r="J5" s="173"/>
      <c r="K5" s="198"/>
      <c r="L5" s="173"/>
      <c r="M5" s="198"/>
      <c r="N5" s="173"/>
      <c r="O5" s="198"/>
      <c r="P5" s="173"/>
      <c r="Q5" s="198"/>
      <c r="R5" s="173"/>
      <c r="S5" s="198"/>
      <c r="T5" s="173"/>
      <c r="U5" s="198"/>
      <c r="V5" s="173"/>
      <c r="W5" s="198"/>
      <c r="X5" s="173"/>
      <c r="Y5" s="198"/>
      <c r="Z5" s="173"/>
      <c r="AA5" s="198"/>
      <c r="AB5" s="173"/>
      <c r="AC5" s="198"/>
      <c r="AD5" s="198"/>
      <c r="AE5" s="198"/>
      <c r="AF5" s="198"/>
      <c r="AG5" s="198"/>
      <c r="AH5" s="173"/>
      <c r="AI5" s="198"/>
      <c r="AJ5" s="173"/>
      <c r="AK5" s="198"/>
      <c r="AM5" s="14"/>
      <c r="AN5" s="402"/>
      <c r="AO5" s="404"/>
      <c r="AP5" s="405"/>
      <c r="AQ5" s="406"/>
      <c r="AR5" s="404"/>
      <c r="AS5" s="725"/>
      <c r="AT5" s="725"/>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05"/>
    </row>
    <row r="6" spans="2:75" ht="17.25" customHeight="1">
      <c r="B6" s="418">
        <v>162</v>
      </c>
      <c r="C6" s="238" t="s">
        <v>207</v>
      </c>
      <c r="D6" s="238"/>
      <c r="E6" s="72"/>
      <c r="F6" s="514"/>
      <c r="G6" s="199"/>
      <c r="H6" s="174"/>
      <c r="I6" s="199"/>
      <c r="J6" s="174"/>
      <c r="K6" s="199"/>
      <c r="L6" s="174"/>
      <c r="M6" s="199"/>
      <c r="N6" s="174"/>
      <c r="O6" s="199"/>
      <c r="P6" s="174"/>
      <c r="Q6" s="199"/>
      <c r="R6" s="174"/>
      <c r="S6" s="207"/>
      <c r="T6" s="183"/>
      <c r="U6" s="207"/>
      <c r="V6" s="183"/>
      <c r="W6" s="207"/>
      <c r="X6" s="183"/>
      <c r="Y6" s="207"/>
      <c r="Z6" s="183"/>
      <c r="AA6" s="207"/>
      <c r="AB6" s="183"/>
      <c r="AC6" s="207"/>
      <c r="AD6" s="207"/>
      <c r="AE6" s="207"/>
      <c r="AF6" s="207"/>
      <c r="AG6" s="207"/>
      <c r="AH6" s="183"/>
      <c r="AI6" s="207"/>
      <c r="AJ6" s="183"/>
      <c r="AK6" s="207"/>
      <c r="AL6" s="291"/>
      <c r="AM6" s="73"/>
      <c r="AN6" s="548" t="s">
        <v>341</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c r="BW6" s="105"/>
    </row>
    <row r="7" spans="6:74" ht="24.75" customHeight="1">
      <c r="F7" s="515"/>
      <c r="G7" s="200"/>
      <c r="H7" s="182"/>
      <c r="I7" s="200"/>
      <c r="J7" s="182"/>
      <c r="K7" s="200"/>
      <c r="L7" s="182"/>
      <c r="M7" s="200"/>
      <c r="N7" s="182"/>
      <c r="O7" s="200"/>
      <c r="P7" s="182"/>
      <c r="Q7" s="200"/>
      <c r="R7" s="632" t="s">
        <v>322</v>
      </c>
      <c r="S7" s="283"/>
      <c r="T7" s="284"/>
      <c r="U7" s="283"/>
      <c r="V7" s="285"/>
      <c r="W7" s="283"/>
      <c r="X7" s="285"/>
      <c r="Y7" s="283"/>
      <c r="Z7" s="286"/>
      <c r="AA7" s="283"/>
      <c r="AC7" s="283"/>
      <c r="AD7" s="285"/>
      <c r="AE7" s="283"/>
      <c r="AF7" s="288"/>
      <c r="AG7" s="283"/>
      <c r="AH7" s="289"/>
      <c r="AI7" s="15"/>
      <c r="AJ7" s="15"/>
      <c r="AK7" s="398" t="s">
        <v>323</v>
      </c>
      <c r="AN7" s="724" t="s">
        <v>342</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row>
    <row r="8" spans="2:74" ht="28.5" customHeight="1">
      <c r="B8" s="419">
        <v>2</v>
      </c>
      <c r="C8" s="74" t="s">
        <v>324</v>
      </c>
      <c r="D8" s="74" t="s">
        <v>325</v>
      </c>
      <c r="E8" s="74" t="s">
        <v>326</v>
      </c>
      <c r="F8" s="152">
        <v>1990</v>
      </c>
      <c r="G8" s="272"/>
      <c r="H8" s="152">
        <v>1995</v>
      </c>
      <c r="I8" s="272"/>
      <c r="J8" s="152">
        <v>1996</v>
      </c>
      <c r="K8" s="272"/>
      <c r="L8" s="152">
        <v>1997</v>
      </c>
      <c r="M8" s="272"/>
      <c r="N8" s="152">
        <v>1998</v>
      </c>
      <c r="O8" s="272"/>
      <c r="P8" s="152">
        <v>1999</v>
      </c>
      <c r="Q8" s="272"/>
      <c r="R8" s="152">
        <v>2000</v>
      </c>
      <c r="S8" s="272"/>
      <c r="T8" s="152">
        <v>2001</v>
      </c>
      <c r="U8" s="272"/>
      <c r="V8" s="152">
        <v>2002</v>
      </c>
      <c r="W8" s="272"/>
      <c r="X8" s="152">
        <v>2003</v>
      </c>
      <c r="Y8" s="272"/>
      <c r="Z8" s="152">
        <v>2004</v>
      </c>
      <c r="AA8" s="272"/>
      <c r="AB8" s="152">
        <v>2005</v>
      </c>
      <c r="AC8" s="272"/>
      <c r="AD8" s="152">
        <v>2006</v>
      </c>
      <c r="AE8" s="272"/>
      <c r="AF8" s="152">
        <v>2007</v>
      </c>
      <c r="AG8" s="272"/>
      <c r="AH8" s="152">
        <v>2008</v>
      </c>
      <c r="AI8" s="272"/>
      <c r="AJ8" s="152">
        <v>2009</v>
      </c>
      <c r="AK8" s="272"/>
      <c r="AL8" s="110"/>
      <c r="AM8" s="75"/>
      <c r="AN8" s="74" t="s">
        <v>46</v>
      </c>
      <c r="AO8" s="74" t="s">
        <v>47</v>
      </c>
      <c r="AP8" s="74" t="s">
        <v>48</v>
      </c>
      <c r="AQ8" s="152">
        <v>1990</v>
      </c>
      <c r="AR8" s="272"/>
      <c r="AS8" s="152">
        <v>1995</v>
      </c>
      <c r="AT8" s="272"/>
      <c r="AU8" s="152">
        <v>1996</v>
      </c>
      <c r="AV8" s="272"/>
      <c r="AW8" s="152">
        <v>1997</v>
      </c>
      <c r="AX8" s="272"/>
      <c r="AY8" s="152">
        <v>1998</v>
      </c>
      <c r="AZ8" s="272"/>
      <c r="BA8" s="152">
        <v>1999</v>
      </c>
      <c r="BB8" s="272"/>
      <c r="BC8" s="152">
        <v>2000</v>
      </c>
      <c r="BD8" s="272"/>
      <c r="BE8" s="152">
        <v>2001</v>
      </c>
      <c r="BF8" s="272"/>
      <c r="BG8" s="152">
        <v>2002</v>
      </c>
      <c r="BH8" s="272"/>
      <c r="BI8" s="152">
        <v>2003</v>
      </c>
      <c r="BJ8" s="272"/>
      <c r="BK8" s="152">
        <v>2004</v>
      </c>
      <c r="BL8" s="272"/>
      <c r="BM8" s="152">
        <v>2005</v>
      </c>
      <c r="BN8" s="272"/>
      <c r="BO8" s="152">
        <v>2006</v>
      </c>
      <c r="BP8" s="272"/>
      <c r="BQ8" s="152">
        <v>2007</v>
      </c>
      <c r="BR8" s="272"/>
      <c r="BS8" s="152">
        <v>2008</v>
      </c>
      <c r="BT8" s="273"/>
      <c r="BU8" s="152">
        <v>2009</v>
      </c>
      <c r="BV8" s="272"/>
    </row>
    <row r="9" spans="2:74" ht="27" customHeight="1">
      <c r="B9" s="420">
        <v>360</v>
      </c>
      <c r="C9" s="76">
        <v>1</v>
      </c>
      <c r="D9" s="77" t="s">
        <v>327</v>
      </c>
      <c r="E9" s="76" t="s">
        <v>49</v>
      </c>
      <c r="F9" s="176"/>
      <c r="G9" s="201"/>
      <c r="H9" s="176"/>
      <c r="I9" s="201"/>
      <c r="J9" s="176"/>
      <c r="K9" s="201"/>
      <c r="L9" s="176"/>
      <c r="M9" s="201"/>
      <c r="N9" s="176"/>
      <c r="O9" s="201"/>
      <c r="P9" s="176"/>
      <c r="Q9" s="201"/>
      <c r="R9" s="176"/>
      <c r="S9" s="201"/>
      <c r="T9" s="176"/>
      <c r="U9" s="201"/>
      <c r="V9" s="176"/>
      <c r="W9" s="201"/>
      <c r="X9" s="176"/>
      <c r="Y9" s="201"/>
      <c r="Z9" s="176"/>
      <c r="AA9" s="201"/>
      <c r="AB9" s="176"/>
      <c r="AC9" s="201"/>
      <c r="AD9" s="176"/>
      <c r="AE9" s="201"/>
      <c r="AF9" s="176"/>
      <c r="AG9" s="201"/>
      <c r="AH9" s="176"/>
      <c r="AI9" s="201"/>
      <c r="AJ9" s="176"/>
      <c r="AK9" s="201"/>
      <c r="AL9" s="110"/>
      <c r="AM9" s="78"/>
      <c r="AN9" s="325">
        <v>1</v>
      </c>
      <c r="AO9" s="486" t="s">
        <v>72</v>
      </c>
      <c r="AP9" s="325" t="s">
        <v>49</v>
      </c>
      <c r="AQ9" s="327" t="s">
        <v>12</v>
      </c>
      <c r="AR9" s="328"/>
      <c r="AS9" s="334" t="str">
        <f>IF(OR(ISBLANK(F9),ISBLANK(H9)),"N/A",IF(ABS((H9-F9)/F9)&gt;1,"&gt; 100%","ok"))</f>
        <v>N/A</v>
      </c>
      <c r="AT9" s="328"/>
      <c r="AU9" s="334" t="str">
        <f>IF(OR(ISBLANK(H9),ISBLANK(J9)),"N/A",IF(ABS((J9-H9)/H9)&gt;0.25,"&gt; 25%","ok"))</f>
        <v>N/A</v>
      </c>
      <c r="AV9" s="334"/>
      <c r="AW9" s="334" t="str">
        <f>IF(OR(ISBLANK(J9),ISBLANK(L9)),"N/A",IF(ABS((L9-J9)/J9)&gt;0.25,"&gt; 25%","ok"))</f>
        <v>N/A</v>
      </c>
      <c r="AX9" s="334"/>
      <c r="AY9" s="334" t="str">
        <f>IF(OR(ISBLANK(L9),ISBLANK(N9)),"N/A",IF(ABS((N9-L9)/L9)&gt;0.25,"&gt; 25%","ok"))</f>
        <v>N/A</v>
      </c>
      <c r="AZ9" s="334"/>
      <c r="BA9" s="334" t="str">
        <f>IF(OR(ISBLANK(N9),ISBLANK(P9)),"N/A",IF(ABS((P9-N9)/N9)&gt;0.25,"&gt; 25%","ok"))</f>
        <v>N/A</v>
      </c>
      <c r="BB9" s="334"/>
      <c r="BC9" s="334" t="str">
        <f>IF(OR(ISBLANK(P9),ISBLANK(R9)),"N/A",IF(ABS((R9-P9)/P9)&gt;0.25,"&gt; 25%","ok"))</f>
        <v>N/A</v>
      </c>
      <c r="BD9" s="334"/>
      <c r="BE9" s="334" t="str">
        <f>IF(OR(ISBLANK(R9),ISBLANK(T9)),"N/A",IF(ABS((T9-R9)/R9)&gt;0.25,"&gt; 25%","ok"))</f>
        <v>N/A</v>
      </c>
      <c r="BF9" s="334"/>
      <c r="BG9" s="334" t="str">
        <f>IF(OR(ISBLANK(T9),ISBLANK(V9)),"N/A",IF(ABS((V9-T9)/T9)&gt;0.25,"&gt; 25%","ok"))</f>
        <v>N/A</v>
      </c>
      <c r="BH9" s="334"/>
      <c r="BI9" s="334" t="str">
        <f>IF(OR(ISBLANK(V9),ISBLANK(X9)),"N/A",IF(ABS((X9-V9)/V9)&gt;0.25,"&gt; 25%","ok"))</f>
        <v>N/A</v>
      </c>
      <c r="BJ9" s="334"/>
      <c r="BK9" s="334" t="str">
        <f>IF(OR(ISBLANK(X9),ISBLANK(Z9)),"N/A",IF(ABS((Z9-X9)/X9)&gt;0.25,"&gt; 25%","ok"))</f>
        <v>N/A</v>
      </c>
      <c r="BL9" s="334"/>
      <c r="BM9" s="334" t="str">
        <f>IF(OR(ISBLANK(Z9),ISBLANK(AB9)),"N/A",IF(ABS((AB9-Z9)/Z9)&gt;0.25,"&gt; 25%","ok"))</f>
        <v>N/A</v>
      </c>
      <c r="BN9" s="334"/>
      <c r="BO9" s="334" t="str">
        <f>IF(OR(ISBLANK(AB9),ISBLANK(AD9)),"N/A",IF(ABS((AD9-AB9)/AB9)&gt;0.25,"&gt; 25%","ok"))</f>
        <v>N/A</v>
      </c>
      <c r="BP9" s="334"/>
      <c r="BQ9" s="334" t="str">
        <f>IF(OR(ISBLANK(AD9),ISBLANK(AF9)),"N/A",IF(ABS((AF9-AD9)/AD9)&gt;0.25,"&gt; 25%","ok"))</f>
        <v>N/A</v>
      </c>
      <c r="BR9" s="334"/>
      <c r="BS9" s="334" t="str">
        <f>IF(OR(ISBLANK(AF9),ISBLANK(AH9)),"N/A",IF(ABS((AH9-AF9)/AF9)&gt;0.25,"&gt; 25%","ok"))</f>
        <v>N/A</v>
      </c>
      <c r="BT9" s="334"/>
      <c r="BU9" s="334" t="str">
        <f>IF(OR(ISBLANK(AH9),ISBLANK(AJ9)),"N/A",IF(ABS((AJ9-AH9)/AH9)&gt;0.25,"&gt; 25%","ok"))</f>
        <v>N/A</v>
      </c>
      <c r="BV9" s="334"/>
    </row>
    <row r="10" spans="2:74" ht="23.25" customHeight="1">
      <c r="B10" s="420">
        <v>372</v>
      </c>
      <c r="C10" s="76">
        <v>2</v>
      </c>
      <c r="D10" s="79" t="s">
        <v>328</v>
      </c>
      <c r="E10" s="80" t="s">
        <v>49</v>
      </c>
      <c r="F10" s="176"/>
      <c r="G10" s="195"/>
      <c r="H10" s="176"/>
      <c r="I10" s="195"/>
      <c r="J10" s="176"/>
      <c r="K10" s="195"/>
      <c r="L10" s="176"/>
      <c r="M10" s="195"/>
      <c r="N10" s="176"/>
      <c r="O10" s="195"/>
      <c r="P10" s="176"/>
      <c r="Q10" s="195"/>
      <c r="R10" s="176"/>
      <c r="S10" s="195"/>
      <c r="T10" s="176"/>
      <c r="U10" s="195"/>
      <c r="V10" s="176"/>
      <c r="W10" s="195"/>
      <c r="X10" s="176"/>
      <c r="Y10" s="195"/>
      <c r="Z10" s="176"/>
      <c r="AA10" s="195"/>
      <c r="AB10" s="176"/>
      <c r="AC10" s="195"/>
      <c r="AD10" s="176"/>
      <c r="AE10" s="195"/>
      <c r="AF10" s="176"/>
      <c r="AG10" s="195"/>
      <c r="AH10" s="176"/>
      <c r="AI10" s="195"/>
      <c r="AJ10" s="176"/>
      <c r="AK10" s="195"/>
      <c r="AL10" s="110"/>
      <c r="AM10" s="78"/>
      <c r="AN10" s="325">
        <v>2</v>
      </c>
      <c r="AO10" s="486" t="s">
        <v>50</v>
      </c>
      <c r="AP10" s="263" t="s">
        <v>49</v>
      </c>
      <c r="AQ10" s="327" t="s">
        <v>12</v>
      </c>
      <c r="AR10" s="266"/>
      <c r="AS10" s="480" t="str">
        <f aca="true" t="shared" si="0" ref="AS10:AS16">IF(OR(ISBLANK(F10),ISBLANK(H10)),"N/A",IF(ABS((H10-F10)/F10)&gt;1,"&gt; 100%","ok"))</f>
        <v>N/A</v>
      </c>
      <c r="AT10" s="266"/>
      <c r="AU10" s="480" t="str">
        <f aca="true" t="shared" si="1" ref="AU10:AU16">IF(OR(ISBLANK(H10),ISBLANK(J10)),"N/A",IF(ABS((J10-H10)/H10)&gt;0.25,"&gt; 25%","ok"))</f>
        <v>N/A</v>
      </c>
      <c r="AV10" s="480"/>
      <c r="AW10" s="480" t="str">
        <f aca="true" t="shared" si="2" ref="AW10:AW16">IF(OR(ISBLANK(J10),ISBLANK(L10)),"N/A",IF(ABS((L10-J10)/J10)&gt;0.25,"&gt; 25%","ok"))</f>
        <v>N/A</v>
      </c>
      <c r="AX10" s="480"/>
      <c r="AY10" s="480" t="str">
        <f aca="true" t="shared" si="3" ref="AY10:AY16">IF(OR(ISBLANK(L10),ISBLANK(N10)),"N/A",IF(ABS((N10-L10)/L10)&gt;0.25,"&gt; 25%","ok"))</f>
        <v>N/A</v>
      </c>
      <c r="AZ10" s="480"/>
      <c r="BA10" s="480" t="str">
        <f aca="true" t="shared" si="4" ref="BA10:BA16">IF(OR(ISBLANK(N10),ISBLANK(P10)),"N/A",IF(ABS((P10-N10)/N10)&gt;0.25,"&gt; 25%","ok"))</f>
        <v>N/A</v>
      </c>
      <c r="BB10" s="480"/>
      <c r="BC10" s="480" t="str">
        <f aca="true" t="shared" si="5" ref="BC10:BC16">IF(OR(ISBLANK(P10),ISBLANK(R10)),"N/A",IF(ABS((R10-P10)/P10)&gt;0.25,"&gt; 25%","ok"))</f>
        <v>N/A</v>
      </c>
      <c r="BD10" s="480"/>
      <c r="BE10" s="480" t="str">
        <f aca="true" t="shared" si="6" ref="BE10:BE16">IF(OR(ISBLANK(R10),ISBLANK(T10)),"N/A",IF(ABS((T10-R10)/R10)&gt;0.25,"&gt; 25%","ok"))</f>
        <v>N/A</v>
      </c>
      <c r="BF10" s="480"/>
      <c r="BG10" s="480" t="str">
        <f aca="true" t="shared" si="7" ref="BG10:BG16">IF(OR(ISBLANK(T10),ISBLANK(V10)),"N/A",IF(ABS((V10-T10)/T10)&gt;0.25,"&gt; 25%","ok"))</f>
        <v>N/A</v>
      </c>
      <c r="BH10" s="480"/>
      <c r="BI10" s="480" t="str">
        <f aca="true" t="shared" si="8" ref="BI10:BI16">IF(OR(ISBLANK(V10),ISBLANK(X10)),"N/A",IF(ABS((X10-V10)/V10)&gt;0.25,"&gt; 25%","ok"))</f>
        <v>N/A</v>
      </c>
      <c r="BJ10" s="480"/>
      <c r="BK10" s="480" t="str">
        <f aca="true" t="shared" si="9" ref="BK10:BK16">IF(OR(ISBLANK(X10),ISBLANK(Z10)),"N/A",IF(ABS((Z10-X10)/X10)&gt;0.25,"&gt; 25%","ok"))</f>
        <v>N/A</v>
      </c>
      <c r="BL10" s="480"/>
      <c r="BM10" s="480" t="str">
        <f aca="true" t="shared" si="10" ref="BM10:BM16">IF(OR(ISBLANK(Z10),ISBLANK(AB10)),"N/A",IF(ABS((AB10-Z10)/Z10)&gt;0.25,"&gt; 25%","ok"))</f>
        <v>N/A</v>
      </c>
      <c r="BN10" s="480"/>
      <c r="BO10" s="480" t="str">
        <f aca="true" t="shared" si="11" ref="BO10:BO16">IF(OR(ISBLANK(AB10),ISBLANK(AD10)),"N/A",IF(ABS((AD10-AB10)/AB10)&gt;0.25,"&gt; 25%","ok"))</f>
        <v>N/A</v>
      </c>
      <c r="BP10" s="480"/>
      <c r="BQ10" s="480" t="str">
        <f aca="true" t="shared" si="12" ref="BQ10:BQ16">IF(OR(ISBLANK(AD10),ISBLANK(AF10)),"N/A",IF(ABS((AF10-AD10)/AD10)&gt;0.25,"&gt; 25%","ok"))</f>
        <v>N/A</v>
      </c>
      <c r="BR10" s="480"/>
      <c r="BS10" s="480" t="str">
        <f aca="true" t="shared" si="13" ref="BS10:BS16">IF(OR(ISBLANK(AF10),ISBLANK(AH10)),"N/A",IF(ABS((AH10-AF10)/AF10)&gt;0.25,"&gt; 25%","ok"))</f>
        <v>N/A</v>
      </c>
      <c r="BT10" s="480"/>
      <c r="BU10" s="480" t="str">
        <f aca="true" t="shared" si="14" ref="BU10:BU16">IF(OR(ISBLANK(AH10),ISBLANK(AJ10)),"N/A",IF(ABS((AJ10-AH10)/AH10)&gt;0.25,"&gt; 25%","ok"))</f>
        <v>N/A</v>
      </c>
      <c r="BV10" s="480"/>
    </row>
    <row r="11" spans="2:74" ht="19.5" customHeight="1">
      <c r="B11" s="420">
        <v>374</v>
      </c>
      <c r="C11" s="80">
        <v>3</v>
      </c>
      <c r="D11" s="79" t="s">
        <v>329</v>
      </c>
      <c r="E11" s="80" t="s">
        <v>49</v>
      </c>
      <c r="F11" s="176"/>
      <c r="G11" s="195"/>
      <c r="H11" s="176"/>
      <c r="I11" s="195"/>
      <c r="J11" s="176"/>
      <c r="K11" s="195"/>
      <c r="L11" s="176"/>
      <c r="M11" s="195"/>
      <c r="N11" s="176"/>
      <c r="O11" s="195"/>
      <c r="P11" s="176"/>
      <c r="Q11" s="195"/>
      <c r="R11" s="176"/>
      <c r="S11" s="195"/>
      <c r="T11" s="176"/>
      <c r="U11" s="195"/>
      <c r="V11" s="176"/>
      <c r="W11" s="195"/>
      <c r="X11" s="176"/>
      <c r="Y11" s="195"/>
      <c r="Z11" s="176"/>
      <c r="AA11" s="195"/>
      <c r="AB11" s="176"/>
      <c r="AC11" s="195"/>
      <c r="AD11" s="176"/>
      <c r="AE11" s="195"/>
      <c r="AF11" s="176">
        <v>45.957000732421875</v>
      </c>
      <c r="AG11" s="195" t="s">
        <v>245</v>
      </c>
      <c r="AH11" s="176"/>
      <c r="AI11" s="195"/>
      <c r="AJ11" s="176"/>
      <c r="AK11" s="195"/>
      <c r="AL11" s="110"/>
      <c r="AM11" s="78"/>
      <c r="AN11" s="325">
        <v>3</v>
      </c>
      <c r="AO11" s="486" t="s">
        <v>71</v>
      </c>
      <c r="AP11" s="263" t="s">
        <v>49</v>
      </c>
      <c r="AQ11" s="327" t="s">
        <v>12</v>
      </c>
      <c r="AR11" s="266"/>
      <c r="AS11" s="334" t="str">
        <f t="shared" si="0"/>
        <v>N/A</v>
      </c>
      <c r="AT11" s="328"/>
      <c r="AU11" s="334" t="str">
        <f t="shared" si="1"/>
        <v>N/A</v>
      </c>
      <c r="AV11" s="334"/>
      <c r="AW11" s="334" t="str">
        <f t="shared" si="2"/>
        <v>N/A</v>
      </c>
      <c r="AX11" s="334"/>
      <c r="AY11" s="334" t="str">
        <f t="shared" si="3"/>
        <v>N/A</v>
      </c>
      <c r="AZ11" s="334"/>
      <c r="BA11" s="334" t="str">
        <f t="shared" si="4"/>
        <v>N/A</v>
      </c>
      <c r="BB11" s="334"/>
      <c r="BC11" s="334" t="str">
        <f t="shared" si="5"/>
        <v>N/A</v>
      </c>
      <c r="BD11" s="334"/>
      <c r="BE11" s="334" t="str">
        <f t="shared" si="6"/>
        <v>N/A</v>
      </c>
      <c r="BF11" s="334"/>
      <c r="BG11" s="334" t="str">
        <f t="shared" si="7"/>
        <v>N/A</v>
      </c>
      <c r="BH11" s="334"/>
      <c r="BI11" s="334" t="str">
        <f t="shared" si="8"/>
        <v>N/A</v>
      </c>
      <c r="BJ11" s="334"/>
      <c r="BK11" s="334" t="str">
        <f t="shared" si="9"/>
        <v>N/A</v>
      </c>
      <c r="BL11" s="334"/>
      <c r="BM11" s="334" t="str">
        <f t="shared" si="10"/>
        <v>N/A</v>
      </c>
      <c r="BN11" s="334"/>
      <c r="BO11" s="334" t="str">
        <f t="shared" si="11"/>
        <v>N/A</v>
      </c>
      <c r="BP11" s="334"/>
      <c r="BQ11" s="334" t="str">
        <f t="shared" si="12"/>
        <v>N/A</v>
      </c>
      <c r="BR11" s="334"/>
      <c r="BS11" s="334" t="str">
        <f t="shared" si="13"/>
        <v>N/A</v>
      </c>
      <c r="BT11" s="334"/>
      <c r="BU11" s="334" t="str">
        <f t="shared" si="14"/>
        <v>N/A</v>
      </c>
      <c r="BV11" s="334"/>
    </row>
    <row r="12" spans="2:74" ht="28.5" customHeight="1">
      <c r="B12" s="420">
        <v>415</v>
      </c>
      <c r="C12" s="76">
        <v>4</v>
      </c>
      <c r="D12" s="79" t="s">
        <v>330</v>
      </c>
      <c r="E12" s="80" t="s">
        <v>49</v>
      </c>
      <c r="F12" s="176"/>
      <c r="G12" s="195"/>
      <c r="H12" s="176"/>
      <c r="I12" s="195"/>
      <c r="J12" s="176"/>
      <c r="K12" s="195"/>
      <c r="L12" s="176"/>
      <c r="M12" s="195"/>
      <c r="N12" s="176"/>
      <c r="O12" s="195"/>
      <c r="P12" s="176"/>
      <c r="Q12" s="195"/>
      <c r="R12" s="176"/>
      <c r="S12" s="195"/>
      <c r="T12" s="176"/>
      <c r="U12" s="195"/>
      <c r="V12" s="176"/>
      <c r="W12" s="195"/>
      <c r="X12" s="176"/>
      <c r="Y12" s="195"/>
      <c r="Z12" s="176"/>
      <c r="AA12" s="195"/>
      <c r="AB12" s="176"/>
      <c r="AC12" s="195"/>
      <c r="AD12" s="176"/>
      <c r="AE12" s="195"/>
      <c r="AF12" s="176"/>
      <c r="AG12" s="195"/>
      <c r="AH12" s="176"/>
      <c r="AI12" s="195"/>
      <c r="AJ12" s="176"/>
      <c r="AK12" s="195"/>
      <c r="AL12" s="110"/>
      <c r="AM12" s="78"/>
      <c r="AN12" s="325">
        <v>4</v>
      </c>
      <c r="AO12" s="486" t="s">
        <v>38</v>
      </c>
      <c r="AP12" s="263" t="s">
        <v>49</v>
      </c>
      <c r="AQ12" s="327" t="s">
        <v>12</v>
      </c>
      <c r="AR12" s="266"/>
      <c r="AS12" s="334" t="str">
        <f t="shared" si="0"/>
        <v>N/A</v>
      </c>
      <c r="AT12" s="328"/>
      <c r="AU12" s="334" t="str">
        <f t="shared" si="1"/>
        <v>N/A</v>
      </c>
      <c r="AV12" s="334"/>
      <c r="AW12" s="334" t="str">
        <f t="shared" si="2"/>
        <v>N/A</v>
      </c>
      <c r="AX12" s="334"/>
      <c r="AY12" s="334" t="str">
        <f t="shared" si="3"/>
        <v>N/A</v>
      </c>
      <c r="AZ12" s="334"/>
      <c r="BA12" s="334" t="str">
        <f t="shared" si="4"/>
        <v>N/A</v>
      </c>
      <c r="BB12" s="334"/>
      <c r="BC12" s="334" t="str">
        <f t="shared" si="5"/>
        <v>N/A</v>
      </c>
      <c r="BD12" s="334"/>
      <c r="BE12" s="334" t="str">
        <f t="shared" si="6"/>
        <v>N/A</v>
      </c>
      <c r="BF12" s="334"/>
      <c r="BG12" s="334" t="str">
        <f t="shared" si="7"/>
        <v>N/A</v>
      </c>
      <c r="BH12" s="334"/>
      <c r="BI12" s="334" t="str">
        <f t="shared" si="8"/>
        <v>N/A</v>
      </c>
      <c r="BJ12" s="334"/>
      <c r="BK12" s="334" t="str">
        <f t="shared" si="9"/>
        <v>N/A</v>
      </c>
      <c r="BL12" s="334"/>
      <c r="BM12" s="334" t="str">
        <f t="shared" si="10"/>
        <v>N/A</v>
      </c>
      <c r="BN12" s="334"/>
      <c r="BO12" s="334" t="str">
        <f t="shared" si="11"/>
        <v>N/A</v>
      </c>
      <c r="BP12" s="334"/>
      <c r="BQ12" s="334" t="str">
        <f t="shared" si="12"/>
        <v>N/A</v>
      </c>
      <c r="BR12" s="334"/>
      <c r="BS12" s="334" t="str">
        <f t="shared" si="13"/>
        <v>N/A</v>
      </c>
      <c r="BT12" s="334"/>
      <c r="BU12" s="334" t="str">
        <f t="shared" si="14"/>
        <v>N/A</v>
      </c>
      <c r="BV12" s="334"/>
    </row>
    <row r="13" spans="2:74" ht="19.5" customHeight="1">
      <c r="B13" s="420">
        <v>419</v>
      </c>
      <c r="C13" s="80">
        <v>5</v>
      </c>
      <c r="D13" s="79" t="s">
        <v>331</v>
      </c>
      <c r="E13" s="80" t="s">
        <v>49</v>
      </c>
      <c r="F13" s="176"/>
      <c r="G13" s="195"/>
      <c r="H13" s="176"/>
      <c r="I13" s="195"/>
      <c r="J13" s="176"/>
      <c r="K13" s="195"/>
      <c r="L13" s="176"/>
      <c r="M13" s="195"/>
      <c r="N13" s="176"/>
      <c r="O13" s="195"/>
      <c r="P13" s="176"/>
      <c r="Q13" s="195"/>
      <c r="R13" s="176"/>
      <c r="S13" s="195"/>
      <c r="T13" s="176"/>
      <c r="U13" s="195"/>
      <c r="V13" s="176"/>
      <c r="W13" s="195"/>
      <c r="X13" s="176"/>
      <c r="Y13" s="195"/>
      <c r="Z13" s="176"/>
      <c r="AA13" s="195"/>
      <c r="AB13" s="176"/>
      <c r="AC13" s="195"/>
      <c r="AD13" s="176"/>
      <c r="AE13" s="195"/>
      <c r="AF13" s="176"/>
      <c r="AG13" s="195"/>
      <c r="AH13" s="176"/>
      <c r="AI13" s="195"/>
      <c r="AJ13" s="176"/>
      <c r="AK13" s="195"/>
      <c r="AL13" s="110"/>
      <c r="AM13" s="78"/>
      <c r="AN13" s="325">
        <v>5</v>
      </c>
      <c r="AO13" s="486" t="s">
        <v>79</v>
      </c>
      <c r="AP13" s="263" t="s">
        <v>49</v>
      </c>
      <c r="AQ13" s="327" t="s">
        <v>12</v>
      </c>
      <c r="AR13" s="266"/>
      <c r="AS13" s="334" t="str">
        <f t="shared" si="0"/>
        <v>N/A</v>
      </c>
      <c r="AT13" s="328"/>
      <c r="AU13" s="334" t="str">
        <f t="shared" si="1"/>
        <v>N/A</v>
      </c>
      <c r="AV13" s="334"/>
      <c r="AW13" s="334" t="str">
        <f t="shared" si="2"/>
        <v>N/A</v>
      </c>
      <c r="AX13" s="334"/>
      <c r="AY13" s="334" t="str">
        <f t="shared" si="3"/>
        <v>N/A</v>
      </c>
      <c r="AZ13" s="334"/>
      <c r="BA13" s="334" t="str">
        <f t="shared" si="4"/>
        <v>N/A</v>
      </c>
      <c r="BB13" s="334"/>
      <c r="BC13" s="334" t="str">
        <f t="shared" si="5"/>
        <v>N/A</v>
      </c>
      <c r="BD13" s="334"/>
      <c r="BE13" s="334" t="str">
        <f t="shared" si="6"/>
        <v>N/A</v>
      </c>
      <c r="BF13" s="334"/>
      <c r="BG13" s="334" t="str">
        <f t="shared" si="7"/>
        <v>N/A</v>
      </c>
      <c r="BH13" s="334"/>
      <c r="BI13" s="334" t="str">
        <f t="shared" si="8"/>
        <v>N/A</v>
      </c>
      <c r="BJ13" s="334"/>
      <c r="BK13" s="334" t="str">
        <f t="shared" si="9"/>
        <v>N/A</v>
      </c>
      <c r="BL13" s="334"/>
      <c r="BM13" s="334" t="str">
        <f t="shared" si="10"/>
        <v>N/A</v>
      </c>
      <c r="BN13" s="334"/>
      <c r="BO13" s="334" t="str">
        <f t="shared" si="11"/>
        <v>N/A</v>
      </c>
      <c r="BP13" s="334"/>
      <c r="BQ13" s="334" t="str">
        <f t="shared" si="12"/>
        <v>N/A</v>
      </c>
      <c r="BR13" s="334"/>
      <c r="BS13" s="334" t="str">
        <f t="shared" si="13"/>
        <v>N/A</v>
      </c>
      <c r="BT13" s="334"/>
      <c r="BU13" s="334" t="str">
        <f t="shared" si="14"/>
        <v>N/A</v>
      </c>
      <c r="BV13" s="334"/>
    </row>
    <row r="14" spans="2:75" ht="27" customHeight="1">
      <c r="B14" s="420">
        <v>2810</v>
      </c>
      <c r="C14" s="76">
        <v>6</v>
      </c>
      <c r="D14" s="79" t="s">
        <v>272</v>
      </c>
      <c r="E14" s="80" t="s">
        <v>49</v>
      </c>
      <c r="F14" s="176"/>
      <c r="G14" s="195"/>
      <c r="H14" s="176"/>
      <c r="I14" s="195"/>
      <c r="J14" s="176"/>
      <c r="K14" s="195"/>
      <c r="L14" s="176"/>
      <c r="M14" s="195"/>
      <c r="N14" s="176"/>
      <c r="O14" s="195"/>
      <c r="P14" s="176"/>
      <c r="Q14" s="195"/>
      <c r="R14" s="176"/>
      <c r="S14" s="195"/>
      <c r="T14" s="176"/>
      <c r="U14" s="195"/>
      <c r="V14" s="176"/>
      <c r="W14" s="195"/>
      <c r="X14" s="176"/>
      <c r="Y14" s="195"/>
      <c r="Z14" s="176"/>
      <c r="AA14" s="195"/>
      <c r="AB14" s="176"/>
      <c r="AC14" s="195"/>
      <c r="AD14" s="176"/>
      <c r="AE14" s="195"/>
      <c r="AF14" s="176"/>
      <c r="AG14" s="195"/>
      <c r="AH14" s="176"/>
      <c r="AI14" s="195"/>
      <c r="AJ14" s="176"/>
      <c r="AK14" s="195"/>
      <c r="AL14" s="110"/>
      <c r="AM14" s="78"/>
      <c r="AN14" s="325">
        <v>6</v>
      </c>
      <c r="AO14" s="486" t="s">
        <v>119</v>
      </c>
      <c r="AP14" s="263" t="s">
        <v>49</v>
      </c>
      <c r="AQ14" s="327" t="s">
        <v>12</v>
      </c>
      <c r="AR14" s="266"/>
      <c r="AS14" s="334" t="str">
        <f t="shared" si="0"/>
        <v>N/A</v>
      </c>
      <c r="AT14" s="328"/>
      <c r="AU14" s="334" t="str">
        <f t="shared" si="1"/>
        <v>N/A</v>
      </c>
      <c r="AV14" s="334"/>
      <c r="AW14" s="334" t="str">
        <f t="shared" si="2"/>
        <v>N/A</v>
      </c>
      <c r="AX14" s="334"/>
      <c r="AY14" s="334" t="str">
        <f t="shared" si="3"/>
        <v>N/A</v>
      </c>
      <c r="AZ14" s="334"/>
      <c r="BA14" s="334" t="str">
        <f t="shared" si="4"/>
        <v>N/A</v>
      </c>
      <c r="BB14" s="334"/>
      <c r="BC14" s="334" t="str">
        <f t="shared" si="5"/>
        <v>N/A</v>
      </c>
      <c r="BD14" s="334"/>
      <c r="BE14" s="334" t="str">
        <f t="shared" si="6"/>
        <v>N/A</v>
      </c>
      <c r="BF14" s="334"/>
      <c r="BG14" s="334" t="str">
        <f t="shared" si="7"/>
        <v>N/A</v>
      </c>
      <c r="BH14" s="334"/>
      <c r="BI14" s="334" t="str">
        <f t="shared" si="8"/>
        <v>N/A</v>
      </c>
      <c r="BJ14" s="334"/>
      <c r="BK14" s="334" t="str">
        <f t="shared" si="9"/>
        <v>N/A</v>
      </c>
      <c r="BL14" s="334"/>
      <c r="BM14" s="334" t="str">
        <f t="shared" si="10"/>
        <v>N/A</v>
      </c>
      <c r="BN14" s="334"/>
      <c r="BO14" s="334" t="str">
        <f t="shared" si="11"/>
        <v>N/A</v>
      </c>
      <c r="BP14" s="334"/>
      <c r="BQ14" s="334" t="str">
        <f t="shared" si="12"/>
        <v>N/A</v>
      </c>
      <c r="BR14" s="334"/>
      <c r="BS14" s="334" t="str">
        <f t="shared" si="13"/>
        <v>N/A</v>
      </c>
      <c r="BT14" s="334"/>
      <c r="BU14" s="334" t="str">
        <f t="shared" si="14"/>
        <v>N/A</v>
      </c>
      <c r="BV14" s="334"/>
      <c r="BW14" s="2"/>
    </row>
    <row r="15" spans="2:77" ht="23.25" customHeight="1">
      <c r="B15" s="420">
        <v>2867</v>
      </c>
      <c r="C15" s="76">
        <v>7</v>
      </c>
      <c r="D15" s="79" t="s">
        <v>332</v>
      </c>
      <c r="E15" s="80" t="s">
        <v>49</v>
      </c>
      <c r="F15" s="176"/>
      <c r="G15" s="195"/>
      <c r="H15" s="176"/>
      <c r="I15" s="195"/>
      <c r="J15" s="176"/>
      <c r="K15" s="195"/>
      <c r="L15" s="176"/>
      <c r="M15" s="195"/>
      <c r="N15" s="176"/>
      <c r="O15" s="195"/>
      <c r="P15" s="176"/>
      <c r="Q15" s="195"/>
      <c r="R15" s="176"/>
      <c r="S15" s="195"/>
      <c r="T15" s="176"/>
      <c r="U15" s="195"/>
      <c r="V15" s="176"/>
      <c r="W15" s="195"/>
      <c r="X15" s="176"/>
      <c r="Y15" s="195"/>
      <c r="Z15" s="176"/>
      <c r="AA15" s="195"/>
      <c r="AB15" s="176"/>
      <c r="AC15" s="195"/>
      <c r="AD15" s="176"/>
      <c r="AE15" s="195"/>
      <c r="AF15" s="176">
        <v>2849.554931640625</v>
      </c>
      <c r="AG15" s="195" t="s">
        <v>245</v>
      </c>
      <c r="AH15" s="176"/>
      <c r="AI15" s="195"/>
      <c r="AJ15" s="176"/>
      <c r="AK15" s="195"/>
      <c r="AL15" s="139"/>
      <c r="AM15" s="78"/>
      <c r="AN15" s="325">
        <v>7</v>
      </c>
      <c r="AO15" s="486" t="s">
        <v>51</v>
      </c>
      <c r="AP15" s="263" t="s">
        <v>49</v>
      </c>
      <c r="AQ15" s="327" t="s">
        <v>12</v>
      </c>
      <c r="AR15" s="266"/>
      <c r="AS15" s="334" t="str">
        <f t="shared" si="0"/>
        <v>N/A</v>
      </c>
      <c r="AT15" s="328"/>
      <c r="AU15" s="334" t="str">
        <f t="shared" si="1"/>
        <v>N/A</v>
      </c>
      <c r="AV15" s="334"/>
      <c r="AW15" s="334" t="str">
        <f t="shared" si="2"/>
        <v>N/A</v>
      </c>
      <c r="AX15" s="334"/>
      <c r="AY15" s="334" t="str">
        <f t="shared" si="3"/>
        <v>N/A</v>
      </c>
      <c r="AZ15" s="334"/>
      <c r="BA15" s="334" t="str">
        <f t="shared" si="4"/>
        <v>N/A</v>
      </c>
      <c r="BB15" s="334"/>
      <c r="BC15" s="334" t="str">
        <f t="shared" si="5"/>
        <v>N/A</v>
      </c>
      <c r="BD15" s="334"/>
      <c r="BE15" s="334" t="str">
        <f t="shared" si="6"/>
        <v>N/A</v>
      </c>
      <c r="BF15" s="334"/>
      <c r="BG15" s="334" t="str">
        <f t="shared" si="7"/>
        <v>N/A</v>
      </c>
      <c r="BH15" s="334"/>
      <c r="BI15" s="334" t="str">
        <f t="shared" si="8"/>
        <v>N/A</v>
      </c>
      <c r="BJ15" s="334"/>
      <c r="BK15" s="334" t="str">
        <f t="shared" si="9"/>
        <v>N/A</v>
      </c>
      <c r="BL15" s="334"/>
      <c r="BM15" s="334" t="str">
        <f t="shared" si="10"/>
        <v>N/A</v>
      </c>
      <c r="BN15" s="334"/>
      <c r="BO15" s="334" t="str">
        <f t="shared" si="11"/>
        <v>N/A</v>
      </c>
      <c r="BP15" s="334"/>
      <c r="BQ15" s="334" t="str">
        <f t="shared" si="12"/>
        <v>N/A</v>
      </c>
      <c r="BR15" s="334"/>
      <c r="BS15" s="334" t="str">
        <f t="shared" si="13"/>
        <v>N/A</v>
      </c>
      <c r="BT15" s="334"/>
      <c r="BU15" s="334" t="str">
        <f t="shared" si="14"/>
        <v>N/A</v>
      </c>
      <c r="BV15" s="334"/>
      <c r="BW15" s="2"/>
      <c r="BX15" s="2"/>
      <c r="BY15" s="2"/>
    </row>
    <row r="16" spans="1:77" ht="19.5" customHeight="1">
      <c r="A16" s="418" t="s">
        <v>57</v>
      </c>
      <c r="B16" s="420">
        <v>351</v>
      </c>
      <c r="C16" s="82">
        <v>8</v>
      </c>
      <c r="D16" s="83" t="s">
        <v>333</v>
      </c>
      <c r="E16" s="82" t="s">
        <v>49</v>
      </c>
      <c r="F16" s="177"/>
      <c r="G16" s="202"/>
      <c r="H16" s="177"/>
      <c r="I16" s="202"/>
      <c r="J16" s="177"/>
      <c r="K16" s="202"/>
      <c r="L16" s="177"/>
      <c r="M16" s="202"/>
      <c r="N16" s="177"/>
      <c r="O16" s="202"/>
      <c r="P16" s="177"/>
      <c r="Q16" s="202"/>
      <c r="R16" s="177"/>
      <c r="S16" s="202"/>
      <c r="T16" s="177"/>
      <c r="U16" s="202"/>
      <c r="V16" s="177"/>
      <c r="W16" s="202"/>
      <c r="X16" s="177"/>
      <c r="Y16" s="202"/>
      <c r="Z16" s="177"/>
      <c r="AA16" s="202"/>
      <c r="AB16" s="177"/>
      <c r="AC16" s="202"/>
      <c r="AD16" s="177"/>
      <c r="AE16" s="202"/>
      <c r="AF16" s="177"/>
      <c r="AG16" s="202"/>
      <c r="AH16" s="177"/>
      <c r="AI16" s="202"/>
      <c r="AJ16" s="177"/>
      <c r="AK16" s="202"/>
      <c r="AL16" s="139"/>
      <c r="AM16" s="78"/>
      <c r="AN16" s="370">
        <v>8</v>
      </c>
      <c r="AO16" s="485" t="s">
        <v>99</v>
      </c>
      <c r="AP16" s="329" t="s">
        <v>49</v>
      </c>
      <c r="AQ16" s="332" t="s">
        <v>12</v>
      </c>
      <c r="AR16" s="333"/>
      <c r="AS16" s="498" t="str">
        <f t="shared" si="0"/>
        <v>N/A</v>
      </c>
      <c r="AT16" s="501"/>
      <c r="AU16" s="498" t="str">
        <f t="shared" si="1"/>
        <v>N/A</v>
      </c>
      <c r="AV16" s="498"/>
      <c r="AW16" s="498" t="str">
        <f t="shared" si="2"/>
        <v>N/A</v>
      </c>
      <c r="AX16" s="498"/>
      <c r="AY16" s="498" t="str">
        <f t="shared" si="3"/>
        <v>N/A</v>
      </c>
      <c r="AZ16" s="498"/>
      <c r="BA16" s="498" t="str">
        <f t="shared" si="4"/>
        <v>N/A</v>
      </c>
      <c r="BB16" s="498"/>
      <c r="BC16" s="498" t="str">
        <f t="shared" si="5"/>
        <v>N/A</v>
      </c>
      <c r="BD16" s="498"/>
      <c r="BE16" s="498" t="str">
        <f t="shared" si="6"/>
        <v>N/A</v>
      </c>
      <c r="BF16" s="498"/>
      <c r="BG16" s="498" t="str">
        <f t="shared" si="7"/>
        <v>N/A</v>
      </c>
      <c r="BH16" s="498"/>
      <c r="BI16" s="498" t="str">
        <f t="shared" si="8"/>
        <v>N/A</v>
      </c>
      <c r="BJ16" s="498"/>
      <c r="BK16" s="498" t="str">
        <f t="shared" si="9"/>
        <v>N/A</v>
      </c>
      <c r="BL16" s="498"/>
      <c r="BM16" s="498" t="str">
        <f t="shared" si="10"/>
        <v>N/A</v>
      </c>
      <c r="BN16" s="498"/>
      <c r="BO16" s="498" t="str">
        <f t="shared" si="11"/>
        <v>N/A</v>
      </c>
      <c r="BP16" s="498"/>
      <c r="BQ16" s="498" t="str">
        <f t="shared" si="12"/>
        <v>N/A</v>
      </c>
      <c r="BR16" s="498"/>
      <c r="BS16" s="498" t="str">
        <f t="shared" si="13"/>
        <v>N/A</v>
      </c>
      <c r="BT16" s="498"/>
      <c r="BU16" s="498" t="str">
        <f t="shared" si="14"/>
        <v>N/A</v>
      </c>
      <c r="BV16" s="498"/>
      <c r="BW16" s="2"/>
      <c r="BX16" s="2"/>
      <c r="BY16" s="2"/>
    </row>
    <row r="17" spans="1:77" s="540" customFormat="1" ht="12" customHeight="1">
      <c r="A17" s="418"/>
      <c r="B17" s="539">
        <v>4000</v>
      </c>
      <c r="C17" s="563">
        <v>9</v>
      </c>
      <c r="D17" s="563" t="s">
        <v>116</v>
      </c>
      <c r="E17" s="563" t="s">
        <v>117</v>
      </c>
      <c r="F17" s="564">
        <v>3079751168</v>
      </c>
      <c r="G17" s="565"/>
      <c r="H17" s="566">
        <v>3029739008</v>
      </c>
      <c r="I17" s="565"/>
      <c r="J17" s="566">
        <v>3094845440</v>
      </c>
      <c r="K17" s="565"/>
      <c r="L17" s="566">
        <v>3209036800</v>
      </c>
      <c r="M17" s="565"/>
      <c r="N17" s="566">
        <v>3334849792</v>
      </c>
      <c r="O17" s="565"/>
      <c r="P17" s="566">
        <v>3491569664</v>
      </c>
      <c r="Q17" s="565"/>
      <c r="R17" s="566">
        <v>3656973312</v>
      </c>
      <c r="S17" s="565"/>
      <c r="T17" s="566">
        <v>3875971072</v>
      </c>
      <c r="U17" s="565"/>
      <c r="V17" s="566">
        <v>3385627904</v>
      </c>
      <c r="W17" s="565"/>
      <c r="X17" s="566">
        <v>3716977152</v>
      </c>
      <c r="Y17" s="567"/>
      <c r="Z17" s="566">
        <v>3912378624</v>
      </c>
      <c r="AA17" s="565"/>
      <c r="AB17" s="566">
        <v>4092460800</v>
      </c>
      <c r="AC17" s="565"/>
      <c r="AD17" s="565">
        <v>4298008576</v>
      </c>
      <c r="AE17" s="565"/>
      <c r="AF17" s="568">
        <v>4569489408</v>
      </c>
      <c r="AG17" s="565"/>
      <c r="AH17" s="566">
        <v>4799750144</v>
      </c>
      <c r="AI17" s="565"/>
      <c r="AJ17" s="566"/>
      <c r="AK17" s="565"/>
      <c r="AL17" s="541"/>
      <c r="AM17" s="542"/>
      <c r="AN17" s="314"/>
      <c r="AO17" s="432"/>
      <c r="AP17" s="314"/>
      <c r="AQ17" s="433"/>
      <c r="AR17" s="317"/>
      <c r="AS17" s="433"/>
      <c r="AT17" s="317"/>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317"/>
      <c r="BW17" s="543"/>
      <c r="BX17" s="543"/>
      <c r="BY17" s="543"/>
    </row>
    <row r="18" spans="3:74" ht="22.5" customHeight="1">
      <c r="C18" s="84" t="s">
        <v>53</v>
      </c>
      <c r="D18" s="85"/>
      <c r="E18" s="86"/>
      <c r="F18" s="516"/>
      <c r="G18" s="203"/>
      <c r="H18" s="178"/>
      <c r="I18" s="203"/>
      <c r="J18" s="178"/>
      <c r="K18" s="203"/>
      <c r="L18" s="178"/>
      <c r="M18" s="203"/>
      <c r="N18" s="178"/>
      <c r="O18" s="203"/>
      <c r="P18" s="178"/>
      <c r="Q18" s="203"/>
      <c r="R18" s="178"/>
      <c r="S18" s="203"/>
      <c r="T18" s="178"/>
      <c r="U18" s="203"/>
      <c r="V18" s="178"/>
      <c r="W18" s="203"/>
      <c r="X18" s="178"/>
      <c r="Y18" s="203"/>
      <c r="Z18" s="178"/>
      <c r="AA18" s="203"/>
      <c r="AB18" s="178"/>
      <c r="AC18" s="203"/>
      <c r="AD18" s="203"/>
      <c r="AE18" s="203"/>
      <c r="AF18" s="203"/>
      <c r="AG18" s="203"/>
      <c r="AH18" s="178"/>
      <c r="AI18" s="203"/>
      <c r="AJ18" s="178"/>
      <c r="AK18" s="203"/>
      <c r="AL18" s="203"/>
      <c r="AM18" s="88"/>
      <c r="AN18" s="724" t="s">
        <v>343</v>
      </c>
      <c r="AO18" s="724"/>
      <c r="AP18" s="724"/>
      <c r="AQ18" s="724"/>
      <c r="AR18" s="724"/>
      <c r="AS18" s="724"/>
      <c r="AT18" s="724"/>
      <c r="AU18" s="724"/>
      <c r="AV18" s="724"/>
      <c r="AW18" s="724"/>
      <c r="AX18" s="724"/>
      <c r="AY18" s="724"/>
      <c r="AZ18" s="724"/>
      <c r="BA18" s="724"/>
      <c r="BB18" s="724"/>
      <c r="BC18" s="724"/>
      <c r="BD18" s="724"/>
      <c r="BE18" s="724"/>
      <c r="BF18" s="724"/>
      <c r="BG18" s="724"/>
      <c r="BH18" s="724"/>
      <c r="BI18" s="724"/>
      <c r="BJ18" s="724"/>
      <c r="BK18" s="724"/>
      <c r="BL18" s="724"/>
      <c r="BM18" s="724"/>
      <c r="BN18" s="724"/>
      <c r="BO18" s="724"/>
      <c r="BP18" s="724"/>
      <c r="BQ18" s="724"/>
      <c r="BR18" s="724"/>
      <c r="BS18" s="724"/>
      <c r="BT18" s="724"/>
      <c r="BU18" s="724"/>
      <c r="BV18" s="724"/>
    </row>
    <row r="19" spans="3:74" ht="24.75" customHeight="1">
      <c r="C19" s="302" t="s">
        <v>85</v>
      </c>
      <c r="D19" s="715" t="s">
        <v>334</v>
      </c>
      <c r="E19" s="715"/>
      <c r="F19" s="716"/>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90"/>
      <c r="AM19" s="90"/>
      <c r="AN19" s="74" t="s">
        <v>46</v>
      </c>
      <c r="AO19" s="74" t="s">
        <v>47</v>
      </c>
      <c r="AP19" s="74" t="s">
        <v>48</v>
      </c>
      <c r="AQ19" s="354">
        <v>1990</v>
      </c>
      <c r="AR19" s="272"/>
      <c r="AS19" s="152">
        <v>1995</v>
      </c>
      <c r="AT19" s="272"/>
      <c r="AU19" s="152">
        <v>1996</v>
      </c>
      <c r="AV19" s="272"/>
      <c r="AW19" s="152">
        <v>1997</v>
      </c>
      <c r="AX19" s="272"/>
      <c r="AY19" s="152">
        <v>1998</v>
      </c>
      <c r="AZ19" s="272"/>
      <c r="BA19" s="152">
        <v>1999</v>
      </c>
      <c r="BB19" s="272"/>
      <c r="BC19" s="152">
        <v>2000</v>
      </c>
      <c r="BD19" s="272"/>
      <c r="BE19" s="152">
        <v>2001</v>
      </c>
      <c r="BF19" s="272"/>
      <c r="BG19" s="152">
        <v>2002</v>
      </c>
      <c r="BH19" s="272"/>
      <c r="BI19" s="152">
        <v>2003</v>
      </c>
      <c r="BJ19" s="272"/>
      <c r="BK19" s="152">
        <v>2004</v>
      </c>
      <c r="BL19" s="272"/>
      <c r="BM19" s="152">
        <v>2005</v>
      </c>
      <c r="BN19" s="272"/>
      <c r="BO19" s="152">
        <v>2006</v>
      </c>
      <c r="BP19" s="272"/>
      <c r="BQ19" s="152">
        <v>2007</v>
      </c>
      <c r="BR19" s="272"/>
      <c r="BS19" s="152">
        <v>2008</v>
      </c>
      <c r="BT19" s="273"/>
      <c r="BU19" s="152">
        <v>2009</v>
      </c>
      <c r="BV19" s="272"/>
    </row>
    <row r="20" spans="3:75" ht="25.5" customHeight="1">
      <c r="C20" s="302" t="s">
        <v>85</v>
      </c>
      <c r="D20" s="715" t="s">
        <v>195</v>
      </c>
      <c r="E20" s="715"/>
      <c r="F20" s="716"/>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715"/>
      <c r="AL20" s="292"/>
      <c r="AN20" s="377">
        <v>8</v>
      </c>
      <c r="AO20" s="416" t="s">
        <v>99</v>
      </c>
      <c r="AP20" s="325" t="s">
        <v>49</v>
      </c>
      <c r="AQ20" s="482">
        <f>F$16</f>
        <v>0</v>
      </c>
      <c r="AR20" s="487"/>
      <c r="AS20" s="452">
        <f>H$16</f>
        <v>0</v>
      </c>
      <c r="AT20" s="487"/>
      <c r="AU20" s="452">
        <f>J$16</f>
        <v>0</v>
      </c>
      <c r="AV20" s="487"/>
      <c r="AW20" s="452">
        <f>L$16</f>
        <v>0</v>
      </c>
      <c r="AX20" s="487"/>
      <c r="AY20" s="452">
        <f>N$16</f>
        <v>0</v>
      </c>
      <c r="AZ20" s="487"/>
      <c r="BA20" s="452">
        <f>P$16</f>
        <v>0</v>
      </c>
      <c r="BB20" s="487"/>
      <c r="BC20" s="452">
        <f>R$16</f>
        <v>0</v>
      </c>
      <c r="BD20" s="487"/>
      <c r="BE20" s="452">
        <f>T$16</f>
        <v>0</v>
      </c>
      <c r="BF20" s="487"/>
      <c r="BG20" s="452">
        <f>V$16</f>
        <v>0</v>
      </c>
      <c r="BH20" s="487"/>
      <c r="BI20" s="452">
        <f>X$16</f>
        <v>0</v>
      </c>
      <c r="BJ20" s="488"/>
      <c r="BK20" s="452">
        <f>Z$16</f>
        <v>0</v>
      </c>
      <c r="BL20" s="487"/>
      <c r="BM20" s="452">
        <f>AB$16</f>
        <v>0</v>
      </c>
      <c r="BN20" s="487"/>
      <c r="BO20" s="452">
        <f>AD$16</f>
        <v>0</v>
      </c>
      <c r="BP20" s="487"/>
      <c r="BQ20" s="452">
        <f>AF$16</f>
        <v>0</v>
      </c>
      <c r="BR20" s="487"/>
      <c r="BS20" s="452">
        <f>AH16</f>
        <v>0</v>
      </c>
      <c r="BT20" s="489"/>
      <c r="BU20" s="452">
        <f>AJ16</f>
        <v>0</v>
      </c>
      <c r="BV20" s="491"/>
      <c r="BW20" s="2"/>
    </row>
    <row r="21" spans="3:88" ht="25.5" customHeight="1">
      <c r="C21" s="302" t="s">
        <v>85</v>
      </c>
      <c r="D21" s="717" t="s">
        <v>335</v>
      </c>
      <c r="E21" s="717"/>
      <c r="F21" s="718"/>
      <c r="G21" s="717"/>
      <c r="H21" s="717"/>
      <c r="I21" s="717"/>
      <c r="J21" s="717"/>
      <c r="K21" s="717"/>
      <c r="L21" s="717"/>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7"/>
      <c r="AL21" s="717"/>
      <c r="AM21" s="415"/>
      <c r="AN21" s="497">
        <v>9</v>
      </c>
      <c r="AO21" s="494" t="s">
        <v>120</v>
      </c>
      <c r="AP21" s="263" t="s">
        <v>49</v>
      </c>
      <c r="AQ21" s="482">
        <f>F9+F10+F11+F12+F13+F14+F15</f>
        <v>0</v>
      </c>
      <c r="AR21" s="482"/>
      <c r="AS21" s="482">
        <f aca="true" t="shared" si="15" ref="AS21:BU21">H9+H10+H11+H12+H13+H14+H15</f>
        <v>0</v>
      </c>
      <c r="AT21" s="482"/>
      <c r="AU21" s="482">
        <f t="shared" si="15"/>
        <v>0</v>
      </c>
      <c r="AV21" s="482"/>
      <c r="AW21" s="482">
        <f t="shared" si="15"/>
        <v>0</v>
      </c>
      <c r="AX21" s="482"/>
      <c r="AY21" s="482">
        <f t="shared" si="15"/>
        <v>0</v>
      </c>
      <c r="AZ21" s="482"/>
      <c r="BA21" s="482">
        <f t="shared" si="15"/>
        <v>0</v>
      </c>
      <c r="BB21" s="482"/>
      <c r="BC21" s="482">
        <f t="shared" si="15"/>
        <v>0</v>
      </c>
      <c r="BD21" s="482"/>
      <c r="BE21" s="482">
        <f t="shared" si="15"/>
        <v>0</v>
      </c>
      <c r="BF21" s="482"/>
      <c r="BG21" s="482">
        <f t="shared" si="15"/>
        <v>0</v>
      </c>
      <c r="BH21" s="482"/>
      <c r="BI21" s="482">
        <f t="shared" si="15"/>
        <v>0</v>
      </c>
      <c r="BJ21" s="482"/>
      <c r="BK21" s="482">
        <f t="shared" si="15"/>
        <v>0</v>
      </c>
      <c r="BL21" s="482"/>
      <c r="BM21" s="482">
        <f t="shared" si="15"/>
        <v>0</v>
      </c>
      <c r="BN21" s="482"/>
      <c r="BO21" s="482">
        <f t="shared" si="15"/>
        <v>0</v>
      </c>
      <c r="BP21" s="482"/>
      <c r="BQ21" s="482">
        <f t="shared" si="15"/>
        <v>2895.511932373047</v>
      </c>
      <c r="BR21" s="482"/>
      <c r="BS21" s="482">
        <f t="shared" si="15"/>
        <v>0</v>
      </c>
      <c r="BT21" s="482"/>
      <c r="BU21" s="482">
        <f t="shared" si="15"/>
        <v>0</v>
      </c>
      <c r="BV21" s="491"/>
      <c r="BW21" s="2"/>
      <c r="BX21" s="2"/>
      <c r="BY21" s="2"/>
      <c r="BZ21" s="2"/>
      <c r="CA21" s="2"/>
      <c r="CB21" s="2"/>
      <c r="CC21" s="2"/>
      <c r="CD21" s="2"/>
      <c r="CE21" s="2"/>
      <c r="CF21" s="2"/>
      <c r="CG21" s="2"/>
      <c r="CH21" s="2"/>
      <c r="CI21" s="2"/>
      <c r="CJ21" s="2"/>
    </row>
    <row r="22" spans="3:75" ht="15" customHeight="1">
      <c r="C22" s="302" t="s">
        <v>85</v>
      </c>
      <c r="D22" s="715" t="s">
        <v>336</v>
      </c>
      <c r="E22" s="715"/>
      <c r="F22" s="716"/>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292"/>
      <c r="AN22" s="499" t="s">
        <v>114</v>
      </c>
      <c r="AO22" s="494" t="s">
        <v>121</v>
      </c>
      <c r="AP22" s="356"/>
      <c r="AQ22" s="490" t="str">
        <f>IF(ISBLANK(F16),"N/A",IF(ROUND(AQ21,0)&gt;ROUND(AQ20,0),"8&lt;9",IF(OR(ISBLANK(F9),ISBLANK(F10),ISBLANK(F11),ISBLANK(F12),ISBLANK(F13),ISBLANK(F15)),"N/A",IF(ROUND(AQ20,0)=ROUND(AQ21,0),"ok","&lt;&gt;"))))</f>
        <v>N/A</v>
      </c>
      <c r="AR22" s="490"/>
      <c r="AS22" s="490" t="str">
        <f aca="true" t="shared" si="16" ref="AS22:BU22">IF(ISBLANK(H16),"N/A",IF(ROUND(AS21,0)&gt;ROUND(AS20,0),"8&lt;9",IF(OR(ISBLANK(H9),ISBLANK(H10),ISBLANK(H11),ISBLANK(H12),ISBLANK(H13),ISBLANK(H15)),"N/A",IF(ROUND(AS20,0)=ROUND(AS21,0),"ok","&lt;&gt;"))))</f>
        <v>N/A</v>
      </c>
      <c r="AT22" s="490"/>
      <c r="AU22" s="490" t="str">
        <f t="shared" si="16"/>
        <v>N/A</v>
      </c>
      <c r="AV22" s="490"/>
      <c r="AW22" s="490" t="str">
        <f t="shared" si="16"/>
        <v>N/A</v>
      </c>
      <c r="AX22" s="490"/>
      <c r="AY22" s="490" t="str">
        <f t="shared" si="16"/>
        <v>N/A</v>
      </c>
      <c r="AZ22" s="490"/>
      <c r="BA22" s="490" t="str">
        <f t="shared" si="16"/>
        <v>N/A</v>
      </c>
      <c r="BB22" s="490"/>
      <c r="BC22" s="490" t="str">
        <f t="shared" si="16"/>
        <v>N/A</v>
      </c>
      <c r="BD22" s="490"/>
      <c r="BE22" s="490" t="str">
        <f t="shared" si="16"/>
        <v>N/A</v>
      </c>
      <c r="BF22" s="490"/>
      <c r="BG22" s="490" t="str">
        <f t="shared" si="16"/>
        <v>N/A</v>
      </c>
      <c r="BH22" s="490"/>
      <c r="BI22" s="490" t="str">
        <f t="shared" si="16"/>
        <v>N/A</v>
      </c>
      <c r="BJ22" s="490"/>
      <c r="BK22" s="490" t="str">
        <f t="shared" si="16"/>
        <v>N/A</v>
      </c>
      <c r="BL22" s="490"/>
      <c r="BM22" s="490" t="str">
        <f t="shared" si="16"/>
        <v>N/A</v>
      </c>
      <c r="BN22" s="490"/>
      <c r="BO22" s="490" t="str">
        <f t="shared" si="16"/>
        <v>N/A</v>
      </c>
      <c r="BP22" s="490"/>
      <c r="BQ22" s="490" t="str">
        <f t="shared" si="16"/>
        <v>N/A</v>
      </c>
      <c r="BR22" s="490"/>
      <c r="BS22" s="490" t="str">
        <f t="shared" si="16"/>
        <v>N/A</v>
      </c>
      <c r="BT22" s="490"/>
      <c r="BU22" s="490" t="str">
        <f t="shared" si="16"/>
        <v>N/A</v>
      </c>
      <c r="BV22" s="490"/>
      <c r="BW22" s="2"/>
    </row>
    <row r="23" spans="3:75" ht="16.5" customHeight="1">
      <c r="C23" s="91"/>
      <c r="D23" s="91"/>
      <c r="E23" s="92"/>
      <c r="F23" s="517"/>
      <c r="G23" s="204"/>
      <c r="H23" s="179"/>
      <c r="I23" s="204"/>
      <c r="J23" s="179"/>
      <c r="K23" s="204"/>
      <c r="L23" s="179"/>
      <c r="M23" s="204"/>
      <c r="N23" s="179"/>
      <c r="O23" s="204"/>
      <c r="P23" s="179"/>
      <c r="Q23" s="204"/>
      <c r="R23" s="179"/>
      <c r="S23" s="204"/>
      <c r="T23" s="179"/>
      <c r="U23" s="204"/>
      <c r="V23" s="179"/>
      <c r="W23" s="204"/>
      <c r="X23" s="179"/>
      <c r="Y23" s="204"/>
      <c r="Z23" s="179"/>
      <c r="AA23" s="204"/>
      <c r="AB23" s="179"/>
      <c r="AC23" s="204"/>
      <c r="AD23" s="204"/>
      <c r="AE23" s="204"/>
      <c r="AF23" s="204"/>
      <c r="AG23" s="204"/>
      <c r="AH23" s="179"/>
      <c r="AJ23" s="179"/>
      <c r="AN23" s="497">
        <v>10</v>
      </c>
      <c r="AO23" s="496" t="s">
        <v>14</v>
      </c>
      <c r="AP23" s="356" t="s">
        <v>15</v>
      </c>
      <c r="AQ23" s="482">
        <f>AQ20*1000/F17*1000</f>
        <v>0</v>
      </c>
      <c r="AR23" s="482"/>
      <c r="AS23" s="482">
        <f aca="true" t="shared" si="17" ref="AS23:BV23">AS20*1000/H17*1000</f>
        <v>0</v>
      </c>
      <c r="AT23" s="482" t="e">
        <f t="shared" si="17"/>
        <v>#DIV/0!</v>
      </c>
      <c r="AU23" s="482">
        <f t="shared" si="17"/>
        <v>0</v>
      </c>
      <c r="AV23" s="482" t="e">
        <f t="shared" si="17"/>
        <v>#DIV/0!</v>
      </c>
      <c r="AW23" s="482">
        <f t="shared" si="17"/>
        <v>0</v>
      </c>
      <c r="AX23" s="482" t="e">
        <f t="shared" si="17"/>
        <v>#DIV/0!</v>
      </c>
      <c r="AY23" s="482">
        <f t="shared" si="17"/>
        <v>0</v>
      </c>
      <c r="AZ23" s="482" t="e">
        <f t="shared" si="17"/>
        <v>#DIV/0!</v>
      </c>
      <c r="BA23" s="482">
        <f t="shared" si="17"/>
        <v>0</v>
      </c>
      <c r="BB23" s="482" t="e">
        <f t="shared" si="17"/>
        <v>#DIV/0!</v>
      </c>
      <c r="BC23" s="482">
        <f t="shared" si="17"/>
        <v>0</v>
      </c>
      <c r="BD23" s="482" t="e">
        <f t="shared" si="17"/>
        <v>#DIV/0!</v>
      </c>
      <c r="BE23" s="482">
        <f t="shared" si="17"/>
        <v>0</v>
      </c>
      <c r="BF23" s="482" t="e">
        <f t="shared" si="17"/>
        <v>#DIV/0!</v>
      </c>
      <c r="BG23" s="482">
        <f t="shared" si="17"/>
        <v>0</v>
      </c>
      <c r="BH23" s="482" t="e">
        <f t="shared" si="17"/>
        <v>#DIV/0!</v>
      </c>
      <c r="BI23" s="482">
        <f t="shared" si="17"/>
        <v>0</v>
      </c>
      <c r="BJ23" s="482" t="e">
        <f t="shared" si="17"/>
        <v>#DIV/0!</v>
      </c>
      <c r="BK23" s="482">
        <f t="shared" si="17"/>
        <v>0</v>
      </c>
      <c r="BL23" s="482" t="e">
        <f t="shared" si="17"/>
        <v>#DIV/0!</v>
      </c>
      <c r="BM23" s="482">
        <f t="shared" si="17"/>
        <v>0</v>
      </c>
      <c r="BN23" s="482" t="e">
        <f t="shared" si="17"/>
        <v>#DIV/0!</v>
      </c>
      <c r="BO23" s="482">
        <f t="shared" si="17"/>
        <v>0</v>
      </c>
      <c r="BP23" s="482" t="e">
        <f t="shared" si="17"/>
        <v>#DIV/0!</v>
      </c>
      <c r="BQ23" s="482">
        <f t="shared" si="17"/>
        <v>0</v>
      </c>
      <c r="BR23" s="482" t="e">
        <f t="shared" si="17"/>
        <v>#DIV/0!</v>
      </c>
      <c r="BS23" s="482">
        <f t="shared" si="17"/>
        <v>0</v>
      </c>
      <c r="BT23" s="482" t="e">
        <f t="shared" si="17"/>
        <v>#DIV/0!</v>
      </c>
      <c r="BU23" s="482" t="e">
        <f t="shared" si="17"/>
        <v>#DIV/0!</v>
      </c>
      <c r="BV23" s="492" t="e">
        <f t="shared" si="17"/>
        <v>#DIV/0!</v>
      </c>
      <c r="BW23" s="2"/>
    </row>
    <row r="24" spans="2:75" ht="17.25" customHeight="1">
      <c r="B24" s="418">
        <v>2</v>
      </c>
      <c r="C24" s="93" t="s">
        <v>337</v>
      </c>
      <c r="D24" s="93"/>
      <c r="E24" s="93"/>
      <c r="F24" s="518"/>
      <c r="G24" s="205"/>
      <c r="H24" s="180"/>
      <c r="I24" s="205"/>
      <c r="J24" s="180"/>
      <c r="K24" s="205"/>
      <c r="L24" s="180"/>
      <c r="M24" s="205"/>
      <c r="N24" s="180"/>
      <c r="O24" s="205"/>
      <c r="P24" s="180"/>
      <c r="Q24" s="205"/>
      <c r="R24" s="180"/>
      <c r="S24" s="205"/>
      <c r="T24" s="180"/>
      <c r="U24" s="205"/>
      <c r="V24" s="180"/>
      <c r="W24" s="205"/>
      <c r="X24" s="180"/>
      <c r="Y24" s="205"/>
      <c r="Z24" s="180"/>
      <c r="AA24" s="205"/>
      <c r="AB24" s="180"/>
      <c r="AC24" s="205"/>
      <c r="AD24" s="205"/>
      <c r="AE24" s="205"/>
      <c r="AF24" s="205"/>
      <c r="AG24" s="205"/>
      <c r="AH24" s="174"/>
      <c r="AI24" s="199"/>
      <c r="AJ24" s="174"/>
      <c r="AK24" s="199"/>
      <c r="AL24" s="633"/>
      <c r="AM24" s="1"/>
      <c r="AN24" s="500" t="s">
        <v>114</v>
      </c>
      <c r="AO24" s="495" t="s">
        <v>113</v>
      </c>
      <c r="AP24" s="313"/>
      <c r="AQ24" s="355" t="str">
        <f>IF(ISBLANK(F16),"N/A",IF(0.05&gt;AQ23,"&lt;&gt;",IF(AQ23&lt;10,"ok","&lt;&gt;")))</f>
        <v>N/A</v>
      </c>
      <c r="AR24" s="355"/>
      <c r="AS24" s="355" t="str">
        <f>IF(ISBLANK(H16),"N/A",IF(0.05&gt;AS23,"&lt;&gt;",IF(AS23&lt;10,"ok","&lt;&gt;")))</f>
        <v>N/A</v>
      </c>
      <c r="AT24" s="355"/>
      <c r="AU24" s="355" t="str">
        <f>IF(ISBLANK(J16),"N/A",IF(0.05&gt;AU23,"&lt;&gt;",IF(AU23&lt;10,"ok","&lt;&gt;")))</f>
        <v>N/A</v>
      </c>
      <c r="AV24" s="355"/>
      <c r="AW24" s="355" t="str">
        <f>IF(ISBLANK(L16),"N/A",IF(0.05&gt;AW23,"&lt;&gt;",IF(AW23&lt;10,"ok","&lt;&gt;")))</f>
        <v>N/A</v>
      </c>
      <c r="AX24" s="355"/>
      <c r="AY24" s="355" t="str">
        <f>IF(ISBLANK(N16),"N/A",IF(0.05&gt;AY23,"&lt;&gt;",IF(AY23&lt;10,"ok","&lt;&gt;")))</f>
        <v>N/A</v>
      </c>
      <c r="AZ24" s="355"/>
      <c r="BA24" s="355" t="str">
        <f>IF(ISBLANK(P16),"N/A",IF(0.05&gt;BA23,"&lt;&gt;",IF(BA23&lt;10,"ok","&lt;&gt;")))</f>
        <v>N/A</v>
      </c>
      <c r="BB24" s="355"/>
      <c r="BC24" s="355" t="str">
        <f>IF(ISBLANK(R16),"N/A",IF(0.05&gt;BC23,"&lt;&gt;",IF(BC23&lt;10,"ok","&lt;&gt;")))</f>
        <v>N/A</v>
      </c>
      <c r="BD24" s="355"/>
      <c r="BE24" s="355" t="str">
        <f>IF(ISBLANK(T16),"N/A",IF(0.05&gt;BE23,"&lt;&gt;",IF(BE23&lt;10,"ok","&lt;&gt;")))</f>
        <v>N/A</v>
      </c>
      <c r="BF24" s="355"/>
      <c r="BG24" s="355" t="str">
        <f>IF(ISBLANK(V16),"N/A",IF(0.05&gt;BG23,"&lt;&gt;",IF(BG23&lt;10,"ok","&lt;&gt;")))</f>
        <v>N/A</v>
      </c>
      <c r="BH24" s="355"/>
      <c r="BI24" s="355" t="str">
        <f>IF(ISBLANK(X16),"N/A",IF(0.05&gt;BI23,"&lt;&gt;",IF(BI23&lt;10,"ok","&lt;&gt;")))</f>
        <v>N/A</v>
      </c>
      <c r="BJ24" s="355"/>
      <c r="BK24" s="355" t="str">
        <f>IF(ISBLANK(Z16),"N/A",IF(0.05&gt;BK23,"&lt;&gt;",IF(BK23&lt;10,"ok","&lt;&gt;")))</f>
        <v>N/A</v>
      </c>
      <c r="BL24" s="355"/>
      <c r="BM24" s="355" t="str">
        <f>IF(ISBLANK(AB16),"N/A",IF(0.05&gt;BM23,"&lt;&gt;",IF(BM23&lt;10,"ok","&lt;&gt;")))</f>
        <v>N/A</v>
      </c>
      <c r="BN24" s="355"/>
      <c r="BO24" s="355" t="str">
        <f>IF(ISBLANK(AD16),"N/A",IF(0.05&gt;BO23,"&lt;&gt;",IF(BO23&lt;10,"ok","&lt;&gt;")))</f>
        <v>N/A</v>
      </c>
      <c r="BP24" s="355"/>
      <c r="BQ24" s="355" t="str">
        <f>IF(ISBLANK(AF16),"N/A",IF(0.05&gt;BQ23,"&lt;&gt;",IF(BQ23&lt;10,"ok","&lt;&gt;")))</f>
        <v>N/A</v>
      </c>
      <c r="BR24" s="355"/>
      <c r="BS24" s="355" t="str">
        <f>IF(ISBLANK(AH16),"N/A",IF(0.05&gt;BS23,"&lt;&gt;",IF(BS23&lt;10,"ok","&lt;&gt;")))</f>
        <v>N/A</v>
      </c>
      <c r="BT24" s="355"/>
      <c r="BU24" s="355" t="str">
        <f>IF(ISBLANK(AJ16),"N/A",IF(0.05&gt;BU23,"&lt;&gt;",IF(BU23&lt;10,"ok","&lt;&gt;")))</f>
        <v>N/A</v>
      </c>
      <c r="BV24" s="493"/>
      <c r="BW24" s="2"/>
    </row>
    <row r="25" spans="3:40" ht="9" customHeight="1">
      <c r="C25" s="94"/>
      <c r="D25" s="95"/>
      <c r="E25" s="95"/>
      <c r="F25" s="516"/>
      <c r="G25" s="203"/>
      <c r="H25" s="178"/>
      <c r="I25" s="203"/>
      <c r="J25" s="178"/>
      <c r="K25" s="203"/>
      <c r="L25" s="178"/>
      <c r="M25" s="203"/>
      <c r="N25" s="178"/>
      <c r="O25" s="203"/>
      <c r="P25" s="178"/>
      <c r="Q25" s="203"/>
      <c r="R25" s="178"/>
      <c r="S25" s="203"/>
      <c r="T25" s="178"/>
      <c r="U25" s="203"/>
      <c r="V25" s="178"/>
      <c r="W25" s="203"/>
      <c r="X25" s="178"/>
      <c r="Y25" s="203"/>
      <c r="Z25" s="178"/>
      <c r="AA25" s="203"/>
      <c r="AB25" s="178"/>
      <c r="AC25" s="203"/>
      <c r="AD25" s="203"/>
      <c r="AE25" s="203"/>
      <c r="AF25" s="203"/>
      <c r="AG25" s="203"/>
      <c r="AH25" s="186"/>
      <c r="AI25" s="210"/>
      <c r="AJ25" s="186"/>
      <c r="AK25" s="210"/>
      <c r="AM25" s="1"/>
      <c r="AN25" s="320"/>
    </row>
    <row r="26" spans="3:50" ht="18" customHeight="1">
      <c r="C26" s="96" t="s">
        <v>54</v>
      </c>
      <c r="D26" s="711" t="s">
        <v>338</v>
      </c>
      <c r="E26" s="712"/>
      <c r="F26" s="713"/>
      <c r="G26" s="712"/>
      <c r="H26" s="712"/>
      <c r="I26" s="712"/>
      <c r="J26" s="712"/>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4"/>
      <c r="AM26" s="97"/>
      <c r="AN26" s="421" t="s">
        <v>104</v>
      </c>
      <c r="AO26" s="547" t="s">
        <v>105</v>
      </c>
      <c r="AP26" s="400"/>
      <c r="AQ26" s="400"/>
      <c r="AR26" s="400"/>
      <c r="AS26" s="400"/>
      <c r="AT26" s="400"/>
      <c r="AU26" s="400"/>
      <c r="AV26" s="400"/>
      <c r="AW26" s="400"/>
      <c r="AX26" s="400"/>
    </row>
    <row r="27" spans="1:50" ht="16.5" customHeight="1">
      <c r="A27" s="418">
        <v>0</v>
      </c>
      <c r="B27" s="418">
        <v>3802</v>
      </c>
      <c r="C27" s="98" t="s">
        <v>245</v>
      </c>
      <c r="D27" s="709" t="s">
        <v>246</v>
      </c>
      <c r="E27" s="709"/>
      <c r="F27" s="710"/>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97"/>
      <c r="AN27" s="421" t="s">
        <v>106</v>
      </c>
      <c r="AO27" s="547" t="s">
        <v>107</v>
      </c>
      <c r="AP27" s="400"/>
      <c r="AQ27" s="400"/>
      <c r="AR27" s="400"/>
      <c r="AS27" s="400"/>
      <c r="AT27" s="400"/>
      <c r="AU27" s="400"/>
      <c r="AV27" s="400"/>
      <c r="AW27" s="400"/>
      <c r="AX27" s="400"/>
    </row>
    <row r="28" spans="3:50" ht="16.5" customHeight="1">
      <c r="C28" s="99"/>
      <c r="D28" s="707"/>
      <c r="E28" s="707"/>
      <c r="F28" s="708"/>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97"/>
      <c r="AN28" s="423" t="s">
        <v>108</v>
      </c>
      <c r="AO28" s="547" t="s">
        <v>109</v>
      </c>
      <c r="AP28" s="400"/>
      <c r="AQ28" s="400"/>
      <c r="AR28" s="400"/>
      <c r="AS28" s="400"/>
      <c r="AT28" s="400"/>
      <c r="AU28" s="400"/>
      <c r="AV28" s="400"/>
      <c r="AW28" s="400"/>
      <c r="AX28" s="400"/>
    </row>
    <row r="29" spans="3:50" ht="16.5" customHeight="1">
      <c r="C29" s="99"/>
      <c r="D29" s="707"/>
      <c r="E29" s="707"/>
      <c r="F29" s="708"/>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97"/>
      <c r="AO29" s="546"/>
      <c r="AP29" s="400"/>
      <c r="AQ29" s="400"/>
      <c r="AR29" s="400"/>
      <c r="AS29" s="400"/>
      <c r="AT29" s="400"/>
      <c r="AU29" s="400"/>
      <c r="AV29" s="400"/>
      <c r="AW29" s="400"/>
      <c r="AX29" s="400"/>
    </row>
    <row r="30" spans="3:50" ht="16.5" customHeight="1">
      <c r="C30" s="99"/>
      <c r="D30" s="707"/>
      <c r="E30" s="707"/>
      <c r="F30" s="708"/>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97"/>
      <c r="AN30" s="399"/>
      <c r="AO30" s="546"/>
      <c r="AP30" s="400"/>
      <c r="AQ30" s="400"/>
      <c r="AR30" s="400"/>
      <c r="AS30" s="400"/>
      <c r="AT30" s="400"/>
      <c r="AU30" s="400"/>
      <c r="AV30" s="400"/>
      <c r="AW30" s="400"/>
      <c r="AX30" s="400"/>
    </row>
    <row r="31" spans="3:40" ht="16.5" customHeight="1">
      <c r="C31" s="99"/>
      <c r="D31" s="707"/>
      <c r="E31" s="707"/>
      <c r="F31" s="708"/>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97"/>
      <c r="AN31" s="320"/>
    </row>
    <row r="32" spans="3:40" ht="16.5" customHeight="1">
      <c r="C32" s="99"/>
      <c r="D32" s="707"/>
      <c r="E32" s="707"/>
      <c r="F32" s="708"/>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97"/>
      <c r="AN32" s="320"/>
    </row>
    <row r="33" spans="3:40" ht="16.5" customHeight="1">
      <c r="C33" s="99"/>
      <c r="D33" s="707"/>
      <c r="E33" s="707"/>
      <c r="F33" s="708"/>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97"/>
      <c r="AN33" s="320"/>
    </row>
    <row r="34" spans="3:40" ht="16.5" customHeight="1">
      <c r="C34" s="99"/>
      <c r="D34" s="707"/>
      <c r="E34" s="707"/>
      <c r="F34" s="708"/>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97"/>
      <c r="AN34" s="320"/>
    </row>
    <row r="35" spans="3:40" ht="16.5" customHeight="1">
      <c r="C35" s="99"/>
      <c r="D35" s="707"/>
      <c r="E35" s="707"/>
      <c r="F35" s="708"/>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97"/>
      <c r="AN35" s="320"/>
    </row>
    <row r="36" spans="3:40" ht="16.5" customHeight="1">
      <c r="C36" s="99"/>
      <c r="D36" s="707"/>
      <c r="E36" s="707"/>
      <c r="F36" s="708"/>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97"/>
      <c r="AN36" s="320"/>
    </row>
    <row r="37" spans="3:40" ht="16.5" customHeight="1">
      <c r="C37" s="99"/>
      <c r="D37" s="707"/>
      <c r="E37" s="707"/>
      <c r="F37" s="708"/>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97"/>
      <c r="AN37" s="320"/>
    </row>
    <row r="38" spans="3:40" ht="16.5" customHeight="1">
      <c r="C38" s="99"/>
      <c r="D38" s="707"/>
      <c r="E38" s="707"/>
      <c r="F38" s="708"/>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97"/>
      <c r="AN38" s="320"/>
    </row>
    <row r="39" spans="3:40" ht="16.5" customHeight="1">
      <c r="C39" s="99"/>
      <c r="D39" s="707"/>
      <c r="E39" s="707"/>
      <c r="F39" s="708"/>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97"/>
      <c r="AN39" s="320"/>
    </row>
    <row r="40" spans="3:40" ht="16.5" customHeight="1">
      <c r="C40" s="99"/>
      <c r="D40" s="707"/>
      <c r="E40" s="707"/>
      <c r="F40" s="708"/>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97"/>
      <c r="AN40" s="320"/>
    </row>
    <row r="41" spans="3:40" ht="16.5" customHeight="1">
      <c r="C41" s="99"/>
      <c r="D41" s="707"/>
      <c r="E41" s="707"/>
      <c r="F41" s="708"/>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97"/>
      <c r="AN41" s="320"/>
    </row>
    <row r="42" spans="3:40" ht="16.5" customHeight="1">
      <c r="C42" s="99"/>
      <c r="D42" s="707"/>
      <c r="E42" s="707"/>
      <c r="F42" s="708"/>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97"/>
      <c r="AN42" s="320"/>
    </row>
    <row r="43" spans="3:40" ht="16.5" customHeight="1">
      <c r="C43" s="99"/>
      <c r="D43" s="707"/>
      <c r="E43" s="707"/>
      <c r="F43" s="708"/>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97"/>
      <c r="AN43" s="320"/>
    </row>
    <row r="44" spans="3:40" ht="16.5" customHeight="1">
      <c r="C44" s="99"/>
      <c r="D44" s="707"/>
      <c r="E44" s="707"/>
      <c r="F44" s="708"/>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97"/>
      <c r="AN44" s="320"/>
    </row>
    <row r="45" spans="3:40" ht="16.5" customHeight="1">
      <c r="C45" s="99"/>
      <c r="D45" s="707"/>
      <c r="E45" s="707"/>
      <c r="F45" s="708"/>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97"/>
      <c r="AN45" s="320"/>
    </row>
    <row r="46" spans="3:40" ht="16.5" customHeight="1">
      <c r="C46" s="99"/>
      <c r="D46" s="707"/>
      <c r="E46" s="707"/>
      <c r="F46" s="708"/>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97"/>
      <c r="AN46" s="320"/>
    </row>
    <row r="47" spans="3:40" ht="16.5" customHeight="1">
      <c r="C47" s="99"/>
      <c r="D47" s="707"/>
      <c r="E47" s="707"/>
      <c r="F47" s="708"/>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97"/>
      <c r="AN47" s="320"/>
    </row>
    <row r="48" spans="3:39" ht="16.5" customHeight="1">
      <c r="C48" s="100"/>
      <c r="D48" s="703"/>
      <c r="E48" s="703"/>
      <c r="F48" s="704"/>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97"/>
    </row>
    <row r="49" spans="3:38" ht="12.75">
      <c r="C49" s="16"/>
      <c r="D49" s="705"/>
      <c r="E49" s="705"/>
      <c r="F49" s="706"/>
      <c r="G49" s="705"/>
      <c r="H49" s="705"/>
      <c r="I49" s="705"/>
      <c r="J49" s="705"/>
      <c r="K49" s="705"/>
      <c r="L49" s="705"/>
      <c r="M49" s="705"/>
      <c r="N49" s="705"/>
      <c r="O49" s="705"/>
      <c r="P49" s="705"/>
      <c r="Q49" s="705"/>
      <c r="R49" s="705"/>
      <c r="S49" s="705"/>
      <c r="T49" s="705"/>
      <c r="U49" s="705"/>
      <c r="V49" s="705"/>
      <c r="W49" s="705"/>
      <c r="X49" s="705"/>
      <c r="Y49" s="705"/>
      <c r="Z49" s="705"/>
      <c r="AA49" s="705"/>
      <c r="AB49" s="705"/>
      <c r="AC49" s="705"/>
      <c r="AD49" s="705"/>
      <c r="AE49" s="705"/>
      <c r="AF49" s="705"/>
      <c r="AG49" s="705"/>
      <c r="AH49" s="705"/>
      <c r="AI49" s="705"/>
      <c r="AJ49" s="705"/>
      <c r="AK49" s="705"/>
      <c r="AL49" s="705"/>
    </row>
    <row r="50" spans="3:4" ht="12.75">
      <c r="C50" s="16"/>
      <c r="D50" s="16"/>
    </row>
    <row r="51" spans="3:4" ht="12.75">
      <c r="C51" s="16"/>
      <c r="D51" s="16"/>
    </row>
  </sheetData>
  <sheetProtection sheet="1" objects="1" scenarios="1" formatCells="0" formatColumns="0" formatRows="0" insertColumns="0"/>
  <mergeCells count="36">
    <mergeCell ref="AN2:BV2"/>
    <mergeCell ref="AN3:BV3"/>
    <mergeCell ref="AN7:BV7"/>
    <mergeCell ref="AN18:BV18"/>
    <mergeCell ref="AS5:AT5"/>
    <mergeCell ref="C1:E1"/>
    <mergeCell ref="C4:AK4"/>
    <mergeCell ref="D19:AK19"/>
    <mergeCell ref="D20:AK20"/>
    <mergeCell ref="D27:AL27"/>
    <mergeCell ref="D26:AL26"/>
    <mergeCell ref="D22:AK22"/>
    <mergeCell ref="D21:AL21"/>
    <mergeCell ref="D28:AL28"/>
    <mergeCell ref="D29:AL29"/>
    <mergeCell ref="D30:AL30"/>
    <mergeCell ref="D31:AL31"/>
    <mergeCell ref="D32:AL32"/>
    <mergeCell ref="D33:AL33"/>
    <mergeCell ref="D34:AL34"/>
    <mergeCell ref="D35:AL35"/>
    <mergeCell ref="D43:AL43"/>
    <mergeCell ref="D36:AL36"/>
    <mergeCell ref="D37:AL37"/>
    <mergeCell ref="D38:AL38"/>
    <mergeCell ref="D39:AL39"/>
    <mergeCell ref="AP1:BU1"/>
    <mergeCell ref="D48:AL48"/>
    <mergeCell ref="D49:AL49"/>
    <mergeCell ref="D44:AL44"/>
    <mergeCell ref="D45:AL45"/>
    <mergeCell ref="D46:AL46"/>
    <mergeCell ref="D47:AL47"/>
    <mergeCell ref="D40:AL40"/>
    <mergeCell ref="D41:AL41"/>
    <mergeCell ref="D42:AL42"/>
  </mergeCells>
  <conditionalFormatting sqref="G16:G17 AK16 I16 K16 M16 O16 Q16 S16 U16 W16 Y16 AA16 AC16 AE16 AG16 AI16 AR17">
    <cfRule type="cellIs" priority="1" dxfId="0" operator="lessThan" stopIfTrue="1">
      <formula>G9+G8+G14+G14</formula>
    </cfRule>
    <cfRule type="cellIs" priority="2" dxfId="0" operator="lessThan" stopIfTrue="1">
      <formula>#REF!</formula>
    </cfRule>
  </conditionalFormatting>
  <conditionalFormatting sqref="F16:F17 X17:Z17 H16:H17 J16:J17 L16:L17 N16:N17 P16:P17 R16:R17 T16:T17 V16:V17 X16 Z16 AB16:AB17 AD16 AF16 AH16:AH17 AJ16:AJ17">
    <cfRule type="cellIs" priority="3" dxfId="1" operator="lessThan" stopIfTrue="1">
      <formula>F9+F10+F11+F12+F13+F14+F15</formula>
    </cfRule>
  </conditionalFormatting>
  <conditionalFormatting sqref="K17 M17 O17 Q17 S17 U17 W17 AA17 AK17 AI17 AC17:AG17 I17">
    <cfRule type="cellIs" priority="4" dxfId="0" operator="lessThan" stopIfTrue="1">
      <formula>I10+I9+I15+I15</formula>
    </cfRule>
    <cfRule type="cellIs" priority="5" dxfId="0" operator="lessThan" stopIfTrue="1">
      <formula>I19/1000</formula>
    </cfRule>
  </conditionalFormatting>
  <conditionalFormatting sqref="AR20">
    <cfRule type="cellIs" priority="6" dxfId="0" operator="lessThan" stopIfTrue="1">
      <formula>#REF!+#REF!+AS16+AS16</formula>
    </cfRule>
    <cfRule type="cellIs" priority="7" dxfId="0" operator="lessThan" stopIfTrue="1">
      <formula>#REF!</formula>
    </cfRule>
  </conditionalFormatting>
  <conditionalFormatting sqref="AX20 AZ20 BB20 BD20 BF20 BH20 BL20 BN20 BP20 BR20 AT20 AV20">
    <cfRule type="cellIs" priority="8" dxfId="0" operator="lessThan" stopIfTrue="1">
      <formula>#REF!+#REF!+AU16+AU16</formula>
    </cfRule>
    <cfRule type="cellIs" priority="9" dxfId="0" operator="lessThan" stopIfTrue="1">
      <formula>#REF!/1000</formula>
    </cfRule>
  </conditionalFormatting>
  <conditionalFormatting sqref="BV17 AT17">
    <cfRule type="cellIs" priority="10" dxfId="0" operator="lessThan" stopIfTrue="1">
      <formula>AT10+AT9+AT15+AT15</formula>
    </cfRule>
    <cfRule type="cellIs" priority="11" dxfId="0" operator="lessThan" stopIfTrue="1">
      <formula>AT20/1000</formula>
    </cfRule>
  </conditionalFormatting>
  <conditionalFormatting sqref="BJ20">
    <cfRule type="cellIs" priority="12" dxfId="1" operator="lessThan" stopIfTrue="1">
      <formula>#REF!+#REF!+BJ24+BJ14+BJ15+BK16+BJ19</formula>
    </cfRule>
  </conditionalFormatting>
  <conditionalFormatting sqref="AQ23:BV23">
    <cfRule type="cellIs" priority="13" dxfId="2" operator="equal" stopIfTrue="1">
      <formula>0</formula>
    </cfRule>
  </conditionalFormatting>
  <conditionalFormatting sqref="BQ17 BO17 BM17 BK17 BI17 BG17 BE17 BC17 BA17 AY17 AW17 BU17 AU17 BS17">
    <cfRule type="cellIs" priority="14" dxfId="1" operator="equal" stopIfTrue="1">
      <formula>"&gt; 25%"</formula>
    </cfRule>
  </conditionalFormatting>
  <conditionalFormatting sqref="AQ24:BU24 BV22">
    <cfRule type="cellIs" priority="15" dxfId="1" operator="equal" stopIfTrue="1">
      <formula>"&lt;&gt;"</formula>
    </cfRule>
  </conditionalFormatting>
  <conditionalFormatting sqref="AQ22:BU22">
    <cfRule type="cellIs" priority="16" dxfId="1" operator="equal" stopIfTrue="1">
      <formula>"&lt;&gt;"</formula>
    </cfRule>
    <cfRule type="cellIs" priority="17" dxfId="1"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3"/>
  <headerFooter alignWithMargins="0">
    <oddFooter>&amp;C&amp;8Questionnaire UNSD/PNUE 2010 sur les Statistiques de l’environnement - Section de Déchets- p.&amp;P</oddFooter>
  </headerFooter>
  <rowBreaks count="1" manualBreakCount="1">
    <brk id="22" max="255" man="1"/>
  </rowBreaks>
  <ignoredErrors>
    <ignoredError sqref="BV22" formulaRange="1"/>
    <ignoredError sqref="AQ23:AR23 AS23:BV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CJ59"/>
  <sheetViews>
    <sheetView showGridLines="0" zoomScale="83" zoomScaleNormal="83" workbookViewId="0" topLeftCell="B4">
      <selection activeCell="F9" sqref="F9"/>
    </sheetView>
  </sheetViews>
  <sheetFormatPr defaultColWidth="9.140625" defaultRowHeight="12.75"/>
  <cols>
    <col min="1" max="1" width="4.57421875" style="418" hidden="1" customWidth="1"/>
    <col min="2" max="2" width="0.13671875" style="418" customWidth="1"/>
    <col min="3" max="3" width="9.421875" style="0" customWidth="1"/>
    <col min="4" max="4" width="31.57421875" style="0" customWidth="1"/>
    <col min="5" max="5" width="8.28125" style="0"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3.00390625" style="0" customWidth="1"/>
    <col min="40" max="40" width="5.28125" style="312" customWidth="1"/>
    <col min="41" max="41" width="42.57421875" style="312" customWidth="1"/>
    <col min="42" max="42" width="8.00390625" style="312" customWidth="1"/>
    <col min="43" max="43" width="6.421875" style="312" customWidth="1"/>
    <col min="44" max="44" width="2.28125" style="312" customWidth="1"/>
    <col min="45" max="45" width="6.421875" style="312" customWidth="1"/>
    <col min="46" max="46" width="1.421875" style="312" customWidth="1"/>
    <col min="47" max="47" width="5.8515625" style="348" customWidth="1"/>
    <col min="48" max="48" width="1.7109375" style="349" customWidth="1"/>
    <col min="49" max="49" width="5.8515625" style="348" customWidth="1"/>
    <col min="50" max="50" width="1.7109375" style="349" customWidth="1"/>
    <col min="51" max="51" width="5.8515625" style="348" customWidth="1"/>
    <col min="52" max="52" width="1.7109375" style="349" customWidth="1"/>
    <col min="53" max="53" width="5.8515625" style="348" customWidth="1"/>
    <col min="54" max="54" width="1.7109375" style="349" customWidth="1"/>
    <col min="55" max="55" width="5.8515625" style="348" customWidth="1"/>
    <col min="56" max="56" width="1.7109375" style="349" customWidth="1"/>
    <col min="57" max="57" width="5.8515625" style="348" customWidth="1"/>
    <col min="58" max="58" width="1.7109375" style="349" customWidth="1"/>
    <col min="59" max="59" width="5.8515625" style="348" customWidth="1"/>
    <col min="60" max="60" width="1.7109375" style="349" customWidth="1"/>
    <col min="61" max="61" width="5.8515625" style="348" customWidth="1"/>
    <col min="62" max="62" width="1.7109375" style="349" customWidth="1"/>
    <col min="63" max="63" width="5.8515625" style="348" customWidth="1"/>
    <col min="64" max="64" width="1.7109375" style="349" customWidth="1"/>
    <col min="65" max="65" width="5.8515625" style="348" customWidth="1"/>
    <col min="66" max="66" width="1.7109375" style="349" customWidth="1"/>
    <col min="67" max="67" width="5.8515625" style="348" customWidth="1"/>
    <col min="68" max="68" width="1.7109375" style="349" customWidth="1"/>
    <col min="69" max="69" width="5.8515625" style="348" customWidth="1"/>
    <col min="70" max="70" width="1.7109375" style="349" customWidth="1"/>
    <col min="71" max="71" width="5.8515625" style="312" customWidth="1"/>
    <col min="72" max="72" width="1.7109375" style="312" customWidth="1"/>
    <col min="73" max="73" width="5.8515625" style="312" customWidth="1"/>
    <col min="74" max="74" width="1.7109375" style="312" customWidth="1"/>
  </cols>
  <sheetData>
    <row r="1" spans="2:74" ht="16.5" customHeight="1">
      <c r="B1" s="418">
        <v>0</v>
      </c>
      <c r="C1" s="719" t="s">
        <v>152</v>
      </c>
      <c r="D1" s="719"/>
      <c r="E1" s="719"/>
      <c r="F1" s="511"/>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L1" s="160"/>
      <c r="AM1" s="1"/>
      <c r="AN1" s="424" t="s">
        <v>339</v>
      </c>
      <c r="AO1" s="311"/>
      <c r="AP1" s="702"/>
      <c r="AQ1" s="702"/>
      <c r="AR1" s="702"/>
      <c r="AS1" s="702"/>
      <c r="AT1" s="702"/>
      <c r="AU1" s="702"/>
      <c r="AV1" s="702"/>
      <c r="AW1" s="702"/>
      <c r="AX1" s="702"/>
      <c r="AY1" s="702"/>
      <c r="AZ1" s="702"/>
      <c r="BA1" s="702"/>
      <c r="BB1" s="702"/>
      <c r="BC1" s="702"/>
      <c r="BD1" s="702"/>
      <c r="BE1" s="702"/>
      <c r="BF1" s="702"/>
      <c r="BG1" s="702"/>
      <c r="BH1" s="702"/>
      <c r="BI1" s="702"/>
      <c r="BJ1" s="702"/>
      <c r="BK1" s="702"/>
      <c r="BL1" s="702"/>
      <c r="BM1" s="702"/>
      <c r="BN1" s="702"/>
      <c r="BO1" s="702"/>
      <c r="BP1" s="702"/>
      <c r="BQ1" s="702"/>
      <c r="BR1" s="702"/>
      <c r="BS1" s="702"/>
      <c r="BT1" s="702"/>
      <c r="BU1" s="702"/>
      <c r="BV1" s="311"/>
    </row>
    <row r="2" spans="3:74" ht="12.75">
      <c r="C2" s="64"/>
      <c r="D2" s="64"/>
      <c r="E2" s="65"/>
      <c r="F2" s="512"/>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161"/>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2"/>
    </row>
    <row r="3" spans="1:75" s="11" customFormat="1" ht="24.75" customHeight="1">
      <c r="A3" s="418"/>
      <c r="B3" s="418">
        <v>450</v>
      </c>
      <c r="C3" s="67" t="s">
        <v>320</v>
      </c>
      <c r="D3" s="648" t="s">
        <v>244</v>
      </c>
      <c r="E3" s="630"/>
      <c r="F3" s="631"/>
      <c r="G3" s="280"/>
      <c r="H3" s="281"/>
      <c r="I3" s="280"/>
      <c r="J3" s="281"/>
      <c r="K3" s="280"/>
      <c r="L3" s="281"/>
      <c r="M3" s="280"/>
      <c r="N3" s="281"/>
      <c r="O3" s="280"/>
      <c r="P3" s="279"/>
      <c r="Q3" s="280"/>
      <c r="R3" s="279"/>
      <c r="S3" s="280"/>
      <c r="T3" s="279"/>
      <c r="U3" s="197"/>
      <c r="V3" s="67" t="s">
        <v>321</v>
      </c>
      <c r="W3" s="275"/>
      <c r="X3" s="276"/>
      <c r="Y3" s="275"/>
      <c r="Z3" s="277"/>
      <c r="AA3" s="275"/>
      <c r="AB3" s="276"/>
      <c r="AC3" s="275"/>
      <c r="AD3" s="276"/>
      <c r="AE3" s="275"/>
      <c r="AF3" s="276"/>
      <c r="AG3" s="275"/>
      <c r="AH3" s="278"/>
      <c r="AI3" s="143"/>
      <c r="AJ3" s="143"/>
      <c r="AK3" s="143"/>
      <c r="AL3" s="290"/>
      <c r="AM3" s="14"/>
      <c r="AN3" s="723" t="s">
        <v>340</v>
      </c>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140"/>
    </row>
    <row r="4" spans="1:75" s="11" customFormat="1" ht="3.75" customHeight="1">
      <c r="A4" s="418"/>
      <c r="B4" s="418"/>
      <c r="C4" s="446"/>
      <c r="D4" s="447"/>
      <c r="E4" s="448"/>
      <c r="F4" s="279"/>
      <c r="G4" s="280"/>
      <c r="H4" s="281"/>
      <c r="I4" s="280"/>
      <c r="J4" s="281"/>
      <c r="K4" s="280"/>
      <c r="L4" s="281"/>
      <c r="M4" s="280"/>
      <c r="N4" s="281"/>
      <c r="O4" s="280"/>
      <c r="P4" s="279"/>
      <c r="Q4" s="280"/>
      <c r="R4" s="279"/>
      <c r="S4" s="280"/>
      <c r="T4" s="279"/>
      <c r="U4" s="197"/>
      <c r="V4" s="446"/>
      <c r="W4" s="280"/>
      <c r="X4" s="279"/>
      <c r="Y4" s="280"/>
      <c r="Z4" s="281"/>
      <c r="AA4" s="280"/>
      <c r="AB4" s="279"/>
      <c r="AC4" s="280"/>
      <c r="AD4" s="279"/>
      <c r="AE4" s="280"/>
      <c r="AF4" s="279"/>
      <c r="AG4" s="280"/>
      <c r="AH4" s="449"/>
      <c r="AI4" s="2"/>
      <c r="AJ4" s="2"/>
      <c r="AK4" s="2"/>
      <c r="AL4" s="290"/>
      <c r="AM4" s="14"/>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c r="BW4" s="140"/>
    </row>
    <row r="5" spans="3:75" ht="4.5" customHeight="1">
      <c r="C5" s="71"/>
      <c r="D5" s="71"/>
      <c r="E5" s="71"/>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62"/>
      <c r="AM5" s="14"/>
      <c r="AN5" s="402"/>
      <c r="AO5" s="404"/>
      <c r="AP5" s="405"/>
      <c r="AQ5" s="406"/>
      <c r="AR5" s="404"/>
      <c r="AS5" s="725"/>
      <c r="AT5" s="725"/>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1"/>
    </row>
    <row r="6" spans="2:74" ht="18.75" customHeight="1">
      <c r="B6" s="418">
        <v>165</v>
      </c>
      <c r="C6" s="734" t="s">
        <v>212</v>
      </c>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217"/>
      <c r="AM6" s="15"/>
      <c r="AN6" s="548" t="s">
        <v>341</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row>
    <row r="7" spans="6:74" ht="23.25" customHeight="1">
      <c r="F7" s="175"/>
      <c r="G7" s="200"/>
      <c r="H7" s="182"/>
      <c r="I7" s="200"/>
      <c r="J7" s="182"/>
      <c r="K7" s="200"/>
      <c r="L7" s="182"/>
      <c r="M7" s="200"/>
      <c r="N7" s="182"/>
      <c r="O7" s="200"/>
      <c r="P7" s="182"/>
      <c r="Q7" s="200"/>
      <c r="R7" s="632" t="s">
        <v>322</v>
      </c>
      <c r="S7" s="283"/>
      <c r="T7" s="284"/>
      <c r="U7" s="283"/>
      <c r="V7" s="285"/>
      <c r="W7" s="283"/>
      <c r="X7" s="285"/>
      <c r="Y7" s="283"/>
      <c r="Z7" s="286"/>
      <c r="AA7" s="283"/>
      <c r="AC7" s="283"/>
      <c r="AD7" s="285"/>
      <c r="AE7" s="283"/>
      <c r="AF7" s="288"/>
      <c r="AG7" s="283"/>
      <c r="AH7" s="289"/>
      <c r="AI7" s="15"/>
      <c r="AJ7" s="15"/>
      <c r="AK7" s="398" t="s">
        <v>323</v>
      </c>
      <c r="AL7" s="210"/>
      <c r="AM7" s="2"/>
      <c r="AN7" s="724" t="s">
        <v>343</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row>
    <row r="8" spans="1:74" s="103" customFormat="1" ht="25.5" customHeight="1">
      <c r="A8" s="426"/>
      <c r="B8" s="427">
        <v>2</v>
      </c>
      <c r="C8" s="74" t="s">
        <v>324</v>
      </c>
      <c r="D8" s="74" t="s">
        <v>325</v>
      </c>
      <c r="E8" s="74" t="s">
        <v>326</v>
      </c>
      <c r="F8" s="232">
        <v>1990</v>
      </c>
      <c r="G8" s="233"/>
      <c r="H8" s="232">
        <v>1995</v>
      </c>
      <c r="I8" s="233"/>
      <c r="J8" s="232">
        <v>1996</v>
      </c>
      <c r="K8" s="233"/>
      <c r="L8" s="232">
        <v>1997</v>
      </c>
      <c r="M8" s="233"/>
      <c r="N8" s="232">
        <v>1998</v>
      </c>
      <c r="O8" s="233"/>
      <c r="P8" s="232">
        <v>1999</v>
      </c>
      <c r="Q8" s="233"/>
      <c r="R8" s="232">
        <v>2000</v>
      </c>
      <c r="S8" s="233"/>
      <c r="T8" s="232">
        <v>2001</v>
      </c>
      <c r="U8" s="233"/>
      <c r="V8" s="232">
        <v>2002</v>
      </c>
      <c r="W8" s="233"/>
      <c r="X8" s="232">
        <v>2003</v>
      </c>
      <c r="Y8" s="233"/>
      <c r="Z8" s="232">
        <v>2004</v>
      </c>
      <c r="AA8" s="233"/>
      <c r="AB8" s="232">
        <v>2005</v>
      </c>
      <c r="AC8" s="233"/>
      <c r="AD8" s="232">
        <v>2006</v>
      </c>
      <c r="AE8" s="233"/>
      <c r="AF8" s="232">
        <v>2007</v>
      </c>
      <c r="AG8" s="233"/>
      <c r="AH8" s="232">
        <v>2008</v>
      </c>
      <c r="AI8" s="233"/>
      <c r="AJ8" s="232">
        <v>2009</v>
      </c>
      <c r="AK8" s="233"/>
      <c r="AL8" s="298"/>
      <c r="AM8" s="300"/>
      <c r="AN8" s="74" t="s">
        <v>46</v>
      </c>
      <c r="AO8" s="74" t="s">
        <v>47</v>
      </c>
      <c r="AP8" s="74" t="s">
        <v>48</v>
      </c>
      <c r="AQ8" s="232">
        <v>1990</v>
      </c>
      <c r="AR8" s="233"/>
      <c r="AS8" s="232">
        <v>1995</v>
      </c>
      <c r="AT8" s="233"/>
      <c r="AU8" s="232">
        <v>1996</v>
      </c>
      <c r="AV8" s="233"/>
      <c r="AW8" s="232">
        <v>1997</v>
      </c>
      <c r="AX8" s="233"/>
      <c r="AY8" s="232">
        <v>1998</v>
      </c>
      <c r="AZ8" s="233"/>
      <c r="BA8" s="232">
        <v>1999</v>
      </c>
      <c r="BB8" s="233"/>
      <c r="BC8" s="232">
        <v>2000</v>
      </c>
      <c r="BD8" s="233"/>
      <c r="BE8" s="232">
        <v>2001</v>
      </c>
      <c r="BF8" s="233"/>
      <c r="BG8" s="232">
        <v>2002</v>
      </c>
      <c r="BH8" s="233"/>
      <c r="BI8" s="232">
        <v>2003</v>
      </c>
      <c r="BJ8" s="233"/>
      <c r="BK8" s="232">
        <v>2004</v>
      </c>
      <c r="BL8" s="233"/>
      <c r="BM8" s="232">
        <v>2005</v>
      </c>
      <c r="BN8" s="233"/>
      <c r="BO8" s="232">
        <v>2006</v>
      </c>
      <c r="BP8" s="233"/>
      <c r="BQ8" s="232">
        <v>2007</v>
      </c>
      <c r="BR8" s="233"/>
      <c r="BS8" s="232">
        <v>2008</v>
      </c>
      <c r="BT8" s="233"/>
      <c r="BU8" s="232">
        <v>2009</v>
      </c>
      <c r="BV8" s="233"/>
    </row>
    <row r="9" spans="1:74" s="103" customFormat="1" ht="26.25" customHeight="1">
      <c r="A9" s="426"/>
      <c r="B9" s="428">
        <v>2700</v>
      </c>
      <c r="C9" s="237">
        <v>1</v>
      </c>
      <c r="D9" s="582" t="s">
        <v>344</v>
      </c>
      <c r="E9" s="80" t="s">
        <v>55</v>
      </c>
      <c r="F9" s="257"/>
      <c r="G9" s="520"/>
      <c r="H9" s="257"/>
      <c r="I9" s="520"/>
      <c r="J9" s="257"/>
      <c r="K9" s="520"/>
      <c r="L9" s="257"/>
      <c r="M9" s="520"/>
      <c r="N9" s="257"/>
      <c r="O9" s="520"/>
      <c r="P9" s="257"/>
      <c r="Q9" s="520"/>
      <c r="R9" s="257"/>
      <c r="S9" s="520"/>
      <c r="T9" s="257"/>
      <c r="U9" s="520"/>
      <c r="V9" s="257"/>
      <c r="W9" s="520"/>
      <c r="X9" s="257"/>
      <c r="Y9" s="520"/>
      <c r="Z9" s="257"/>
      <c r="AA9" s="520"/>
      <c r="AB9" s="257"/>
      <c r="AC9" s="520"/>
      <c r="AD9" s="257"/>
      <c r="AE9" s="520"/>
      <c r="AF9" s="257"/>
      <c r="AG9" s="520"/>
      <c r="AH9" s="257"/>
      <c r="AI9" s="520"/>
      <c r="AJ9" s="257"/>
      <c r="AK9" s="520"/>
      <c r="AL9" s="306"/>
      <c r="AM9" s="300"/>
      <c r="AN9" s="341">
        <v>1</v>
      </c>
      <c r="AO9" s="357" t="s">
        <v>84</v>
      </c>
      <c r="AP9" s="263" t="s">
        <v>55</v>
      </c>
      <c r="AQ9" s="364">
        <f>F9</f>
        <v>0</v>
      </c>
      <c r="AR9" s="364"/>
      <c r="AS9" s="364">
        <f aca="true" t="shared" si="0" ref="AS9:BU9">H9</f>
        <v>0</v>
      </c>
      <c r="AT9" s="364"/>
      <c r="AU9" s="364">
        <f t="shared" si="0"/>
        <v>0</v>
      </c>
      <c r="AV9" s="364"/>
      <c r="AW9" s="364">
        <f t="shared" si="0"/>
        <v>0</v>
      </c>
      <c r="AX9" s="364"/>
      <c r="AY9" s="364">
        <f t="shared" si="0"/>
        <v>0</v>
      </c>
      <c r="AZ9" s="364"/>
      <c r="BA9" s="364">
        <f t="shared" si="0"/>
        <v>0</v>
      </c>
      <c r="BB9" s="364"/>
      <c r="BC9" s="364">
        <f t="shared" si="0"/>
        <v>0</v>
      </c>
      <c r="BD9" s="364"/>
      <c r="BE9" s="364">
        <f t="shared" si="0"/>
        <v>0</v>
      </c>
      <c r="BF9" s="364"/>
      <c r="BG9" s="364">
        <f t="shared" si="0"/>
        <v>0</v>
      </c>
      <c r="BH9" s="364"/>
      <c r="BI9" s="364">
        <f t="shared" si="0"/>
        <v>0</v>
      </c>
      <c r="BJ9" s="364"/>
      <c r="BK9" s="364">
        <f t="shared" si="0"/>
        <v>0</v>
      </c>
      <c r="BL9" s="364"/>
      <c r="BM9" s="364">
        <f t="shared" si="0"/>
        <v>0</v>
      </c>
      <c r="BN9" s="364"/>
      <c r="BO9" s="364">
        <f t="shared" si="0"/>
        <v>0</v>
      </c>
      <c r="BP9" s="364"/>
      <c r="BQ9" s="364">
        <f t="shared" si="0"/>
        <v>0</v>
      </c>
      <c r="BR9" s="364"/>
      <c r="BS9" s="364">
        <f t="shared" si="0"/>
        <v>0</v>
      </c>
      <c r="BT9" s="364"/>
      <c r="BU9" s="364">
        <f t="shared" si="0"/>
        <v>0</v>
      </c>
      <c r="BV9" s="342"/>
    </row>
    <row r="10" spans="2:74" ht="26.25" customHeight="1">
      <c r="B10" s="429">
        <v>2830</v>
      </c>
      <c r="C10" s="80">
        <v>2</v>
      </c>
      <c r="D10" s="583" t="s">
        <v>345</v>
      </c>
      <c r="E10" s="80" t="s">
        <v>55</v>
      </c>
      <c r="F10" s="214"/>
      <c r="G10" s="521"/>
      <c r="H10" s="214"/>
      <c r="I10" s="521"/>
      <c r="J10" s="214"/>
      <c r="K10" s="521"/>
      <c r="L10" s="214"/>
      <c r="M10" s="521"/>
      <c r="N10" s="214"/>
      <c r="O10" s="521"/>
      <c r="P10" s="214">
        <v>21554</v>
      </c>
      <c r="Q10" s="521" t="s">
        <v>245</v>
      </c>
      <c r="R10" s="214"/>
      <c r="S10" s="521"/>
      <c r="T10" s="214"/>
      <c r="U10" s="521"/>
      <c r="V10" s="214">
        <v>1905</v>
      </c>
      <c r="W10" s="521" t="s">
        <v>245</v>
      </c>
      <c r="X10" s="214"/>
      <c r="Y10" s="521"/>
      <c r="Z10" s="214"/>
      <c r="AA10" s="521"/>
      <c r="AB10" s="214"/>
      <c r="AC10" s="521"/>
      <c r="AD10" s="214"/>
      <c r="AE10" s="521"/>
      <c r="AF10" s="214">
        <v>45957</v>
      </c>
      <c r="AG10" s="521" t="s">
        <v>247</v>
      </c>
      <c r="AH10" s="214"/>
      <c r="AI10" s="521"/>
      <c r="AJ10" s="214"/>
      <c r="AK10" s="521"/>
      <c r="AL10" s="307"/>
      <c r="AM10" s="87"/>
      <c r="AN10" s="263">
        <v>10</v>
      </c>
      <c r="AO10" s="343" t="s">
        <v>100</v>
      </c>
      <c r="AP10" s="263" t="s">
        <v>55</v>
      </c>
      <c r="AQ10" s="365">
        <f>F18</f>
        <v>0</v>
      </c>
      <c r="AR10" s="365"/>
      <c r="AS10" s="365">
        <f aca="true" t="shared" si="1" ref="AS10:BU10">H18</f>
        <v>0</v>
      </c>
      <c r="AT10" s="365"/>
      <c r="AU10" s="365">
        <f t="shared" si="1"/>
        <v>0</v>
      </c>
      <c r="AV10" s="365"/>
      <c r="AW10" s="365">
        <f t="shared" si="1"/>
        <v>0</v>
      </c>
      <c r="AX10" s="365"/>
      <c r="AY10" s="365">
        <f t="shared" si="1"/>
        <v>0</v>
      </c>
      <c r="AZ10" s="365"/>
      <c r="BA10" s="365">
        <f t="shared" si="1"/>
        <v>0</v>
      </c>
      <c r="BB10" s="365"/>
      <c r="BC10" s="365">
        <f t="shared" si="1"/>
        <v>0</v>
      </c>
      <c r="BD10" s="365"/>
      <c r="BE10" s="365">
        <f t="shared" si="1"/>
        <v>0</v>
      </c>
      <c r="BF10" s="365"/>
      <c r="BG10" s="365">
        <f t="shared" si="1"/>
        <v>0</v>
      </c>
      <c r="BH10" s="365"/>
      <c r="BI10" s="365">
        <f t="shared" si="1"/>
        <v>0</v>
      </c>
      <c r="BJ10" s="365"/>
      <c r="BK10" s="365">
        <f t="shared" si="1"/>
        <v>0</v>
      </c>
      <c r="BL10" s="365"/>
      <c r="BM10" s="365">
        <f t="shared" si="1"/>
        <v>0</v>
      </c>
      <c r="BN10" s="365"/>
      <c r="BO10" s="365">
        <f t="shared" si="1"/>
        <v>0</v>
      </c>
      <c r="BP10" s="365"/>
      <c r="BQ10" s="365">
        <f t="shared" si="1"/>
        <v>0</v>
      </c>
      <c r="BR10" s="365"/>
      <c r="BS10" s="365">
        <f t="shared" si="1"/>
        <v>0</v>
      </c>
      <c r="BT10" s="365"/>
      <c r="BU10" s="365">
        <f t="shared" si="1"/>
        <v>0</v>
      </c>
      <c r="BV10" s="345"/>
    </row>
    <row r="11" spans="2:74" ht="26.25" customHeight="1">
      <c r="B11" s="429">
        <v>1778</v>
      </c>
      <c r="C11" s="76">
        <v>3</v>
      </c>
      <c r="D11" s="583" t="s">
        <v>346</v>
      </c>
      <c r="E11" s="76" t="s">
        <v>55</v>
      </c>
      <c r="F11" s="176"/>
      <c r="G11" s="521"/>
      <c r="H11" s="176"/>
      <c r="I11" s="521"/>
      <c r="J11" s="176"/>
      <c r="K11" s="521"/>
      <c r="L11" s="176"/>
      <c r="M11" s="521"/>
      <c r="N11" s="176"/>
      <c r="O11" s="521"/>
      <c r="P11" s="176">
        <v>0</v>
      </c>
      <c r="Q11" s="521"/>
      <c r="R11" s="176"/>
      <c r="S11" s="521"/>
      <c r="T11" s="176"/>
      <c r="U11" s="521"/>
      <c r="V11" s="176">
        <v>0</v>
      </c>
      <c r="W11" s="521"/>
      <c r="X11" s="176"/>
      <c r="Y11" s="521"/>
      <c r="Z11" s="176"/>
      <c r="AA11" s="521"/>
      <c r="AB11" s="176">
        <v>0</v>
      </c>
      <c r="AC11" s="521"/>
      <c r="AD11" s="176"/>
      <c r="AE11" s="521"/>
      <c r="AF11" s="176">
        <v>0</v>
      </c>
      <c r="AG11" s="521"/>
      <c r="AH11" s="176"/>
      <c r="AI11" s="521"/>
      <c r="AJ11" s="176"/>
      <c r="AK11" s="521"/>
      <c r="AL11" s="293"/>
      <c r="AM11" s="104"/>
      <c r="AN11" s="499" t="s">
        <v>114</v>
      </c>
      <c r="AO11" s="502" t="s">
        <v>123</v>
      </c>
      <c r="AP11" s="325"/>
      <c r="AQ11" s="327" t="s">
        <v>12</v>
      </c>
      <c r="AR11" s="345"/>
      <c r="AS11" s="327" t="s">
        <v>12</v>
      </c>
      <c r="AT11" s="345"/>
      <c r="AU11" s="392" t="str">
        <f>IF(ROUND(AU9,0)=ROUND(AS10,0),"ok","&lt;&gt;")</f>
        <v>ok</v>
      </c>
      <c r="AV11" s="392"/>
      <c r="AW11" s="392" t="str">
        <f aca="true" t="shared" si="2" ref="AW11:BU11">IF(ROUND(AW9,0)=ROUND(AU10,0),"ok","&lt;&gt;")</f>
        <v>ok</v>
      </c>
      <c r="AX11" s="392"/>
      <c r="AY11" s="392" t="str">
        <f t="shared" si="2"/>
        <v>ok</v>
      </c>
      <c r="AZ11" s="392"/>
      <c r="BA11" s="392" t="str">
        <f t="shared" si="2"/>
        <v>ok</v>
      </c>
      <c r="BB11" s="392"/>
      <c r="BC11" s="392" t="str">
        <f t="shared" si="2"/>
        <v>ok</v>
      </c>
      <c r="BD11" s="392"/>
      <c r="BE11" s="392" t="str">
        <f t="shared" si="2"/>
        <v>ok</v>
      </c>
      <c r="BF11" s="392"/>
      <c r="BG11" s="392" t="str">
        <f t="shared" si="2"/>
        <v>ok</v>
      </c>
      <c r="BH11" s="392"/>
      <c r="BI11" s="392" t="str">
        <f t="shared" si="2"/>
        <v>ok</v>
      </c>
      <c r="BJ11" s="392"/>
      <c r="BK11" s="392" t="str">
        <f t="shared" si="2"/>
        <v>ok</v>
      </c>
      <c r="BL11" s="392"/>
      <c r="BM11" s="392" t="str">
        <f t="shared" si="2"/>
        <v>ok</v>
      </c>
      <c r="BN11" s="392"/>
      <c r="BO11" s="392" t="str">
        <f t="shared" si="2"/>
        <v>ok</v>
      </c>
      <c r="BP11" s="392"/>
      <c r="BQ11" s="392" t="str">
        <f t="shared" si="2"/>
        <v>ok</v>
      </c>
      <c r="BR11" s="392"/>
      <c r="BS11" s="392" t="str">
        <f t="shared" si="2"/>
        <v>ok</v>
      </c>
      <c r="BT11" s="392"/>
      <c r="BU11" s="392" t="str">
        <f t="shared" si="2"/>
        <v>ok</v>
      </c>
      <c r="BV11" s="345"/>
    </row>
    <row r="12" spans="2:74" ht="26.25" customHeight="1">
      <c r="B12" s="429">
        <v>1779</v>
      </c>
      <c r="C12" s="80">
        <v>4</v>
      </c>
      <c r="D12" s="583" t="s">
        <v>347</v>
      </c>
      <c r="E12" s="76" t="s">
        <v>55</v>
      </c>
      <c r="F12" s="176"/>
      <c r="G12" s="521"/>
      <c r="H12" s="176"/>
      <c r="I12" s="521"/>
      <c r="J12" s="176"/>
      <c r="K12" s="521"/>
      <c r="L12" s="176"/>
      <c r="M12" s="521"/>
      <c r="N12" s="176"/>
      <c r="O12" s="521"/>
      <c r="P12" s="176">
        <v>0</v>
      </c>
      <c r="Q12" s="521"/>
      <c r="R12" s="176">
        <v>100</v>
      </c>
      <c r="S12" s="521" t="s">
        <v>248</v>
      </c>
      <c r="T12" s="176"/>
      <c r="U12" s="521"/>
      <c r="V12" s="176">
        <v>0</v>
      </c>
      <c r="W12" s="521"/>
      <c r="X12" s="176"/>
      <c r="Y12" s="521"/>
      <c r="Z12" s="176"/>
      <c r="AA12" s="521"/>
      <c r="AB12" s="176">
        <v>0</v>
      </c>
      <c r="AC12" s="521"/>
      <c r="AD12" s="176"/>
      <c r="AE12" s="521"/>
      <c r="AF12" s="176">
        <v>0</v>
      </c>
      <c r="AG12" s="521"/>
      <c r="AH12" s="176"/>
      <c r="AI12" s="521"/>
      <c r="AJ12" s="176"/>
      <c r="AK12" s="521"/>
      <c r="AL12" s="293"/>
      <c r="AM12" s="104"/>
      <c r="AN12" s="503">
        <v>11</v>
      </c>
      <c r="AO12" s="502" t="s">
        <v>125</v>
      </c>
      <c r="AP12" s="263" t="s">
        <v>55</v>
      </c>
      <c r="AQ12" s="392">
        <f>F9+F10+F11-F12-F13</f>
        <v>0</v>
      </c>
      <c r="AR12" s="392"/>
      <c r="AS12" s="392">
        <f>H9+H10+H11-H12-H13</f>
        <v>0</v>
      </c>
      <c r="AT12" s="392"/>
      <c r="AU12" s="392">
        <f>J9+J10+J11-J12-J13</f>
        <v>0</v>
      </c>
      <c r="AV12" s="392"/>
      <c r="AW12" s="392">
        <f>L9+L10+L11-L12-L13</f>
        <v>0</v>
      </c>
      <c r="AX12" s="392"/>
      <c r="AY12" s="392">
        <f>N9+N10+N11-N12-N13</f>
        <v>0</v>
      </c>
      <c r="AZ12" s="392"/>
      <c r="BA12" s="392">
        <f>P9+P10+P11-P12-P13</f>
        <v>21554</v>
      </c>
      <c r="BB12" s="392"/>
      <c r="BC12" s="392">
        <f>R9+R10+R11-R12-R13</f>
        <v>-100</v>
      </c>
      <c r="BD12" s="392"/>
      <c r="BE12" s="392">
        <f>T9+T10+T11-T12-T13</f>
        <v>0</v>
      </c>
      <c r="BF12" s="392"/>
      <c r="BG12" s="392">
        <f>V9+V10+V11-V12-V13</f>
        <v>1905</v>
      </c>
      <c r="BH12" s="392"/>
      <c r="BI12" s="392">
        <f>X9+X10+X11-X12-X13</f>
        <v>0</v>
      </c>
      <c r="BJ12" s="392"/>
      <c r="BK12" s="392">
        <f>Z9+Z10+Z11-Z12-Z13</f>
        <v>0</v>
      </c>
      <c r="BL12" s="392"/>
      <c r="BM12" s="392">
        <f>AB9+AB10+AB11-AB12-AB13</f>
        <v>0</v>
      </c>
      <c r="BN12" s="392"/>
      <c r="BO12" s="392">
        <f>AD9+AD10+AD11-AD12-AD13</f>
        <v>0</v>
      </c>
      <c r="BP12" s="392"/>
      <c r="BQ12" s="392">
        <f>AF9+AF10+AF11-AF12-AF13</f>
        <v>0</v>
      </c>
      <c r="BR12" s="392"/>
      <c r="BS12" s="392">
        <f>AH9+AH10+AH11-AH12-AH13</f>
        <v>0</v>
      </c>
      <c r="BT12" s="392"/>
      <c r="BU12" s="392">
        <f>AJ9+AJ10+AJ11-AJ12-AJ13</f>
        <v>0</v>
      </c>
      <c r="BV12" s="392"/>
    </row>
    <row r="13" spans="1:74" ht="26.25" customHeight="1">
      <c r="A13" s="418" t="s">
        <v>57</v>
      </c>
      <c r="B13" s="429">
        <v>1780</v>
      </c>
      <c r="C13" s="76">
        <v>5</v>
      </c>
      <c r="D13" s="569" t="s">
        <v>348</v>
      </c>
      <c r="E13" s="76" t="s">
        <v>55</v>
      </c>
      <c r="F13" s="258"/>
      <c r="G13" s="521"/>
      <c r="H13" s="258"/>
      <c r="I13" s="521"/>
      <c r="J13" s="258"/>
      <c r="K13" s="521"/>
      <c r="L13" s="258"/>
      <c r="M13" s="521"/>
      <c r="N13" s="258"/>
      <c r="O13" s="521"/>
      <c r="P13" s="258"/>
      <c r="Q13" s="521"/>
      <c r="R13" s="258"/>
      <c r="S13" s="521"/>
      <c r="T13" s="258"/>
      <c r="U13" s="521"/>
      <c r="V13" s="258"/>
      <c r="W13" s="521"/>
      <c r="X13" s="258"/>
      <c r="Y13" s="521"/>
      <c r="Z13" s="258"/>
      <c r="AA13" s="521"/>
      <c r="AB13" s="258"/>
      <c r="AC13" s="521"/>
      <c r="AD13" s="258"/>
      <c r="AE13" s="521"/>
      <c r="AF13" s="258">
        <v>45957</v>
      </c>
      <c r="AG13" s="521"/>
      <c r="AH13" s="258"/>
      <c r="AI13" s="521"/>
      <c r="AJ13" s="258"/>
      <c r="AK13" s="521"/>
      <c r="AL13" s="293"/>
      <c r="AM13" s="104"/>
      <c r="AN13" s="499" t="s">
        <v>114</v>
      </c>
      <c r="AO13" s="502" t="s">
        <v>124</v>
      </c>
      <c r="AP13" s="325"/>
      <c r="AQ13" s="392" t="str">
        <f>IF((ISBLANK(F18)),"N/A",IF(ROUND(AQ10,0)&gt;ROUND(AQ12,0),"10&gt;11",IF(OR(ISBLANK(F9),ISBLANK(F10),ISBLANK(F11),ISBLANK(F12),ISBLANK(F13),ISBLANK(F18)),"N/A",IF(ROUND(AQ12,0)=ROUND(AQ10,0),"ok","&lt;&gt;"))))</f>
        <v>N/A</v>
      </c>
      <c r="AR13" s="392"/>
      <c r="AS13" s="392" t="str">
        <f aca="true" t="shared" si="3" ref="AS13:BU13">IF((ISBLANK(H18)),"N/A",IF(ROUND(AS10,0)&gt;ROUND(AS12,0),"10&gt;11",IF(OR(ISBLANK(H9),ISBLANK(H10),ISBLANK(H11),ISBLANK(H12),ISBLANK(H13),ISBLANK(H18)),"N/A",IF(ROUND(AS12,0)=ROUND(AS10,0),"ok","&lt;&gt;"))))</f>
        <v>N/A</v>
      </c>
      <c r="AT13" s="392"/>
      <c r="AU13" s="392" t="str">
        <f t="shared" si="3"/>
        <v>N/A</v>
      </c>
      <c r="AV13" s="392"/>
      <c r="AW13" s="392" t="str">
        <f t="shared" si="3"/>
        <v>N/A</v>
      </c>
      <c r="AX13" s="392"/>
      <c r="AY13" s="392" t="str">
        <f t="shared" si="3"/>
        <v>N/A</v>
      </c>
      <c r="AZ13" s="392"/>
      <c r="BA13" s="392" t="str">
        <f t="shared" si="3"/>
        <v>N/A</v>
      </c>
      <c r="BB13" s="392"/>
      <c r="BC13" s="392" t="str">
        <f t="shared" si="3"/>
        <v>N/A</v>
      </c>
      <c r="BD13" s="392"/>
      <c r="BE13" s="392" t="str">
        <f t="shared" si="3"/>
        <v>N/A</v>
      </c>
      <c r="BF13" s="392"/>
      <c r="BG13" s="392" t="str">
        <f t="shared" si="3"/>
        <v>N/A</v>
      </c>
      <c r="BH13" s="392"/>
      <c r="BI13" s="392" t="str">
        <f t="shared" si="3"/>
        <v>N/A</v>
      </c>
      <c r="BJ13" s="392"/>
      <c r="BK13" s="392" t="str">
        <f t="shared" si="3"/>
        <v>N/A</v>
      </c>
      <c r="BL13" s="392"/>
      <c r="BM13" s="392" t="str">
        <f t="shared" si="3"/>
        <v>N/A</v>
      </c>
      <c r="BN13" s="392"/>
      <c r="BO13" s="392" t="str">
        <f t="shared" si="3"/>
        <v>N/A</v>
      </c>
      <c r="BP13" s="392"/>
      <c r="BQ13" s="392" t="str">
        <f t="shared" si="3"/>
        <v>N/A</v>
      </c>
      <c r="BR13" s="392"/>
      <c r="BS13" s="392" t="str">
        <f t="shared" si="3"/>
        <v>N/A</v>
      </c>
      <c r="BT13" s="392"/>
      <c r="BU13" s="392" t="str">
        <f t="shared" si="3"/>
        <v>N/A</v>
      </c>
      <c r="BV13" s="392"/>
    </row>
    <row r="14" spans="1:74" s="1" customFormat="1" ht="21" customHeight="1">
      <c r="A14" s="418"/>
      <c r="B14" s="430">
        <v>2573</v>
      </c>
      <c r="C14" s="80">
        <v>6</v>
      </c>
      <c r="D14" s="144" t="s">
        <v>349</v>
      </c>
      <c r="E14" s="76" t="s">
        <v>55</v>
      </c>
      <c r="F14" s="176"/>
      <c r="G14" s="521"/>
      <c r="H14" s="176"/>
      <c r="I14" s="521"/>
      <c r="J14" s="176"/>
      <c r="K14" s="521"/>
      <c r="L14" s="176"/>
      <c r="M14" s="521"/>
      <c r="N14" s="176"/>
      <c r="O14" s="521"/>
      <c r="P14" s="176">
        <v>0</v>
      </c>
      <c r="Q14" s="521"/>
      <c r="R14" s="176"/>
      <c r="S14" s="521"/>
      <c r="T14" s="176"/>
      <c r="U14" s="521"/>
      <c r="V14" s="176">
        <v>0</v>
      </c>
      <c r="W14" s="521"/>
      <c r="X14" s="176"/>
      <c r="Y14" s="521"/>
      <c r="Z14" s="176"/>
      <c r="AA14" s="521"/>
      <c r="AB14" s="176">
        <v>0</v>
      </c>
      <c r="AC14" s="521"/>
      <c r="AD14" s="176"/>
      <c r="AE14" s="521"/>
      <c r="AF14" s="176">
        <v>0</v>
      </c>
      <c r="AG14" s="521"/>
      <c r="AH14" s="176"/>
      <c r="AI14" s="521"/>
      <c r="AJ14" s="176"/>
      <c r="AK14" s="521"/>
      <c r="AL14" s="293"/>
      <c r="AM14" s="104"/>
      <c r="AN14" s="325">
        <v>5</v>
      </c>
      <c r="AO14" s="346" t="s">
        <v>19</v>
      </c>
      <c r="AP14" s="263" t="s">
        <v>55</v>
      </c>
      <c r="AQ14" s="431">
        <f>F13</f>
        <v>0</v>
      </c>
      <c r="AR14" s="431"/>
      <c r="AS14" s="431">
        <f>H13</f>
        <v>0</v>
      </c>
      <c r="AT14" s="431"/>
      <c r="AU14" s="431">
        <f>J13</f>
        <v>0</v>
      </c>
      <c r="AV14" s="431"/>
      <c r="AW14" s="431">
        <f>L13</f>
        <v>0</v>
      </c>
      <c r="AX14" s="431"/>
      <c r="AY14" s="431">
        <f>N13</f>
        <v>0</v>
      </c>
      <c r="AZ14" s="431"/>
      <c r="BA14" s="431">
        <f>P13</f>
        <v>0</v>
      </c>
      <c r="BB14" s="431"/>
      <c r="BC14" s="431">
        <f>R13</f>
        <v>0</v>
      </c>
      <c r="BD14" s="431"/>
      <c r="BE14" s="431">
        <f>T13</f>
        <v>0</v>
      </c>
      <c r="BF14" s="431"/>
      <c r="BG14" s="431">
        <f>V13</f>
        <v>0</v>
      </c>
      <c r="BH14" s="431"/>
      <c r="BI14" s="431">
        <f>X13</f>
        <v>0</v>
      </c>
      <c r="BJ14" s="431"/>
      <c r="BK14" s="431">
        <f>Z13</f>
        <v>0</v>
      </c>
      <c r="BL14" s="431"/>
      <c r="BM14" s="431">
        <f>AB13</f>
        <v>0</v>
      </c>
      <c r="BN14" s="431"/>
      <c r="BO14" s="431">
        <f>AD13</f>
        <v>0</v>
      </c>
      <c r="BP14" s="431"/>
      <c r="BQ14" s="431">
        <f>AF13</f>
        <v>45957</v>
      </c>
      <c r="BR14" s="431"/>
      <c r="BS14" s="431">
        <f>AH13</f>
        <v>0</v>
      </c>
      <c r="BT14" s="431"/>
      <c r="BU14" s="431">
        <f>AJ13</f>
        <v>0</v>
      </c>
      <c r="BV14" s="431"/>
    </row>
    <row r="15" spans="2:74" ht="17.25" customHeight="1">
      <c r="B15" s="429">
        <v>2574</v>
      </c>
      <c r="C15" s="76">
        <v>7</v>
      </c>
      <c r="D15" s="634" t="s">
        <v>350</v>
      </c>
      <c r="E15" s="76" t="s">
        <v>55</v>
      </c>
      <c r="F15" s="176"/>
      <c r="G15" s="521"/>
      <c r="H15" s="176"/>
      <c r="I15" s="521"/>
      <c r="J15" s="176"/>
      <c r="K15" s="521"/>
      <c r="L15" s="176"/>
      <c r="M15" s="521"/>
      <c r="N15" s="176"/>
      <c r="O15" s="521"/>
      <c r="P15" s="176"/>
      <c r="Q15" s="521"/>
      <c r="R15" s="176"/>
      <c r="S15" s="521"/>
      <c r="T15" s="176"/>
      <c r="U15" s="521"/>
      <c r="V15" s="176"/>
      <c r="W15" s="521"/>
      <c r="X15" s="176"/>
      <c r="Y15" s="521"/>
      <c r="Z15" s="176"/>
      <c r="AA15" s="521"/>
      <c r="AB15" s="176"/>
      <c r="AC15" s="521"/>
      <c r="AD15" s="176"/>
      <c r="AE15" s="521"/>
      <c r="AF15" s="176">
        <v>12145</v>
      </c>
      <c r="AG15" s="521" t="s">
        <v>249</v>
      </c>
      <c r="AH15" s="176"/>
      <c r="AI15" s="521"/>
      <c r="AJ15" s="176"/>
      <c r="AK15" s="521"/>
      <c r="AL15" s="293"/>
      <c r="AM15" s="104"/>
      <c r="AN15" s="503">
        <v>12</v>
      </c>
      <c r="AO15" s="502" t="s">
        <v>126</v>
      </c>
      <c r="AP15" s="263" t="s">
        <v>55</v>
      </c>
      <c r="AQ15" s="392">
        <f>F14+F15+F16+F17</f>
        <v>0</v>
      </c>
      <c r="AR15" s="392"/>
      <c r="AS15" s="392">
        <f aca="true" t="shared" si="4" ref="AS15:BU15">H14+H15+H16+H17</f>
        <v>0</v>
      </c>
      <c r="AT15" s="392"/>
      <c r="AU15" s="392">
        <f t="shared" si="4"/>
        <v>0</v>
      </c>
      <c r="AV15" s="392"/>
      <c r="AW15" s="392">
        <f t="shared" si="4"/>
        <v>0</v>
      </c>
      <c r="AX15" s="392"/>
      <c r="AY15" s="392">
        <f t="shared" si="4"/>
        <v>0</v>
      </c>
      <c r="AZ15" s="392"/>
      <c r="BA15" s="392">
        <f t="shared" si="4"/>
        <v>0</v>
      </c>
      <c r="BB15" s="392"/>
      <c r="BC15" s="392">
        <f t="shared" si="4"/>
        <v>0</v>
      </c>
      <c r="BD15" s="392"/>
      <c r="BE15" s="392">
        <f t="shared" si="4"/>
        <v>0</v>
      </c>
      <c r="BF15" s="392"/>
      <c r="BG15" s="392">
        <f t="shared" si="4"/>
        <v>0</v>
      </c>
      <c r="BH15" s="392"/>
      <c r="BI15" s="392">
        <f t="shared" si="4"/>
        <v>0</v>
      </c>
      <c r="BJ15" s="392"/>
      <c r="BK15" s="392">
        <f t="shared" si="4"/>
        <v>0</v>
      </c>
      <c r="BL15" s="392"/>
      <c r="BM15" s="392">
        <f t="shared" si="4"/>
        <v>0</v>
      </c>
      <c r="BN15" s="392"/>
      <c r="BO15" s="392">
        <f t="shared" si="4"/>
        <v>0</v>
      </c>
      <c r="BP15" s="392"/>
      <c r="BQ15" s="392">
        <f t="shared" si="4"/>
        <v>45957</v>
      </c>
      <c r="BR15" s="392"/>
      <c r="BS15" s="392">
        <f t="shared" si="4"/>
        <v>0</v>
      </c>
      <c r="BT15" s="392"/>
      <c r="BU15" s="392">
        <f t="shared" si="4"/>
        <v>0</v>
      </c>
      <c r="BV15" s="345"/>
    </row>
    <row r="16" spans="2:74" ht="17.25" customHeight="1">
      <c r="B16" s="429">
        <v>1841</v>
      </c>
      <c r="C16" s="76">
        <v>8</v>
      </c>
      <c r="D16" s="634" t="s">
        <v>351</v>
      </c>
      <c r="E16" s="76" t="s">
        <v>55</v>
      </c>
      <c r="F16" s="176"/>
      <c r="G16" s="521"/>
      <c r="H16" s="176"/>
      <c r="I16" s="521"/>
      <c r="J16" s="176"/>
      <c r="K16" s="521"/>
      <c r="L16" s="176"/>
      <c r="M16" s="521"/>
      <c r="N16" s="176"/>
      <c r="O16" s="521"/>
      <c r="P16" s="176"/>
      <c r="Q16" s="521"/>
      <c r="R16" s="176"/>
      <c r="S16" s="521"/>
      <c r="T16" s="176"/>
      <c r="U16" s="521"/>
      <c r="V16" s="176"/>
      <c r="W16" s="521"/>
      <c r="X16" s="176"/>
      <c r="Y16" s="521"/>
      <c r="Z16" s="176"/>
      <c r="AA16" s="521"/>
      <c r="AB16" s="176"/>
      <c r="AC16" s="521"/>
      <c r="AD16" s="176"/>
      <c r="AE16" s="521"/>
      <c r="AF16" s="176">
        <v>33812</v>
      </c>
      <c r="AG16" s="521"/>
      <c r="AH16" s="176"/>
      <c r="AI16" s="521"/>
      <c r="AJ16" s="176"/>
      <c r="AK16" s="521"/>
      <c r="AL16" s="293"/>
      <c r="AM16" s="104"/>
      <c r="AN16" s="499" t="s">
        <v>114</v>
      </c>
      <c r="AO16" s="502" t="s">
        <v>127</v>
      </c>
      <c r="AP16" s="325"/>
      <c r="AQ16" s="392" t="str">
        <f>IF((ISBLANK(F13)),"N/A",IF(ROUND(AQ15,0)&gt;ROUND(AQ14,0),"5&lt;12",IF(OR(ISBLANK(F14),ISBLANK(F15),ISBLANK(F16)),"N/A",IF(ROUND(AQ14,0)=ROUND(AQ15,0),"ok","&lt;&gt;"))))</f>
        <v>N/A</v>
      </c>
      <c r="AR16" s="392"/>
      <c r="AS16" s="392" t="str">
        <f aca="true" t="shared" si="5" ref="AS16:BU16">IF((ISBLANK(H13)),"N/A",IF(ROUND(AS15,0)&gt;ROUND(AS14,0),"5&lt;12",IF(OR(ISBLANK(H14),ISBLANK(H15),ISBLANK(H16)),"N/A",IF(ROUND(AS14,0)=ROUND(AS15,0),"ok","&lt;&gt;"))))</f>
        <v>N/A</v>
      </c>
      <c r="AT16" s="392"/>
      <c r="AU16" s="392" t="str">
        <f t="shared" si="5"/>
        <v>N/A</v>
      </c>
      <c r="AV16" s="392"/>
      <c r="AW16" s="392" t="str">
        <f t="shared" si="5"/>
        <v>N/A</v>
      </c>
      <c r="AX16" s="392"/>
      <c r="AY16" s="392" t="str">
        <f t="shared" si="5"/>
        <v>N/A</v>
      </c>
      <c r="AZ16" s="392"/>
      <c r="BA16" s="392" t="str">
        <f t="shared" si="5"/>
        <v>N/A</v>
      </c>
      <c r="BB16" s="392"/>
      <c r="BC16" s="392" t="str">
        <f t="shared" si="5"/>
        <v>N/A</v>
      </c>
      <c r="BD16" s="392"/>
      <c r="BE16" s="392" t="str">
        <f t="shared" si="5"/>
        <v>N/A</v>
      </c>
      <c r="BF16" s="392"/>
      <c r="BG16" s="392" t="str">
        <f t="shared" si="5"/>
        <v>N/A</v>
      </c>
      <c r="BH16" s="392"/>
      <c r="BI16" s="392" t="str">
        <f t="shared" si="5"/>
        <v>N/A</v>
      </c>
      <c r="BJ16" s="392"/>
      <c r="BK16" s="392" t="str">
        <f t="shared" si="5"/>
        <v>N/A</v>
      </c>
      <c r="BL16" s="392"/>
      <c r="BM16" s="392" t="str">
        <f t="shared" si="5"/>
        <v>N/A</v>
      </c>
      <c r="BN16" s="392"/>
      <c r="BO16" s="392" t="str">
        <f t="shared" si="5"/>
        <v>N/A</v>
      </c>
      <c r="BP16" s="392"/>
      <c r="BQ16" s="392" t="str">
        <f t="shared" si="5"/>
        <v>ok</v>
      </c>
      <c r="BR16" s="392"/>
      <c r="BS16" s="392" t="str">
        <f t="shared" si="5"/>
        <v>N/A</v>
      </c>
      <c r="BT16" s="392"/>
      <c r="BU16" s="392" t="str">
        <f t="shared" si="5"/>
        <v>N/A</v>
      </c>
      <c r="BV16" s="392"/>
    </row>
    <row r="17" spans="2:74" ht="21.75" customHeight="1">
      <c r="B17" s="429">
        <v>2575</v>
      </c>
      <c r="C17" s="237">
        <v>9</v>
      </c>
      <c r="D17" s="635" t="s">
        <v>352</v>
      </c>
      <c r="E17" s="76" t="s">
        <v>55</v>
      </c>
      <c r="F17" s="257"/>
      <c r="G17" s="522"/>
      <c r="H17" s="257"/>
      <c r="I17" s="522"/>
      <c r="J17" s="257"/>
      <c r="K17" s="522"/>
      <c r="L17" s="257"/>
      <c r="M17" s="522"/>
      <c r="N17" s="257"/>
      <c r="O17" s="522"/>
      <c r="P17" s="257"/>
      <c r="Q17" s="522"/>
      <c r="R17" s="257"/>
      <c r="S17" s="522"/>
      <c r="T17" s="257"/>
      <c r="U17" s="522"/>
      <c r="V17" s="257"/>
      <c r="W17" s="522"/>
      <c r="X17" s="257"/>
      <c r="Y17" s="522"/>
      <c r="Z17" s="257"/>
      <c r="AA17" s="522"/>
      <c r="AB17" s="257"/>
      <c r="AC17" s="522"/>
      <c r="AD17" s="257"/>
      <c r="AE17" s="522"/>
      <c r="AF17" s="257"/>
      <c r="AG17" s="522"/>
      <c r="AH17" s="257"/>
      <c r="AI17" s="522"/>
      <c r="AJ17" s="257"/>
      <c r="AK17" s="522"/>
      <c r="AL17" s="293"/>
      <c r="AM17" s="104"/>
      <c r="AN17" s="505" t="s">
        <v>13</v>
      </c>
      <c r="AO17" s="343" t="s">
        <v>99</v>
      </c>
      <c r="AP17" s="325" t="s">
        <v>122</v>
      </c>
      <c r="AQ17" s="364">
        <f>'R1'!F16</f>
        <v>0</v>
      </c>
      <c r="AR17" s="364"/>
      <c r="AS17" s="364">
        <f>'R1'!H16</f>
        <v>0</v>
      </c>
      <c r="AT17" s="364"/>
      <c r="AU17" s="364">
        <f>'R1'!J16</f>
        <v>0</v>
      </c>
      <c r="AV17" s="364"/>
      <c r="AW17" s="364">
        <f>'R1'!L16</f>
        <v>0</v>
      </c>
      <c r="AX17" s="364"/>
      <c r="AY17" s="364">
        <f>'R1'!N16</f>
        <v>0</v>
      </c>
      <c r="AZ17" s="364"/>
      <c r="BA17" s="364">
        <f>'R1'!P16</f>
        <v>0</v>
      </c>
      <c r="BB17" s="364"/>
      <c r="BC17" s="364">
        <f>'R1'!R16</f>
        <v>0</v>
      </c>
      <c r="BD17" s="364"/>
      <c r="BE17" s="364">
        <f>'R1'!T16</f>
        <v>0</v>
      </c>
      <c r="BF17" s="364"/>
      <c r="BG17" s="364">
        <f>'R1'!V16</f>
        <v>0</v>
      </c>
      <c r="BH17" s="364"/>
      <c r="BI17" s="364">
        <f>'R1'!X16</f>
        <v>0</v>
      </c>
      <c r="BJ17" s="364"/>
      <c r="BK17" s="364">
        <f>'R1'!Z16</f>
        <v>0</v>
      </c>
      <c r="BL17" s="364"/>
      <c r="BM17" s="364">
        <f>'R1'!AB16</f>
        <v>0</v>
      </c>
      <c r="BN17" s="364"/>
      <c r="BO17" s="364">
        <f>'R1'!AD16</f>
        <v>0</v>
      </c>
      <c r="BP17" s="364"/>
      <c r="BQ17" s="364">
        <f>'R1'!AF16</f>
        <v>0</v>
      </c>
      <c r="BR17" s="364"/>
      <c r="BS17" s="364">
        <f>'R1'!AH16</f>
        <v>0</v>
      </c>
      <c r="BT17" s="364"/>
      <c r="BU17" s="364">
        <f>'R1'!AJ16</f>
        <v>0</v>
      </c>
      <c r="BV17" s="347"/>
    </row>
    <row r="18" spans="2:74" ht="25.5" customHeight="1">
      <c r="B18" s="429">
        <v>2701</v>
      </c>
      <c r="C18" s="82">
        <v>10</v>
      </c>
      <c r="D18" s="236" t="s">
        <v>353</v>
      </c>
      <c r="E18" s="82" t="s">
        <v>55</v>
      </c>
      <c r="F18" s="177"/>
      <c r="G18" s="523"/>
      <c r="H18" s="177"/>
      <c r="I18" s="523"/>
      <c r="J18" s="177"/>
      <c r="K18" s="523"/>
      <c r="L18" s="177"/>
      <c r="M18" s="523"/>
      <c r="N18" s="177"/>
      <c r="O18" s="523"/>
      <c r="P18" s="177"/>
      <c r="Q18" s="523"/>
      <c r="R18" s="177"/>
      <c r="S18" s="523"/>
      <c r="T18" s="177"/>
      <c r="U18" s="523"/>
      <c r="V18" s="177"/>
      <c r="W18" s="523"/>
      <c r="X18" s="177"/>
      <c r="Y18" s="523"/>
      <c r="Z18" s="177"/>
      <c r="AA18" s="523"/>
      <c r="AB18" s="177"/>
      <c r="AC18" s="523"/>
      <c r="AD18" s="177"/>
      <c r="AE18" s="523"/>
      <c r="AF18" s="177"/>
      <c r="AG18" s="523"/>
      <c r="AH18" s="177"/>
      <c r="AI18" s="523"/>
      <c r="AJ18" s="177"/>
      <c r="AK18" s="523"/>
      <c r="AL18" s="293"/>
      <c r="AM18" s="104"/>
      <c r="AN18" s="350">
        <v>2</v>
      </c>
      <c r="AO18" s="343" t="s">
        <v>18</v>
      </c>
      <c r="AP18" s="263" t="s">
        <v>55</v>
      </c>
      <c r="AQ18" s="365">
        <f>F10</f>
        <v>0</v>
      </c>
      <c r="AR18" s="365"/>
      <c r="AS18" s="365">
        <f aca="true" t="shared" si="6" ref="AS18:BU18">H10</f>
        <v>0</v>
      </c>
      <c r="AT18" s="365"/>
      <c r="AU18" s="365">
        <f t="shared" si="6"/>
        <v>0</v>
      </c>
      <c r="AV18" s="365"/>
      <c r="AW18" s="365">
        <f t="shared" si="6"/>
        <v>0</v>
      </c>
      <c r="AX18" s="365"/>
      <c r="AY18" s="365">
        <f t="shared" si="6"/>
        <v>0</v>
      </c>
      <c r="AZ18" s="365"/>
      <c r="BA18" s="365">
        <f t="shared" si="6"/>
        <v>21554</v>
      </c>
      <c r="BB18" s="365"/>
      <c r="BC18" s="365">
        <f t="shared" si="6"/>
        <v>0</v>
      </c>
      <c r="BD18" s="365"/>
      <c r="BE18" s="365">
        <f t="shared" si="6"/>
        <v>0</v>
      </c>
      <c r="BF18" s="365"/>
      <c r="BG18" s="365">
        <f t="shared" si="6"/>
        <v>1905</v>
      </c>
      <c r="BH18" s="365"/>
      <c r="BI18" s="365">
        <f t="shared" si="6"/>
        <v>0</v>
      </c>
      <c r="BJ18" s="365"/>
      <c r="BK18" s="365">
        <f t="shared" si="6"/>
        <v>0</v>
      </c>
      <c r="BL18" s="365"/>
      <c r="BM18" s="365">
        <f t="shared" si="6"/>
        <v>0</v>
      </c>
      <c r="BN18" s="365"/>
      <c r="BO18" s="365">
        <f t="shared" si="6"/>
        <v>0</v>
      </c>
      <c r="BP18" s="365"/>
      <c r="BQ18" s="365">
        <f t="shared" si="6"/>
        <v>45957</v>
      </c>
      <c r="BR18" s="365"/>
      <c r="BS18" s="365">
        <f t="shared" si="6"/>
        <v>0</v>
      </c>
      <c r="BT18" s="365"/>
      <c r="BU18" s="365">
        <f t="shared" si="6"/>
        <v>0</v>
      </c>
      <c r="BV18" s="345"/>
    </row>
    <row r="19" spans="3:74" ht="15.75" customHeight="1">
      <c r="C19" s="84" t="s">
        <v>53</v>
      </c>
      <c r="E19" s="106"/>
      <c r="F19" s="148"/>
      <c r="G19" s="163"/>
      <c r="H19" s="148"/>
      <c r="I19" s="163"/>
      <c r="J19" s="148"/>
      <c r="K19" s="163"/>
      <c r="L19" s="148"/>
      <c r="M19" s="163"/>
      <c r="N19" s="148"/>
      <c r="O19" s="163"/>
      <c r="P19" s="148"/>
      <c r="Q19" s="163"/>
      <c r="R19" s="148"/>
      <c r="S19" s="163"/>
      <c r="T19" s="148"/>
      <c r="U19" s="163"/>
      <c r="V19" s="148"/>
      <c r="W19" s="163"/>
      <c r="X19" s="148"/>
      <c r="Y19" s="163"/>
      <c r="Z19" s="148"/>
      <c r="AA19" s="163"/>
      <c r="AB19" s="148"/>
      <c r="AC19" s="163"/>
      <c r="AD19" s="163"/>
      <c r="AE19" s="163"/>
      <c r="AF19" s="163"/>
      <c r="AG19" s="163"/>
      <c r="AH19" s="148"/>
      <c r="AI19" s="163"/>
      <c r="AJ19" s="148"/>
      <c r="AK19" s="163"/>
      <c r="AL19" s="163"/>
      <c r="AM19" s="105"/>
      <c r="AN19" s="500" t="s">
        <v>114</v>
      </c>
      <c r="AO19" s="504" t="s">
        <v>128</v>
      </c>
      <c r="AP19" s="362"/>
      <c r="AQ19" s="457" t="str">
        <f>IF(OR(ISBLANK(F10),ISBLANK('R1'!F16)),"N/A",IF(AQ17&gt;=AQ18/1000,"ok","&lt;&gt;"))</f>
        <v>N/A</v>
      </c>
      <c r="AR19" s="457"/>
      <c r="AS19" s="457" t="str">
        <f>IF(OR(ISBLANK(H10),ISBLANK('R1'!H16)),"N/A",IF(AS17&gt;=AS18/1000,"ok","&lt;&gt;"))</f>
        <v>N/A</v>
      </c>
      <c r="AT19" s="457"/>
      <c r="AU19" s="457" t="str">
        <f>IF(OR(ISBLANK(J10),ISBLANK('R1'!J16)),"N/A",IF(AU17&gt;=AU18/1000,"ok","&lt;&gt;"))</f>
        <v>N/A</v>
      </c>
      <c r="AV19" s="457"/>
      <c r="AW19" s="457" t="str">
        <f>IF(OR(ISBLANK(L10),ISBLANK('R1'!L16)),"N/A",IF(AW17&gt;=AW18/1000,"ok","&lt;&gt;"))</f>
        <v>N/A</v>
      </c>
      <c r="AX19" s="457"/>
      <c r="AY19" s="457" t="str">
        <f>IF(OR(ISBLANK(N10),ISBLANK('R1'!N16)),"N/A",IF(AY17&gt;=AY18/1000,"ok","&lt;&gt;"))</f>
        <v>N/A</v>
      </c>
      <c r="AZ19" s="457"/>
      <c r="BA19" s="457" t="str">
        <f>IF(OR(ISBLANK(P10),ISBLANK('R1'!P16)),"N/A",IF(BA17&gt;=BA18/1000,"ok","&lt;&gt;"))</f>
        <v>N/A</v>
      </c>
      <c r="BB19" s="457"/>
      <c r="BC19" s="457" t="str">
        <f>IF(OR(ISBLANK(R10),ISBLANK('R1'!R16)),"N/A",IF(BC17&gt;=BC18/1000,"ok","&lt;&gt;"))</f>
        <v>N/A</v>
      </c>
      <c r="BD19" s="457"/>
      <c r="BE19" s="457" t="str">
        <f>IF(OR(ISBLANK(T10),ISBLANK('R1'!T16)),"N/A",IF(BE17&gt;=BE18/1000,"ok","&lt;&gt;"))</f>
        <v>N/A</v>
      </c>
      <c r="BF19" s="457"/>
      <c r="BG19" s="457" t="str">
        <f>IF(OR(ISBLANK(V10),ISBLANK('R1'!V16)),"N/A",IF(BG17&gt;=BG18/1000,"ok","&lt;&gt;"))</f>
        <v>N/A</v>
      </c>
      <c r="BH19" s="457"/>
      <c r="BI19" s="457" t="str">
        <f>IF(OR(ISBLANK(X10),ISBLANK('R1'!X16)),"N/A",IF(BI17&gt;=BI18/1000,"ok","&lt;&gt;"))</f>
        <v>N/A</v>
      </c>
      <c r="BJ19" s="457"/>
      <c r="BK19" s="457" t="str">
        <f>IF(OR(ISBLANK(Z10),ISBLANK('R1'!Z16)),"N/A",IF(BK17&gt;=BK18/1000,"ok","&lt;&gt;"))</f>
        <v>N/A</v>
      </c>
      <c r="BL19" s="457"/>
      <c r="BM19" s="457" t="str">
        <f>IF(OR(ISBLANK(AB10),ISBLANK('R1'!AB16)),"N/A",IF(BM17&gt;=BM18/1000,"ok","&lt;&gt;"))</f>
        <v>N/A</v>
      </c>
      <c r="BN19" s="457"/>
      <c r="BO19" s="457" t="str">
        <f>IF(OR(ISBLANK(AD10),ISBLANK('R1'!AD16)),"N/A",IF(BO17&gt;=BO18/1000,"ok","&lt;&gt;"))</f>
        <v>N/A</v>
      </c>
      <c r="BP19" s="457"/>
      <c r="BQ19" s="457" t="str">
        <f>IF(OR(ISBLANK(AF10),ISBLANK('R1'!AF16)),"N/A",IF(BQ17&gt;=BQ18/1000,"ok","&lt;&gt;"))</f>
        <v>N/A</v>
      </c>
      <c r="BR19" s="457"/>
      <c r="BS19" s="457" t="str">
        <f>IF(OR(ISBLANK(AH10),ISBLANK('R1'!AH16)),"N/A",IF(BS17&gt;=BS18/1000,"ok","&lt;&gt;"))</f>
        <v>N/A</v>
      </c>
      <c r="BT19" s="457"/>
      <c r="BU19" s="457" t="str">
        <f>IF(OR(ISBLANK(AJ10),ISBLANK('R1'!AJ16)),"N/A",IF(BU17&gt;=BU18/1000,"ok","&lt;&gt;"))</f>
        <v>N/A</v>
      </c>
      <c r="BV19" s="363"/>
    </row>
    <row r="20" spans="3:74" ht="15.75" customHeight="1">
      <c r="C20" s="302" t="s">
        <v>85</v>
      </c>
      <c r="D20" s="736" t="s">
        <v>354</v>
      </c>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294"/>
      <c r="AM20" s="105"/>
      <c r="AN20" s="421" t="s">
        <v>104</v>
      </c>
      <c r="AO20" s="547" t="s">
        <v>105</v>
      </c>
      <c r="AP20" s="435"/>
      <c r="AQ20" s="436"/>
      <c r="AR20" s="437"/>
      <c r="AS20" s="436"/>
      <c r="AT20" s="437"/>
      <c r="AU20" s="436"/>
      <c r="AV20" s="437"/>
      <c r="AW20" s="436"/>
      <c r="AX20" s="437"/>
      <c r="AY20" s="436"/>
      <c r="AZ20" s="437"/>
      <c r="BA20" s="436"/>
      <c r="BB20" s="437"/>
      <c r="BC20" s="436"/>
      <c r="BD20" s="437"/>
      <c r="BE20" s="436"/>
      <c r="BF20" s="437"/>
      <c r="BG20" s="436"/>
      <c r="BH20" s="437"/>
      <c r="BI20" s="436"/>
      <c r="BJ20" s="437"/>
      <c r="BK20" s="436"/>
      <c r="BL20" s="437"/>
      <c r="BM20" s="436"/>
      <c r="BN20" s="437"/>
      <c r="BO20" s="436"/>
      <c r="BP20" s="437"/>
      <c r="BQ20" s="436"/>
      <c r="BR20" s="437"/>
      <c r="BS20" s="436"/>
      <c r="BT20" s="437"/>
      <c r="BU20" s="436"/>
      <c r="BV20" s="437"/>
    </row>
    <row r="21" spans="3:74" ht="25.5" customHeight="1">
      <c r="C21" s="302" t="s">
        <v>85</v>
      </c>
      <c r="D21" s="715" t="s">
        <v>195</v>
      </c>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292"/>
      <c r="AM21" s="2"/>
      <c r="AN21" s="421" t="s">
        <v>106</v>
      </c>
      <c r="AO21" s="547" t="s">
        <v>107</v>
      </c>
      <c r="AP21" s="314"/>
      <c r="AQ21" s="438"/>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45"/>
    </row>
    <row r="22" spans="3:88" ht="25.5" customHeight="1">
      <c r="C22" s="302" t="s">
        <v>85</v>
      </c>
      <c r="D22" s="717" t="s">
        <v>335</v>
      </c>
      <c r="E22" s="717"/>
      <c r="F22" s="718"/>
      <c r="G22" s="717"/>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444"/>
      <c r="AN22" s="423" t="s">
        <v>108</v>
      </c>
      <c r="AO22" s="547" t="s">
        <v>109</v>
      </c>
      <c r="AP22" s="318"/>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1"/>
      <c r="BV22" s="311"/>
      <c r="BW22" s="2"/>
      <c r="BX22" s="2"/>
      <c r="BY22" s="2"/>
      <c r="BZ22" s="2"/>
      <c r="CA22" s="2"/>
      <c r="CB22" s="2"/>
      <c r="CC22" s="2"/>
      <c r="CD22" s="2"/>
      <c r="CE22" s="2"/>
      <c r="CF22" s="2"/>
      <c r="CG22" s="2"/>
      <c r="CH22" s="2"/>
      <c r="CI22" s="2"/>
      <c r="CJ22" s="2"/>
    </row>
    <row r="23" spans="3:75" ht="16.5" customHeight="1">
      <c r="C23" s="302" t="s">
        <v>85</v>
      </c>
      <c r="D23" s="715" t="s">
        <v>336</v>
      </c>
      <c r="E23" s="715"/>
      <c r="F23" s="716"/>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292"/>
      <c r="AM23" s="2"/>
      <c r="AN23" s="311"/>
      <c r="AO23" s="549"/>
      <c r="AP23" s="314"/>
      <c r="AQ23" s="433"/>
      <c r="AR23" s="440"/>
      <c r="AS23" s="433"/>
      <c r="AT23" s="440"/>
      <c r="AU23" s="438"/>
      <c r="AV23" s="440"/>
      <c r="AW23" s="433"/>
      <c r="AX23" s="440"/>
      <c r="AY23" s="433"/>
      <c r="AZ23" s="440"/>
      <c r="BA23" s="433"/>
      <c r="BB23" s="440"/>
      <c r="BC23" s="433"/>
      <c r="BD23" s="440"/>
      <c r="BE23" s="433"/>
      <c r="BF23" s="440"/>
      <c r="BG23" s="433"/>
      <c r="BH23" s="440"/>
      <c r="BI23" s="433"/>
      <c r="BJ23" s="441"/>
      <c r="BK23" s="433"/>
      <c r="BL23" s="440"/>
      <c r="BM23" s="433"/>
      <c r="BN23" s="440"/>
      <c r="BO23" s="440"/>
      <c r="BP23" s="440"/>
      <c r="BQ23" s="440"/>
      <c r="BR23" s="440"/>
      <c r="BS23" s="433"/>
      <c r="BT23" s="440"/>
      <c r="BU23" s="433"/>
      <c r="BV23" s="440"/>
      <c r="BW23" s="2"/>
    </row>
    <row r="24" spans="1:75" s="1" customFormat="1" ht="12" customHeight="1">
      <c r="A24" s="418"/>
      <c r="B24" s="418"/>
      <c r="C24" s="302" t="s">
        <v>85</v>
      </c>
      <c r="D24" s="571" t="s">
        <v>355</v>
      </c>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105"/>
      <c r="AN24" s="506"/>
      <c r="AO24" s="507"/>
      <c r="AP24" s="314"/>
      <c r="AQ24" s="438"/>
      <c r="AR24" s="438"/>
      <c r="AS24" s="438"/>
      <c r="AT24" s="438"/>
      <c r="AU24" s="438"/>
      <c r="AV24" s="438"/>
      <c r="AW24" s="438"/>
      <c r="AX24" s="438"/>
      <c r="AY24" s="438"/>
      <c r="AZ24" s="438"/>
      <c r="BA24" s="438"/>
      <c r="BB24" s="438"/>
      <c r="BC24" s="438"/>
      <c r="BD24" s="438"/>
      <c r="BE24" s="438"/>
      <c r="BF24" s="438"/>
      <c r="BG24" s="438"/>
      <c r="BH24" s="438"/>
      <c r="BI24" s="438"/>
      <c r="BJ24" s="438"/>
      <c r="BK24" s="438"/>
      <c r="BL24" s="438"/>
      <c r="BM24" s="438"/>
      <c r="BN24" s="438"/>
      <c r="BO24" s="438"/>
      <c r="BP24" s="438"/>
      <c r="BQ24" s="438"/>
      <c r="BR24" s="438"/>
      <c r="BS24" s="438"/>
      <c r="BT24" s="438"/>
      <c r="BU24" s="438"/>
      <c r="BV24" s="440"/>
      <c r="BW24" s="105"/>
    </row>
    <row r="25" spans="3:75" ht="20.25" customHeight="1">
      <c r="C25" s="1"/>
      <c r="D25" s="89"/>
      <c r="E25" s="259"/>
      <c r="F25" s="260"/>
      <c r="G25" s="260"/>
      <c r="H25" s="260"/>
      <c r="I25" s="260"/>
      <c r="J25" s="260"/>
      <c r="K25" s="260"/>
      <c r="L25" s="260"/>
      <c r="M25" s="260"/>
      <c r="N25" s="260"/>
      <c r="O25" s="260"/>
      <c r="P25" s="260"/>
      <c r="Q25" s="260"/>
      <c r="R25" s="731" t="str">
        <f>D9&amp;" (R2,1)"</f>
        <v>Stock de déchets dangereux au début de l’année (R2,1)</v>
      </c>
      <c r="S25" s="732"/>
      <c r="T25" s="732"/>
      <c r="U25" s="732"/>
      <c r="V25" s="732"/>
      <c r="W25" s="732"/>
      <c r="X25" s="733"/>
      <c r="AA25" s="259"/>
      <c r="AB25" s="259"/>
      <c r="AC25" s="259"/>
      <c r="AD25" s="735"/>
      <c r="AE25" s="735"/>
      <c r="AF25" s="735"/>
      <c r="AG25" s="735"/>
      <c r="AH25" s="735"/>
      <c r="AI25" s="735"/>
      <c r="AJ25" s="735"/>
      <c r="AK25" s="259"/>
      <c r="AL25" s="259"/>
      <c r="AM25" s="105"/>
      <c r="AN25" s="314"/>
      <c r="AO25" s="439"/>
      <c r="AP25" s="314"/>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311"/>
      <c r="BW25" s="2"/>
    </row>
    <row r="26" spans="3:75" ht="12.75" customHeight="1">
      <c r="C26" s="1"/>
      <c r="D26" s="8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I26" s="259"/>
      <c r="AJ26" s="259"/>
      <c r="AK26" s="259"/>
      <c r="AL26" s="259"/>
      <c r="AM26" s="105"/>
      <c r="AN26" s="314"/>
      <c r="AO26" s="439"/>
      <c r="AP26" s="314"/>
      <c r="AQ26" s="442"/>
      <c r="AR26" s="442"/>
      <c r="AS26" s="442"/>
      <c r="AT26" s="442"/>
      <c r="AU26" s="442"/>
      <c r="AV26" s="442"/>
      <c r="AW26" s="442"/>
      <c r="AX26" s="442"/>
      <c r="AY26" s="442"/>
      <c r="AZ26" s="442"/>
      <c r="BA26" s="442"/>
      <c r="BB26" s="442"/>
      <c r="BC26" s="442"/>
      <c r="BD26" s="442"/>
      <c r="BE26" s="442"/>
      <c r="BF26" s="442"/>
      <c r="BG26" s="442"/>
      <c r="BH26" s="442"/>
      <c r="BI26" s="442"/>
      <c r="BJ26" s="442"/>
      <c r="BK26" s="442"/>
      <c r="BL26" s="442"/>
      <c r="BM26" s="442"/>
      <c r="BN26" s="442"/>
      <c r="BO26" s="442"/>
      <c r="BP26" s="442"/>
      <c r="BQ26" s="442"/>
      <c r="BR26" s="442"/>
      <c r="BS26" s="442"/>
      <c r="BT26" s="442"/>
      <c r="BU26" s="442"/>
      <c r="BV26" s="311"/>
      <c r="BW26" s="2"/>
    </row>
    <row r="27" spans="3:74" ht="20.25" customHeight="1">
      <c r="C27" s="1"/>
      <c r="D27" s="295" t="str">
        <f>D10&amp;" (R2,2)"</f>
        <v>Production de déchets dangereux au cours de l'année (R2,2)</v>
      </c>
      <c r="F27" s="259"/>
      <c r="G27" s="259"/>
      <c r="H27" s="259"/>
      <c r="I27" s="259"/>
      <c r="J27" s="259"/>
      <c r="K27" s="259"/>
      <c r="L27" s="259"/>
      <c r="M27" s="259"/>
      <c r="N27" s="259"/>
      <c r="O27" s="259"/>
      <c r="P27" s="259"/>
      <c r="Q27" s="259"/>
      <c r="R27" s="259"/>
      <c r="S27" s="259"/>
      <c r="T27" s="259"/>
      <c r="U27" s="259"/>
      <c r="V27" s="259"/>
      <c r="W27" s="259"/>
      <c r="X27" s="259"/>
      <c r="Y27" s="259"/>
      <c r="Z27" s="259"/>
      <c r="AA27" s="259"/>
      <c r="AB27" s="308"/>
      <c r="AC27" s="308"/>
      <c r="AD27" s="728" t="str">
        <f>D13&amp;" (R2,5)"</f>
        <v>Les déchets dangereux traités ou éliminés au cours de l'année (R2,5)</v>
      </c>
      <c r="AE27" s="729"/>
      <c r="AF27" s="729"/>
      <c r="AG27" s="729"/>
      <c r="AH27" s="729"/>
      <c r="AI27" s="729"/>
      <c r="AJ27" s="730"/>
      <c r="AK27" s="259"/>
      <c r="AL27" s="259"/>
      <c r="AM27" s="105"/>
      <c r="AN27" s="314"/>
      <c r="AO27" s="439"/>
      <c r="AP27" s="314"/>
      <c r="AQ27" s="316"/>
      <c r="AR27" s="315"/>
      <c r="AS27" s="316"/>
      <c r="AT27" s="316"/>
      <c r="AU27" s="316"/>
      <c r="AV27" s="315"/>
      <c r="AW27" s="316"/>
      <c r="AX27" s="316"/>
      <c r="AY27" s="316"/>
      <c r="AZ27" s="315"/>
      <c r="BA27" s="316"/>
      <c r="BB27" s="316"/>
      <c r="BC27" s="316"/>
      <c r="BD27" s="315"/>
      <c r="BE27" s="316"/>
      <c r="BF27" s="317"/>
      <c r="BG27" s="316"/>
      <c r="BH27" s="315"/>
      <c r="BI27" s="316"/>
      <c r="BJ27" s="316"/>
      <c r="BK27" s="316"/>
      <c r="BL27" s="315"/>
      <c r="BM27" s="316"/>
      <c r="BN27" s="317"/>
      <c r="BO27" s="316"/>
      <c r="BP27" s="315"/>
      <c r="BQ27" s="316"/>
      <c r="BR27" s="317"/>
      <c r="BS27" s="311"/>
      <c r="BT27" s="311"/>
      <c r="BU27" s="311"/>
      <c r="BV27" s="311"/>
    </row>
    <row r="28" spans="3:74" ht="18" customHeight="1">
      <c r="C28" s="1"/>
      <c r="D28" s="8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96"/>
      <c r="AC28" s="296"/>
      <c r="AD28" s="296"/>
      <c r="AE28" s="296"/>
      <c r="AF28" s="296"/>
      <c r="AG28" s="296"/>
      <c r="AH28" s="296"/>
      <c r="AI28" s="259"/>
      <c r="AJ28" s="259"/>
      <c r="AK28" s="259"/>
      <c r="AL28" s="259"/>
      <c r="AM28" s="105"/>
      <c r="AN28" s="314"/>
      <c r="AO28" s="439"/>
      <c r="AP28" s="314"/>
      <c r="AQ28" s="316"/>
      <c r="AR28" s="315"/>
      <c r="AS28" s="316"/>
      <c r="AT28" s="316"/>
      <c r="AU28" s="316"/>
      <c r="AV28" s="315"/>
      <c r="AW28" s="316"/>
      <c r="AX28" s="316"/>
      <c r="AY28" s="316"/>
      <c r="AZ28" s="315"/>
      <c r="BA28" s="316"/>
      <c r="BB28" s="316"/>
      <c r="BC28" s="316"/>
      <c r="BD28" s="315"/>
      <c r="BE28" s="316"/>
      <c r="BF28" s="317"/>
      <c r="BG28" s="316"/>
      <c r="BH28" s="315"/>
      <c r="BI28" s="316"/>
      <c r="BJ28" s="316"/>
      <c r="BK28" s="316"/>
      <c r="BL28" s="315"/>
      <c r="BM28" s="316"/>
      <c r="BN28" s="317"/>
      <c r="BO28" s="316"/>
      <c r="BP28" s="315"/>
      <c r="BQ28" s="316"/>
      <c r="BR28" s="317"/>
      <c r="BS28" s="311"/>
      <c r="BT28" s="311"/>
      <c r="BU28" s="311"/>
      <c r="BV28" s="311"/>
    </row>
    <row r="29" spans="3:74" ht="21.75" customHeight="1">
      <c r="C29" s="1"/>
      <c r="D29" s="295" t="str">
        <f>D11&amp;" (R2,3)"</f>
        <v>Déchets dangereux importés au cours de l'année (R2,3)</v>
      </c>
      <c r="F29" s="259"/>
      <c r="G29" s="259"/>
      <c r="H29" s="259"/>
      <c r="I29" s="259"/>
      <c r="J29" s="259"/>
      <c r="K29" s="259"/>
      <c r="L29" s="259"/>
      <c r="M29" s="259"/>
      <c r="N29" s="259"/>
      <c r="O29" s="259"/>
      <c r="P29" s="259"/>
      <c r="Q29" s="259"/>
      <c r="R29" s="259"/>
      <c r="S29" s="259"/>
      <c r="T29" s="259"/>
      <c r="U29" s="259"/>
      <c r="V29" s="259"/>
      <c r="W29" s="259"/>
      <c r="X29" s="259"/>
      <c r="Y29" s="259"/>
      <c r="Z29" s="259"/>
      <c r="AA29" s="259"/>
      <c r="AC29" s="308"/>
      <c r="AD29" s="728" t="str">
        <f>D12&amp;" (R2,4)"</f>
        <v>Déchets dangereux exportés au cours de l'année (R2,4)</v>
      </c>
      <c r="AE29" s="729"/>
      <c r="AF29" s="729"/>
      <c r="AG29" s="729"/>
      <c r="AH29" s="729"/>
      <c r="AI29" s="729"/>
      <c r="AJ29" s="730"/>
      <c r="AK29" s="259"/>
      <c r="AL29" s="259"/>
      <c r="AM29" s="105"/>
      <c r="AN29" s="314"/>
      <c r="AO29" s="432"/>
      <c r="AP29" s="314"/>
      <c r="AQ29" s="442"/>
      <c r="AR29" s="442"/>
      <c r="AS29" s="442"/>
      <c r="AT29" s="442"/>
      <c r="AU29" s="442"/>
      <c r="AV29" s="442"/>
      <c r="AW29" s="442"/>
      <c r="AX29" s="442"/>
      <c r="AY29" s="442"/>
      <c r="AZ29" s="442"/>
      <c r="BA29" s="442"/>
      <c r="BB29" s="442"/>
      <c r="BC29" s="442"/>
      <c r="BD29" s="442"/>
      <c r="BE29" s="442"/>
      <c r="BF29" s="442"/>
      <c r="BG29" s="442"/>
      <c r="BH29" s="442"/>
      <c r="BI29" s="442"/>
      <c r="BJ29" s="442"/>
      <c r="BK29" s="442"/>
      <c r="BL29" s="442"/>
      <c r="BM29" s="442"/>
      <c r="BN29" s="442"/>
      <c r="BO29" s="442"/>
      <c r="BP29" s="442"/>
      <c r="BQ29" s="442"/>
      <c r="BR29" s="442"/>
      <c r="BS29" s="442"/>
      <c r="BT29" s="442"/>
      <c r="BU29" s="442"/>
      <c r="BV29" s="311"/>
    </row>
    <row r="30" spans="3:74" ht="17.25" customHeight="1">
      <c r="C30" s="1"/>
      <c r="D30" s="8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105"/>
      <c r="AN30" s="314"/>
      <c r="AO30" s="432"/>
      <c r="AP30" s="314"/>
      <c r="AQ30" s="442"/>
      <c r="AR30" s="442"/>
      <c r="AS30" s="442"/>
      <c r="AT30" s="442"/>
      <c r="AU30" s="442"/>
      <c r="AV30" s="442"/>
      <c r="AW30" s="442"/>
      <c r="AX30" s="442"/>
      <c r="AY30" s="442"/>
      <c r="AZ30" s="442"/>
      <c r="BA30" s="442"/>
      <c r="BB30" s="442"/>
      <c r="BC30" s="442"/>
      <c r="BD30" s="442"/>
      <c r="BE30" s="442"/>
      <c r="BF30" s="442"/>
      <c r="BG30" s="442"/>
      <c r="BH30" s="442"/>
      <c r="BI30" s="442"/>
      <c r="BJ30" s="442"/>
      <c r="BK30" s="442"/>
      <c r="BL30" s="442"/>
      <c r="BM30" s="442"/>
      <c r="BN30" s="442"/>
      <c r="BO30" s="442"/>
      <c r="BP30" s="442"/>
      <c r="BQ30" s="442"/>
      <c r="BR30" s="442"/>
      <c r="BS30" s="442"/>
      <c r="BT30" s="442"/>
      <c r="BU30" s="442"/>
      <c r="BV30" s="311"/>
    </row>
    <row r="31" spans="3:74" ht="21.75" customHeight="1">
      <c r="C31" s="1"/>
      <c r="D31" s="89"/>
      <c r="E31" s="259"/>
      <c r="F31" s="259"/>
      <c r="G31" s="259"/>
      <c r="H31" s="259"/>
      <c r="I31" s="259"/>
      <c r="J31" s="259"/>
      <c r="K31" s="259"/>
      <c r="L31" s="259"/>
      <c r="M31" s="259"/>
      <c r="N31" s="259"/>
      <c r="O31" s="259"/>
      <c r="P31" s="259"/>
      <c r="Q31" s="259"/>
      <c r="R31" s="731" t="str">
        <f>LEFT(D18,LEN(D18)-12)&amp;" (R2,10)"</f>
        <v>Stock de déchets dangereux à la fin de l’année  (R2,10)</v>
      </c>
      <c r="S31" s="732"/>
      <c r="T31" s="732"/>
      <c r="U31" s="732"/>
      <c r="V31" s="732"/>
      <c r="W31" s="732"/>
      <c r="X31" s="733"/>
      <c r="AA31" s="259"/>
      <c r="AB31" s="259"/>
      <c r="AC31" s="259"/>
      <c r="AD31" s="259"/>
      <c r="AE31" s="259"/>
      <c r="AF31" s="259"/>
      <c r="AG31" s="259"/>
      <c r="AH31" s="259"/>
      <c r="AI31" s="259"/>
      <c r="AJ31" s="259"/>
      <c r="AK31" s="259"/>
      <c r="AL31" s="259"/>
      <c r="AM31" s="105"/>
      <c r="AN31" s="314"/>
      <c r="AO31" s="443"/>
      <c r="AP31" s="314"/>
      <c r="AQ31" s="316"/>
      <c r="AR31" s="315"/>
      <c r="AS31" s="316"/>
      <c r="AT31" s="316"/>
      <c r="AU31" s="316"/>
      <c r="AV31" s="315"/>
      <c r="AW31" s="316"/>
      <c r="AX31" s="316"/>
      <c r="AY31" s="316"/>
      <c r="AZ31" s="315"/>
      <c r="BA31" s="316"/>
      <c r="BB31" s="316"/>
      <c r="BC31" s="316"/>
      <c r="BD31" s="315"/>
      <c r="BE31" s="316"/>
      <c r="BF31" s="317"/>
      <c r="BG31" s="316"/>
      <c r="BH31" s="315"/>
      <c r="BI31" s="316"/>
      <c r="BJ31" s="316"/>
      <c r="BK31" s="316"/>
      <c r="BL31" s="315"/>
      <c r="BM31" s="316"/>
      <c r="BN31" s="317"/>
      <c r="BO31" s="316"/>
      <c r="BP31" s="315"/>
      <c r="BQ31" s="316"/>
      <c r="BR31" s="317"/>
      <c r="BS31" s="311"/>
      <c r="BT31" s="311"/>
      <c r="BU31" s="311"/>
      <c r="BV31" s="311"/>
    </row>
    <row r="32" spans="39:74" ht="5.25" customHeight="1">
      <c r="AM32" s="2"/>
      <c r="AN32" s="314"/>
      <c r="AO32" s="319"/>
      <c r="AP32" s="314"/>
      <c r="AQ32" s="359"/>
      <c r="AR32" s="319"/>
      <c r="AS32" s="359"/>
      <c r="AT32" s="359"/>
      <c r="AU32" s="359"/>
      <c r="AV32" s="319"/>
      <c r="AW32" s="359"/>
      <c r="AX32" s="359"/>
      <c r="AY32" s="359"/>
      <c r="AZ32" s="319"/>
      <c r="BA32" s="359"/>
      <c r="BB32" s="359"/>
      <c r="BC32" s="359"/>
      <c r="BD32" s="319"/>
      <c r="BE32" s="359"/>
      <c r="BF32" s="317"/>
      <c r="BG32" s="359"/>
      <c r="BH32" s="319"/>
      <c r="BI32" s="359"/>
      <c r="BJ32" s="359"/>
      <c r="BK32" s="359"/>
      <c r="BL32" s="319"/>
      <c r="BM32" s="359"/>
      <c r="BN32" s="317"/>
      <c r="BO32" s="359"/>
      <c r="BP32" s="319"/>
      <c r="BQ32" s="359"/>
      <c r="BR32" s="317"/>
      <c r="BS32" s="311"/>
      <c r="BT32" s="311"/>
      <c r="BU32" s="311"/>
      <c r="BV32" s="311"/>
    </row>
    <row r="33" spans="2:74" ht="17.25" customHeight="1">
      <c r="B33" s="418">
        <v>2</v>
      </c>
      <c r="C33" s="93" t="s">
        <v>337</v>
      </c>
      <c r="D33" s="93"/>
      <c r="E33" s="93"/>
      <c r="F33" s="518"/>
      <c r="G33" s="205"/>
      <c r="H33" s="180"/>
      <c r="I33" s="205"/>
      <c r="J33" s="180"/>
      <c r="K33" s="205"/>
      <c r="L33" s="180"/>
      <c r="M33" s="205"/>
      <c r="N33" s="180"/>
      <c r="O33" s="205"/>
      <c r="P33" s="180"/>
      <c r="Q33" s="205"/>
      <c r="R33" s="180"/>
      <c r="S33" s="205"/>
      <c r="T33" s="180"/>
      <c r="U33" s="205"/>
      <c r="V33" s="180"/>
      <c r="W33" s="205"/>
      <c r="X33" s="180"/>
      <c r="Y33" s="205"/>
      <c r="Z33" s="180"/>
      <c r="AA33" s="205"/>
      <c r="AB33" s="180"/>
      <c r="AC33" s="205"/>
      <c r="AD33" s="205"/>
      <c r="AE33" s="205"/>
      <c r="AF33" s="205"/>
      <c r="AG33" s="205"/>
      <c r="AH33" s="174"/>
      <c r="AI33" s="199"/>
      <c r="AJ33" s="174"/>
      <c r="AK33" s="199"/>
      <c r="AL33" s="633"/>
      <c r="AM33" s="105"/>
      <c r="AN33" s="314"/>
      <c r="AO33" s="319"/>
      <c r="AP33" s="314"/>
      <c r="AQ33" s="360"/>
      <c r="AR33" s="361"/>
      <c r="AS33" s="360"/>
      <c r="AT33" s="360"/>
      <c r="AU33" s="360"/>
      <c r="AV33" s="361"/>
      <c r="AW33" s="360"/>
      <c r="AX33" s="360"/>
      <c r="AY33" s="360"/>
      <c r="AZ33" s="361"/>
      <c r="BA33" s="360"/>
      <c r="BB33" s="360"/>
      <c r="BC33" s="360"/>
      <c r="BD33" s="361"/>
      <c r="BE33" s="360"/>
      <c r="BF33" s="317"/>
      <c r="BG33" s="360"/>
      <c r="BH33" s="361"/>
      <c r="BI33" s="360"/>
      <c r="BJ33" s="360"/>
      <c r="BK33" s="360"/>
      <c r="BL33" s="361"/>
      <c r="BM33" s="360"/>
      <c r="BN33" s="317"/>
      <c r="BO33" s="360"/>
      <c r="BP33" s="361"/>
      <c r="BQ33" s="360"/>
      <c r="BR33" s="317"/>
      <c r="BS33" s="311"/>
      <c r="BT33" s="311"/>
      <c r="BU33" s="311"/>
      <c r="BV33" s="311"/>
    </row>
    <row r="34" spans="3:74" ht="3.75" customHeight="1">
      <c r="C34" s="94"/>
      <c r="D34" s="95"/>
      <c r="E34" s="95"/>
      <c r="F34" s="516"/>
      <c r="G34" s="203"/>
      <c r="H34" s="178"/>
      <c r="I34" s="203"/>
      <c r="J34" s="178"/>
      <c r="K34" s="203"/>
      <c r="L34" s="178"/>
      <c r="M34" s="203"/>
      <c r="N34" s="178"/>
      <c r="O34" s="203"/>
      <c r="P34" s="178"/>
      <c r="Q34" s="203"/>
      <c r="R34" s="178"/>
      <c r="S34" s="203"/>
      <c r="T34" s="178"/>
      <c r="U34" s="203"/>
      <c r="V34" s="178"/>
      <c r="W34" s="203"/>
      <c r="X34" s="178"/>
      <c r="Y34" s="203"/>
      <c r="Z34" s="178"/>
      <c r="AA34" s="203"/>
      <c r="AB34" s="178"/>
      <c r="AC34" s="203"/>
      <c r="AD34" s="203"/>
      <c r="AE34" s="203"/>
      <c r="AF34" s="203"/>
      <c r="AG34" s="203"/>
      <c r="AH34" s="186"/>
      <c r="AI34" s="210"/>
      <c r="AJ34" s="186"/>
      <c r="AK34" s="210"/>
      <c r="AL34" s="210"/>
      <c r="AM34" s="105"/>
      <c r="AN34" s="311"/>
      <c r="AO34" s="311"/>
      <c r="AP34" s="311"/>
      <c r="AQ34" s="311"/>
      <c r="AR34" s="311"/>
      <c r="AS34" s="311"/>
      <c r="AT34" s="311"/>
      <c r="AU34" s="351"/>
      <c r="AV34" s="338"/>
      <c r="AW34" s="351"/>
      <c r="AX34" s="338"/>
      <c r="AY34" s="351"/>
      <c r="AZ34" s="338"/>
      <c r="BA34" s="351"/>
      <c r="BB34" s="338"/>
      <c r="BC34" s="351"/>
      <c r="BD34" s="338"/>
      <c r="BE34" s="351"/>
      <c r="BF34" s="338"/>
      <c r="BG34" s="351"/>
      <c r="BH34" s="338"/>
      <c r="BI34" s="351"/>
      <c r="BJ34" s="338"/>
      <c r="BK34" s="351"/>
      <c r="BL34" s="338"/>
      <c r="BM34" s="351"/>
      <c r="BN34" s="338"/>
      <c r="BO34" s="351"/>
      <c r="BP34" s="338"/>
      <c r="BQ34" s="351"/>
      <c r="BR34" s="338"/>
      <c r="BS34" s="311"/>
      <c r="BT34" s="311"/>
      <c r="BU34" s="311"/>
      <c r="BV34" s="311"/>
    </row>
    <row r="35" spans="3:74" ht="18" customHeight="1">
      <c r="C35" s="96" t="s">
        <v>54</v>
      </c>
      <c r="D35" s="711" t="s">
        <v>338</v>
      </c>
      <c r="E35" s="712"/>
      <c r="F35" s="713"/>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4"/>
      <c r="AM35" s="2"/>
      <c r="AN35" s="311"/>
      <c r="AO35" s="311"/>
      <c r="AP35" s="311"/>
      <c r="AQ35" s="311"/>
      <c r="AR35" s="311"/>
      <c r="AS35" s="311"/>
      <c r="AT35" s="311"/>
      <c r="AU35" s="336"/>
      <c r="AV35" s="352"/>
      <c r="AW35" s="336"/>
      <c r="AX35" s="352"/>
      <c r="AY35" s="336"/>
      <c r="AZ35" s="352"/>
      <c r="BA35" s="336"/>
      <c r="BB35" s="352"/>
      <c r="BC35" s="336"/>
      <c r="BD35" s="352"/>
      <c r="BE35" s="336"/>
      <c r="BF35" s="352"/>
      <c r="BG35" s="336"/>
      <c r="BH35" s="352"/>
      <c r="BI35" s="336"/>
      <c r="BJ35" s="352"/>
      <c r="BK35" s="336"/>
      <c r="BL35" s="352"/>
      <c r="BM35" s="336"/>
      <c r="BN35" s="352"/>
      <c r="BO35" s="726"/>
      <c r="BP35" s="726"/>
      <c r="BQ35" s="726"/>
      <c r="BR35" s="352"/>
      <c r="BS35" s="311"/>
      <c r="BT35" s="311"/>
      <c r="BU35" s="311"/>
      <c r="BV35" s="311"/>
    </row>
    <row r="36" spans="1:73" ht="13.5" customHeight="1" hidden="1">
      <c r="A36" s="418">
        <v>0</v>
      </c>
      <c r="B36" s="418">
        <v>3215</v>
      </c>
      <c r="C36" s="651" t="s">
        <v>250</v>
      </c>
      <c r="D36" s="709" t="s">
        <v>251</v>
      </c>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27"/>
      <c r="AM36" s="2"/>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row>
    <row r="37" spans="1:72" ht="16.5" customHeight="1">
      <c r="A37" s="418">
        <v>1</v>
      </c>
      <c r="B37" s="418">
        <v>3216</v>
      </c>
      <c r="C37" s="650" t="s">
        <v>245</v>
      </c>
      <c r="D37" s="707" t="s">
        <v>252</v>
      </c>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97"/>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row>
    <row r="38" spans="1:70" ht="16.5" customHeight="1">
      <c r="A38" s="418">
        <v>0</v>
      </c>
      <c r="B38" s="418">
        <v>3803</v>
      </c>
      <c r="C38" s="99" t="s">
        <v>247</v>
      </c>
      <c r="D38" s="707" t="s">
        <v>253</v>
      </c>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97"/>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row>
    <row r="39" spans="1:70" ht="16.5" customHeight="1">
      <c r="A39" s="418">
        <v>1</v>
      </c>
      <c r="B39" s="418">
        <v>3219</v>
      </c>
      <c r="C39" s="99" t="s">
        <v>248</v>
      </c>
      <c r="D39" s="707" t="s">
        <v>254</v>
      </c>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97"/>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row>
    <row r="40" spans="1:70" ht="16.5" customHeight="1">
      <c r="A40" s="418">
        <v>0</v>
      </c>
      <c r="B40" s="418">
        <v>3802</v>
      </c>
      <c r="C40" s="99" t="s">
        <v>249</v>
      </c>
      <c r="D40" s="707" t="s">
        <v>246</v>
      </c>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97"/>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row>
    <row r="41" spans="3:70" ht="16.5" customHeight="1">
      <c r="C41" s="99"/>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97"/>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row>
    <row r="42" spans="3:70" ht="16.5" customHeight="1">
      <c r="C42" s="99"/>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97"/>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row>
    <row r="43" spans="3:70" ht="16.5" customHeight="1">
      <c r="C43" s="99"/>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97"/>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row>
    <row r="44" spans="3:70" ht="16.5" customHeight="1">
      <c r="C44" s="99"/>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97"/>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row>
    <row r="45" spans="3:70" ht="16.5" customHeight="1">
      <c r="C45" s="99"/>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97"/>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row>
    <row r="46" spans="3:70" ht="16.5" customHeight="1">
      <c r="C46" s="99"/>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97"/>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row>
    <row r="47" spans="3:70" ht="16.5" customHeight="1">
      <c r="C47" s="99"/>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97"/>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row>
    <row r="48" spans="3:70" ht="16.5" customHeight="1">
      <c r="C48" s="99"/>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97"/>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row>
    <row r="49" spans="3:70" ht="16.5" customHeight="1">
      <c r="C49" s="99"/>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97"/>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row>
    <row r="50" spans="3:70" ht="16.5" customHeight="1">
      <c r="C50" s="99"/>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97"/>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row>
    <row r="51" spans="3:70" ht="16.5" customHeight="1">
      <c r="C51" s="99"/>
      <c r="D51" s="707"/>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97"/>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row>
    <row r="52" spans="3:70" ht="16.5" customHeight="1">
      <c r="C52" s="99"/>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97"/>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row>
    <row r="53" spans="3:70" ht="16.5" customHeight="1">
      <c r="C53" s="99"/>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97"/>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row>
    <row r="54" spans="3:70" ht="16.5" customHeight="1">
      <c r="C54" s="99"/>
      <c r="D54" s="707"/>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97"/>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row>
    <row r="55" spans="3:70" ht="16.5" customHeight="1">
      <c r="C55" s="99"/>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97"/>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row>
    <row r="56" spans="3:70" ht="16.5" customHeight="1">
      <c r="C56" s="99"/>
      <c r="D56" s="707"/>
      <c r="E56" s="707"/>
      <c r="F56" s="707"/>
      <c r="G56" s="707"/>
      <c r="H56" s="707"/>
      <c r="I56" s="707"/>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97"/>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row>
    <row r="57" spans="3:70" ht="16.5" customHeight="1">
      <c r="C57" s="100"/>
      <c r="D57" s="703"/>
      <c r="E57" s="703"/>
      <c r="F57" s="703"/>
      <c r="G57" s="703"/>
      <c r="H57" s="703"/>
      <c r="I57" s="703"/>
      <c r="J57" s="703"/>
      <c r="K57" s="703"/>
      <c r="L57" s="703"/>
      <c r="M57" s="703"/>
      <c r="N57" s="703"/>
      <c r="O57" s="703"/>
      <c r="P57" s="703"/>
      <c r="Q57" s="703"/>
      <c r="R57" s="703"/>
      <c r="S57" s="703"/>
      <c r="T57" s="703"/>
      <c r="U57" s="703"/>
      <c r="V57" s="703"/>
      <c r="W57" s="703"/>
      <c r="X57" s="703"/>
      <c r="Y57" s="703"/>
      <c r="Z57" s="703"/>
      <c r="AA57" s="703"/>
      <c r="AB57" s="703"/>
      <c r="AC57" s="703"/>
      <c r="AD57" s="703"/>
      <c r="AE57" s="703"/>
      <c r="AF57" s="703"/>
      <c r="AG57" s="703"/>
      <c r="AH57" s="703"/>
      <c r="AI57" s="703"/>
      <c r="AJ57" s="703"/>
      <c r="AK57" s="703"/>
      <c r="AL57" s="703"/>
      <c r="AM57" s="97"/>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row>
    <row r="58" spans="3:70" ht="12.75">
      <c r="C58" s="16"/>
      <c r="D58" s="705"/>
      <c r="E58" s="705"/>
      <c r="F58" s="705"/>
      <c r="G58" s="705"/>
      <c r="H58" s="705"/>
      <c r="I58" s="705"/>
      <c r="J58" s="705"/>
      <c r="K58" s="705"/>
      <c r="L58" s="705"/>
      <c r="M58" s="705"/>
      <c r="N58" s="705"/>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05"/>
      <c r="AL58" s="705"/>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row>
    <row r="59" spans="3:4" ht="12.75">
      <c r="C59" s="16"/>
      <c r="D59" s="16"/>
    </row>
  </sheetData>
  <sheetProtection sheet="1" objects="1" scenarios="1" formatCells="0" formatColumns="0" formatRows="0" insertColumns="0"/>
  <mergeCells count="41">
    <mergeCell ref="AS5:AT5"/>
    <mergeCell ref="AN7:BV7"/>
    <mergeCell ref="AP1:BU1"/>
    <mergeCell ref="AN2:BV2"/>
    <mergeCell ref="AN3:BV3"/>
    <mergeCell ref="C1:E1"/>
    <mergeCell ref="C6:AK6"/>
    <mergeCell ref="D23:AK23"/>
    <mergeCell ref="AD27:AJ27"/>
    <mergeCell ref="AD25:AJ25"/>
    <mergeCell ref="R25:X25"/>
    <mergeCell ref="D20:AK20"/>
    <mergeCell ref="D38:AL38"/>
    <mergeCell ref="D21:AK21"/>
    <mergeCell ref="D22:AL22"/>
    <mergeCell ref="D39:AL39"/>
    <mergeCell ref="D36:AL36"/>
    <mergeCell ref="D35:AL35"/>
    <mergeCell ref="AD29:AJ29"/>
    <mergeCell ref="R31:X31"/>
    <mergeCell ref="D48:AL48"/>
    <mergeCell ref="D40:AL40"/>
    <mergeCell ref="D41:AL41"/>
    <mergeCell ref="D42:AL42"/>
    <mergeCell ref="D43:AL43"/>
    <mergeCell ref="D57:AL57"/>
    <mergeCell ref="D58:AL58"/>
    <mergeCell ref="D52:AL52"/>
    <mergeCell ref="D53:AL53"/>
    <mergeCell ref="D54:AL54"/>
    <mergeCell ref="D55:AL55"/>
    <mergeCell ref="BO35:BQ35"/>
    <mergeCell ref="D56:AL56"/>
    <mergeCell ref="D50:AL50"/>
    <mergeCell ref="D51:AL51"/>
    <mergeCell ref="D44:AL44"/>
    <mergeCell ref="D45:AL45"/>
    <mergeCell ref="D46:AL46"/>
    <mergeCell ref="D47:AL47"/>
    <mergeCell ref="D49:AL49"/>
    <mergeCell ref="D37:AL37"/>
  </mergeCells>
  <conditionalFormatting sqref="AK18 I18 K18 M18 O18 Q18 S18 U18 W18 Y18 AA18 AC18 AE18 AG18 AI18 G18">
    <cfRule type="cellIs" priority="1" dxfId="0" operator="lessThan" stopIfTrue="1">
      <formula>G10+G8+G15+G15</formula>
    </cfRule>
    <cfRule type="cellIs" priority="2" dxfId="0" operator="lessThan" stopIfTrue="1">
      <formula>#REF!</formula>
    </cfRule>
  </conditionalFormatting>
  <conditionalFormatting sqref="AR31 BL31 AZ31 AV31 BD31 BH31 BP31">
    <cfRule type="cellIs" priority="3" dxfId="0" operator="lessThan" stopIfTrue="1">
      <formula>AR17+AR16+#REF!+#REF!</formula>
    </cfRule>
    <cfRule type="cellIs" priority="4" dxfId="0" operator="lessThan" stopIfTrue="1">
      <formula>#REF!</formula>
    </cfRule>
  </conditionalFormatting>
  <conditionalFormatting sqref="AR28 BL28 AZ28 AV28 BD28 BH28 BP28">
    <cfRule type="cellIs" priority="5" dxfId="0" operator="lessThan" stopIfTrue="1">
      <formula>AR17+AR16+#REF!+#REF!</formula>
    </cfRule>
    <cfRule type="cellIs" priority="6" dxfId="0" operator="lessThan" stopIfTrue="1">
      <formula>#REF!</formula>
    </cfRule>
  </conditionalFormatting>
  <conditionalFormatting sqref="AR27 BL27 AZ27 AV27 BD27 BH27 BP27">
    <cfRule type="cellIs" priority="7" dxfId="0" operator="lessThan" stopIfTrue="1">
      <formula>AR17+AR16+#REF!+#REF!</formula>
    </cfRule>
    <cfRule type="cellIs" priority="8" dxfId="0" operator="lessThan" stopIfTrue="1">
      <formula>#REF!</formula>
    </cfRule>
  </conditionalFormatting>
  <conditionalFormatting sqref="AL18">
    <cfRule type="cellIs" priority="9" dxfId="0" operator="lessThan" stopIfTrue="1">
      <formula>AL10+AL8+AL15+AL15</formula>
    </cfRule>
    <cfRule type="cellIs" priority="10" dxfId="0" operator="lessThan" stopIfTrue="1">
      <formula>AM19/1000</formula>
    </cfRule>
  </conditionalFormatting>
  <conditionalFormatting sqref="AJ18 H18 J18 L18 N18 P18 R18 T18 V18 X18 Z18 AB18 AD18 AF18 AH18 F18">
    <cfRule type="cellIs" priority="11" dxfId="1" operator="lessThan" stopIfTrue="1">
      <formula>$F$9+$F$10+$F$11-$F$12-$F$13</formula>
    </cfRule>
  </conditionalFormatting>
  <conditionalFormatting sqref="AU11:BU11 AQ24:BU24 AQ13:BV13 AQ19:BU19 BV16">
    <cfRule type="cellIs" priority="12" dxfId="1" operator="equal" stopIfTrue="1">
      <formula>"&lt;&gt;"</formula>
    </cfRule>
  </conditionalFormatting>
  <conditionalFormatting sqref="AJ13 H13 J13 L13 N13 P13 R13 T13 V13 X13 Z13 AB13 AD13 AF13 AH13 F13">
    <cfRule type="cellIs" priority="13" dxfId="1" operator="lessThan" stopIfTrue="1">
      <formula>F14+F15+F16+F17</formula>
    </cfRule>
  </conditionalFormatting>
  <conditionalFormatting sqref="AQ16:BU16">
    <cfRule type="cellIs" priority="14" dxfId="1" operator="equal" stopIfTrue="1">
      <formula>"&lt;&gt;"</formula>
    </cfRule>
    <cfRule type="cellIs" priority="15" dxfId="1" operator="equal" stopIfTrue="1">
      <formula>"5&lt;12"</formula>
    </cfRule>
  </conditionalFormatting>
  <printOptions horizontalCentered="1"/>
  <pageMargins left="0.45972222222222225" right="0.5701388888888889" top="0.38" bottom="0.84" header="0.22" footer="0.5"/>
  <pageSetup horizontalDpi="300" verticalDpi="300" orientation="landscape" paperSize="9" scale="85" r:id="rId4"/>
  <headerFooter alignWithMargins="0">
    <oddFooter>&amp;C&amp;8Questionnaire UNSD/PNUE 2010 sur les Statistiques de l’environnement - Section de Déchets- p.&amp;P</oddFooter>
  </headerFooter>
  <colBreaks count="2" manualBreakCount="2">
    <brk id="38" max="65535" man="1"/>
    <brk id="40"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9"/>
  <sheetViews>
    <sheetView showGridLines="0" zoomScale="83" zoomScaleNormal="83" workbookViewId="0" topLeftCell="C6">
      <selection activeCell="F9" sqref="F9"/>
    </sheetView>
  </sheetViews>
  <sheetFormatPr defaultColWidth="9.140625" defaultRowHeight="12.75"/>
  <cols>
    <col min="1" max="1" width="5.28125" style="418" hidden="1" customWidth="1"/>
    <col min="2" max="2" width="8.421875" style="418" hidden="1" customWidth="1"/>
    <col min="3" max="3" width="9.421875" style="0" customWidth="1"/>
    <col min="4" max="4" width="35.57421875" style="0" customWidth="1"/>
    <col min="5" max="5" width="6.140625" style="0" customWidth="1"/>
    <col min="6" max="6" width="7.5742187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3.28125" style="158" customWidth="1"/>
    <col min="40" max="40" width="6.140625" style="312" customWidth="1"/>
    <col min="41" max="41" width="32.421875" style="312" customWidth="1"/>
    <col min="42" max="42" width="6.140625" style="312" customWidth="1"/>
    <col min="43" max="43" width="5.8515625" style="312" customWidth="1"/>
    <col min="44" max="44" width="1.7109375" style="348" customWidth="1"/>
    <col min="45" max="45" width="5.8515625" style="349" customWidth="1"/>
    <col min="46" max="46" width="1.7109375" style="348" customWidth="1"/>
    <col min="47" max="47" width="5.8515625" style="349" customWidth="1"/>
    <col min="48" max="48" width="1.7109375" style="348" customWidth="1"/>
    <col min="49" max="49" width="5.8515625" style="349" customWidth="1"/>
    <col min="50" max="50" width="1.7109375" style="348" customWidth="1"/>
    <col min="51" max="51" width="5.8515625" style="349" customWidth="1"/>
    <col min="52" max="52" width="1.7109375" style="348" customWidth="1"/>
    <col min="53" max="53" width="5.8515625" style="349" customWidth="1"/>
    <col min="54" max="54" width="1.7109375" style="348" customWidth="1"/>
    <col min="55" max="55" width="5.8515625" style="349" customWidth="1"/>
    <col min="56" max="56" width="1.7109375" style="348" customWidth="1"/>
    <col min="57" max="57" width="5.8515625" style="349" customWidth="1"/>
    <col min="58" max="58" width="1.7109375" style="348" customWidth="1"/>
    <col min="59" max="59" width="5.8515625" style="349" customWidth="1"/>
    <col min="60" max="60" width="1.7109375" style="348" customWidth="1"/>
    <col min="61" max="61" width="5.8515625" style="349" customWidth="1"/>
    <col min="62" max="62" width="1.7109375" style="348" customWidth="1"/>
    <col min="63" max="63" width="5.8515625" style="349" customWidth="1"/>
    <col min="64" max="64" width="1.7109375" style="348" customWidth="1"/>
    <col min="65" max="65" width="5.8515625" style="349" customWidth="1"/>
    <col min="66" max="66" width="1.7109375" style="348" customWidth="1"/>
    <col min="67" max="67" width="5.8515625" style="349" customWidth="1"/>
    <col min="68" max="68" width="1.7109375" style="348" customWidth="1"/>
    <col min="69" max="69" width="5.8515625" style="349" customWidth="1"/>
    <col min="70" max="70" width="1.7109375" style="348" customWidth="1"/>
    <col min="71" max="71" width="5.8515625" style="349" customWidth="1"/>
    <col min="72" max="72" width="1.7109375" style="312" customWidth="1"/>
    <col min="73" max="73" width="5.8515625" style="312" customWidth="1"/>
    <col min="74" max="74" width="1.7109375" style="312" customWidth="1"/>
  </cols>
  <sheetData>
    <row r="1" spans="2:76" ht="15" customHeight="1">
      <c r="B1" s="418">
        <v>0</v>
      </c>
      <c r="C1" s="719" t="s">
        <v>152</v>
      </c>
      <c r="D1" s="719"/>
      <c r="E1" s="719"/>
      <c r="F1" s="511"/>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L1" s="163"/>
      <c r="AN1" s="424" t="s">
        <v>339</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05"/>
      <c r="BX1" s="105"/>
    </row>
    <row r="2" spans="3:76" ht="12.75">
      <c r="C2" s="64"/>
      <c r="D2" s="64"/>
      <c r="E2" s="65"/>
      <c r="F2" s="512"/>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161"/>
      <c r="AM2" s="220"/>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05"/>
      <c r="BX2" s="105"/>
    </row>
    <row r="3" spans="1:75" s="11" customFormat="1" ht="24.75" customHeight="1">
      <c r="A3" s="418"/>
      <c r="B3" s="418">
        <v>450</v>
      </c>
      <c r="C3" s="67" t="s">
        <v>320</v>
      </c>
      <c r="D3" s="648" t="s">
        <v>244</v>
      </c>
      <c r="E3" s="630"/>
      <c r="F3" s="631"/>
      <c r="G3" s="280"/>
      <c r="H3" s="281"/>
      <c r="I3" s="280"/>
      <c r="J3" s="281"/>
      <c r="K3" s="280"/>
      <c r="L3" s="281"/>
      <c r="M3" s="280"/>
      <c r="N3" s="281"/>
      <c r="O3" s="280"/>
      <c r="P3" s="279"/>
      <c r="Q3" s="280"/>
      <c r="R3" s="279"/>
      <c r="S3" s="280"/>
      <c r="T3" s="279"/>
      <c r="U3" s="197"/>
      <c r="V3" s="67" t="s">
        <v>321</v>
      </c>
      <c r="W3" s="275"/>
      <c r="X3" s="276"/>
      <c r="Y3" s="275"/>
      <c r="Z3" s="277"/>
      <c r="AA3" s="275"/>
      <c r="AB3" s="276"/>
      <c r="AC3" s="275"/>
      <c r="AD3" s="276"/>
      <c r="AE3" s="275"/>
      <c r="AF3" s="276"/>
      <c r="AG3" s="275"/>
      <c r="AH3" s="278"/>
      <c r="AI3" s="143"/>
      <c r="AJ3" s="143"/>
      <c r="AK3" s="143"/>
      <c r="AL3" s="290"/>
      <c r="AM3" s="225"/>
      <c r="AN3" s="723" t="s">
        <v>340</v>
      </c>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140"/>
    </row>
    <row r="4" spans="1:74" s="304" customFormat="1" ht="4.5" customHeight="1">
      <c r="A4" s="418"/>
      <c r="B4" s="418"/>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211"/>
      <c r="AM4" s="225"/>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row>
    <row r="5" spans="3:76" ht="3.75" customHeight="1">
      <c r="C5" s="71"/>
      <c r="D5" s="71"/>
      <c r="E5" s="71"/>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62"/>
      <c r="AM5" s="221"/>
      <c r="AN5" s="402"/>
      <c r="AO5" s="404"/>
      <c r="AP5" s="405"/>
      <c r="AQ5" s="406"/>
      <c r="AR5" s="404"/>
      <c r="AS5" s="725"/>
      <c r="AT5" s="725"/>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40"/>
      <c r="BX5" s="105"/>
    </row>
    <row r="6" spans="2:74" ht="18.75" customHeight="1">
      <c r="B6" s="418">
        <v>163</v>
      </c>
      <c r="C6" s="734" t="s">
        <v>356</v>
      </c>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217"/>
      <c r="AM6" s="226"/>
      <c r="AN6" s="548" t="s">
        <v>341</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row>
    <row r="7" spans="6:74" ht="27" customHeight="1">
      <c r="F7" s="175"/>
      <c r="G7" s="200"/>
      <c r="H7" s="182"/>
      <c r="I7" s="200"/>
      <c r="J7" s="182"/>
      <c r="K7" s="200"/>
      <c r="L7" s="182"/>
      <c r="M7" s="200"/>
      <c r="N7" s="182"/>
      <c r="O7" s="200"/>
      <c r="P7" s="182"/>
      <c r="Q7" s="200"/>
      <c r="R7" s="632" t="s">
        <v>322</v>
      </c>
      <c r="S7" s="283"/>
      <c r="T7" s="284"/>
      <c r="U7" s="283"/>
      <c r="V7" s="285"/>
      <c r="W7" s="283"/>
      <c r="X7" s="285"/>
      <c r="Y7" s="283"/>
      <c r="Z7" s="286"/>
      <c r="AA7" s="283"/>
      <c r="AC7" s="283"/>
      <c r="AD7" s="285"/>
      <c r="AE7" s="283"/>
      <c r="AF7" s="288"/>
      <c r="AG7" s="283"/>
      <c r="AH7" s="289"/>
      <c r="AI7" s="15"/>
      <c r="AJ7" s="15"/>
      <c r="AK7" s="398" t="s">
        <v>323</v>
      </c>
      <c r="AL7" s="210"/>
      <c r="AM7" s="105"/>
      <c r="AN7" s="724" t="s">
        <v>342</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row>
    <row r="8" spans="1:74" s="103" customFormat="1" ht="25.5" customHeight="1">
      <c r="A8" s="426"/>
      <c r="B8" s="427">
        <v>2</v>
      </c>
      <c r="C8" s="74" t="s">
        <v>324</v>
      </c>
      <c r="D8" s="74" t="s">
        <v>325</v>
      </c>
      <c r="E8" s="74" t="s">
        <v>326</v>
      </c>
      <c r="F8" s="232">
        <v>1990</v>
      </c>
      <c r="G8" s="233"/>
      <c r="H8" s="232">
        <v>1995</v>
      </c>
      <c r="I8" s="233"/>
      <c r="J8" s="232">
        <v>1996</v>
      </c>
      <c r="K8" s="233"/>
      <c r="L8" s="232">
        <v>1997</v>
      </c>
      <c r="M8" s="233"/>
      <c r="N8" s="232">
        <v>1998</v>
      </c>
      <c r="O8" s="233"/>
      <c r="P8" s="232">
        <v>1999</v>
      </c>
      <c r="Q8" s="233"/>
      <c r="R8" s="232">
        <v>2000</v>
      </c>
      <c r="S8" s="233"/>
      <c r="T8" s="232">
        <v>2001</v>
      </c>
      <c r="U8" s="233"/>
      <c r="V8" s="232">
        <v>2002</v>
      </c>
      <c r="W8" s="233"/>
      <c r="X8" s="232">
        <v>2003</v>
      </c>
      <c r="Y8" s="233"/>
      <c r="Z8" s="232">
        <v>2004</v>
      </c>
      <c r="AA8" s="233"/>
      <c r="AB8" s="232">
        <v>2005</v>
      </c>
      <c r="AC8" s="233"/>
      <c r="AD8" s="232">
        <v>2006</v>
      </c>
      <c r="AE8" s="233"/>
      <c r="AF8" s="232">
        <v>2007</v>
      </c>
      <c r="AG8" s="233"/>
      <c r="AH8" s="232">
        <v>2008</v>
      </c>
      <c r="AI8" s="636"/>
      <c r="AJ8" s="232">
        <v>2009</v>
      </c>
      <c r="AK8" s="233"/>
      <c r="AL8" s="298"/>
      <c r="AM8" s="222"/>
      <c r="AN8" s="231" t="s">
        <v>46</v>
      </c>
      <c r="AO8" s="231" t="s">
        <v>47</v>
      </c>
      <c r="AP8" s="231" t="s">
        <v>48</v>
      </c>
      <c r="AQ8" s="232">
        <v>1990</v>
      </c>
      <c r="AR8" s="233"/>
      <c r="AS8" s="232">
        <v>1995</v>
      </c>
      <c r="AT8" s="233"/>
      <c r="AU8" s="232">
        <v>1996</v>
      </c>
      <c r="AV8" s="233"/>
      <c r="AW8" s="232">
        <v>1997</v>
      </c>
      <c r="AX8" s="233"/>
      <c r="AY8" s="232">
        <v>1998</v>
      </c>
      <c r="AZ8" s="233"/>
      <c r="BA8" s="232">
        <v>1999</v>
      </c>
      <c r="BB8" s="233"/>
      <c r="BC8" s="232">
        <v>2000</v>
      </c>
      <c r="BD8" s="233"/>
      <c r="BE8" s="232">
        <v>2001</v>
      </c>
      <c r="BF8" s="233"/>
      <c r="BG8" s="232">
        <v>2002</v>
      </c>
      <c r="BH8" s="233"/>
      <c r="BI8" s="232">
        <v>2003</v>
      </c>
      <c r="BJ8" s="233"/>
      <c r="BK8" s="232">
        <v>2004</v>
      </c>
      <c r="BL8" s="233"/>
      <c r="BM8" s="232">
        <v>2005</v>
      </c>
      <c r="BN8" s="233"/>
      <c r="BO8" s="232">
        <v>2006</v>
      </c>
      <c r="BP8" s="233"/>
      <c r="BQ8" s="232">
        <v>2007</v>
      </c>
      <c r="BR8" s="233"/>
      <c r="BS8" s="232">
        <v>2008</v>
      </c>
      <c r="BT8" s="233"/>
      <c r="BU8" s="232">
        <v>2009</v>
      </c>
      <c r="BV8" s="233"/>
    </row>
    <row r="9" spans="2:81" ht="21.75" customHeight="1">
      <c r="B9" s="450">
        <v>1801</v>
      </c>
      <c r="C9" s="76">
        <v>1</v>
      </c>
      <c r="D9" s="77" t="s">
        <v>357</v>
      </c>
      <c r="E9" s="76" t="s">
        <v>49</v>
      </c>
      <c r="F9" s="176"/>
      <c r="G9" s="201"/>
      <c r="H9" s="176"/>
      <c r="I9" s="201"/>
      <c r="J9" s="176"/>
      <c r="K9" s="201"/>
      <c r="L9" s="176"/>
      <c r="M9" s="201"/>
      <c r="N9" s="176"/>
      <c r="O9" s="201"/>
      <c r="P9" s="176"/>
      <c r="Q9" s="201"/>
      <c r="R9" s="176"/>
      <c r="S9" s="201"/>
      <c r="T9" s="176"/>
      <c r="U9" s="201"/>
      <c r="V9" s="176"/>
      <c r="W9" s="201"/>
      <c r="X9" s="176"/>
      <c r="Y9" s="201"/>
      <c r="Z9" s="176"/>
      <c r="AA9" s="201"/>
      <c r="AB9" s="176"/>
      <c r="AC9" s="201"/>
      <c r="AD9" s="176"/>
      <c r="AE9" s="201"/>
      <c r="AF9" s="176">
        <v>419.385009765625</v>
      </c>
      <c r="AG9" s="201" t="s">
        <v>245</v>
      </c>
      <c r="AH9" s="176"/>
      <c r="AI9" s="201"/>
      <c r="AJ9" s="176"/>
      <c r="AK9" s="201"/>
      <c r="AL9" s="297"/>
      <c r="AM9" s="141"/>
      <c r="AN9" s="325">
        <v>1</v>
      </c>
      <c r="AO9" s="326" t="s">
        <v>69</v>
      </c>
      <c r="AP9" s="325" t="s">
        <v>49</v>
      </c>
      <c r="AQ9" s="327" t="s">
        <v>12</v>
      </c>
      <c r="AR9" s="328"/>
      <c r="AS9" s="334" t="str">
        <f>IF(OR(ISBLANK(F9),ISBLANK(H9)),"N/A",IF(ABS((H9-F9)/F9)&gt;1,"&gt; 100%","ok"))</f>
        <v>N/A</v>
      </c>
      <c r="AT9" s="328"/>
      <c r="AU9" s="392" t="str">
        <f>IF(OR(ISBLANK(H9),ISBLANK(J9)),"N/A",IF(ABS((J9-H9)/J9)&gt;0.25,"&gt; 25%","ok"))</f>
        <v>N/A</v>
      </c>
      <c r="AV9" s="392"/>
      <c r="AW9" s="392" t="str">
        <f aca="true" t="shared" si="0" ref="AW9:BU9">IF(OR(ISBLANK(J9),ISBLANK(L9)),"N/A",IF(ABS((L9-J9)/L9)&gt;0.25,"&gt; 25%","ok"))</f>
        <v>N/A</v>
      </c>
      <c r="AX9" s="392"/>
      <c r="AY9" s="392" t="str">
        <f t="shared" si="0"/>
        <v>N/A</v>
      </c>
      <c r="AZ9" s="392"/>
      <c r="BA9" s="392" t="str">
        <f t="shared" si="0"/>
        <v>N/A</v>
      </c>
      <c r="BB9" s="392"/>
      <c r="BC9" s="392" t="str">
        <f t="shared" si="0"/>
        <v>N/A</v>
      </c>
      <c r="BD9" s="392"/>
      <c r="BE9" s="392" t="str">
        <f t="shared" si="0"/>
        <v>N/A</v>
      </c>
      <c r="BF9" s="392"/>
      <c r="BG9" s="392" t="str">
        <f t="shared" si="0"/>
        <v>N/A</v>
      </c>
      <c r="BH9" s="392"/>
      <c r="BI9" s="392" t="str">
        <f t="shared" si="0"/>
        <v>N/A</v>
      </c>
      <c r="BJ9" s="392"/>
      <c r="BK9" s="392" t="str">
        <f t="shared" si="0"/>
        <v>N/A</v>
      </c>
      <c r="BL9" s="392"/>
      <c r="BM9" s="392" t="str">
        <f t="shared" si="0"/>
        <v>N/A</v>
      </c>
      <c r="BN9" s="392"/>
      <c r="BO9" s="392" t="str">
        <f t="shared" si="0"/>
        <v>N/A</v>
      </c>
      <c r="BP9" s="392"/>
      <c r="BQ9" s="392" t="str">
        <f t="shared" si="0"/>
        <v>N/A</v>
      </c>
      <c r="BR9" s="392"/>
      <c r="BS9" s="392" t="str">
        <f t="shared" si="0"/>
        <v>N/A</v>
      </c>
      <c r="BT9" s="392"/>
      <c r="BU9" s="392" t="str">
        <f t="shared" si="0"/>
        <v>N/A</v>
      </c>
      <c r="BV9" s="328"/>
      <c r="BW9" s="105"/>
      <c r="BX9" s="105"/>
      <c r="BY9" s="105"/>
      <c r="BZ9" s="105"/>
      <c r="CA9" s="105"/>
      <c r="CB9" s="105"/>
      <c r="CC9" s="105"/>
    </row>
    <row r="10" spans="2:81" ht="27" customHeight="1">
      <c r="B10" s="450">
        <v>1805</v>
      </c>
      <c r="C10" s="80">
        <v>2</v>
      </c>
      <c r="D10" s="77" t="s">
        <v>358</v>
      </c>
      <c r="E10" s="76" t="s">
        <v>49</v>
      </c>
      <c r="F10" s="214"/>
      <c r="G10" s="195"/>
      <c r="H10" s="214"/>
      <c r="I10" s="195"/>
      <c r="J10" s="214"/>
      <c r="K10" s="195"/>
      <c r="L10" s="214"/>
      <c r="M10" s="195"/>
      <c r="N10" s="214"/>
      <c r="O10" s="195"/>
      <c r="P10" s="214"/>
      <c r="Q10" s="195"/>
      <c r="R10" s="214"/>
      <c r="S10" s="195"/>
      <c r="T10" s="214"/>
      <c r="U10" s="195"/>
      <c r="V10" s="214"/>
      <c r="W10" s="195"/>
      <c r="X10" s="214"/>
      <c r="Y10" s="195"/>
      <c r="Z10" s="214"/>
      <c r="AA10" s="195"/>
      <c r="AB10" s="214"/>
      <c r="AC10" s="195"/>
      <c r="AD10" s="214"/>
      <c r="AE10" s="195"/>
      <c r="AF10" s="214">
        <v>0</v>
      </c>
      <c r="AG10" s="195"/>
      <c r="AH10" s="214"/>
      <c r="AI10" s="195"/>
      <c r="AJ10" s="214"/>
      <c r="AK10" s="195"/>
      <c r="AL10" s="297"/>
      <c r="AM10" s="141"/>
      <c r="AN10" s="263">
        <v>2</v>
      </c>
      <c r="AO10" s="326" t="s">
        <v>70</v>
      </c>
      <c r="AP10" s="325" t="s">
        <v>49</v>
      </c>
      <c r="AQ10" s="327" t="s">
        <v>12</v>
      </c>
      <c r="AR10" s="328"/>
      <c r="AS10" s="334" t="str">
        <f aca="true" t="shared" si="1" ref="AS10:AS25">IF(OR(ISBLANK(F10),ISBLANK(H10)),"N/A",IF(ABS((H10-F10)/F10)&gt;1,"&gt; 100%","ok"))</f>
        <v>N/A</v>
      </c>
      <c r="AT10" s="266"/>
      <c r="AU10" s="392" t="str">
        <f aca="true" t="shared" si="2" ref="AU10:AU20">IF(OR(ISBLANK(H10),ISBLANK(J10)),"N/A",IF(ABS((J10-H10)/J10)&gt;0.25,"&gt; 25%","ok"))</f>
        <v>N/A</v>
      </c>
      <c r="AV10" s="392"/>
      <c r="AW10" s="392" t="str">
        <f aca="true" t="shared" si="3" ref="AW10:AW21">IF(OR(ISBLANK(J10),ISBLANK(L10)),"N/A",IF(ABS((L10-J10)/L10)&gt;0.25,"&gt; 25%","ok"))</f>
        <v>N/A</v>
      </c>
      <c r="AX10" s="392"/>
      <c r="AY10" s="392" t="str">
        <f aca="true" t="shared" si="4" ref="AY10:AY21">IF(OR(ISBLANK(L10),ISBLANK(N10)),"N/A",IF(ABS((N10-L10)/N10)&gt;0.25,"&gt; 25%","ok"))</f>
        <v>N/A</v>
      </c>
      <c r="AZ10" s="392"/>
      <c r="BA10" s="392" t="str">
        <f aca="true" t="shared" si="5" ref="BA10:BA21">IF(OR(ISBLANK(N10),ISBLANK(P10)),"N/A",IF(ABS((P10-N10)/P10)&gt;0.25,"&gt; 25%","ok"))</f>
        <v>N/A</v>
      </c>
      <c r="BB10" s="392"/>
      <c r="BC10" s="392" t="str">
        <f aca="true" t="shared" si="6" ref="BC10:BC21">IF(OR(ISBLANK(P10),ISBLANK(R10)),"N/A",IF(ABS((R10-P10)/R10)&gt;0.25,"&gt; 25%","ok"))</f>
        <v>N/A</v>
      </c>
      <c r="BD10" s="392"/>
      <c r="BE10" s="392" t="str">
        <f aca="true" t="shared" si="7" ref="BE10:BE21">IF(OR(ISBLANK(R10),ISBLANK(T10)),"N/A",IF(ABS((T10-R10)/T10)&gt;0.25,"&gt; 25%","ok"))</f>
        <v>N/A</v>
      </c>
      <c r="BF10" s="392"/>
      <c r="BG10" s="392" t="str">
        <f aca="true" t="shared" si="8" ref="BG10:BG21">IF(OR(ISBLANK(T10),ISBLANK(V10)),"N/A",IF(ABS((V10-T10)/V10)&gt;0.25,"&gt; 25%","ok"))</f>
        <v>N/A</v>
      </c>
      <c r="BH10" s="392"/>
      <c r="BI10" s="392" t="str">
        <f aca="true" t="shared" si="9" ref="BI10:BI21">IF(OR(ISBLANK(V10),ISBLANK(X10)),"N/A",IF(ABS((X10-V10)/X10)&gt;0.25,"&gt; 25%","ok"))</f>
        <v>N/A</v>
      </c>
      <c r="BJ10" s="392"/>
      <c r="BK10" s="392" t="str">
        <f aca="true" t="shared" si="10" ref="BK10:BK21">IF(OR(ISBLANK(X10),ISBLANK(Z10)),"N/A",IF(ABS((Z10-X10)/Z10)&gt;0.25,"&gt; 25%","ok"))</f>
        <v>N/A</v>
      </c>
      <c r="BL10" s="392"/>
      <c r="BM10" s="392" t="str">
        <f aca="true" t="shared" si="11" ref="BM10:BM21">IF(OR(ISBLANK(Z10),ISBLANK(AB10)),"N/A",IF(ABS((AB10-Z10)/AB10)&gt;0.25,"&gt; 25%","ok"))</f>
        <v>N/A</v>
      </c>
      <c r="BN10" s="392"/>
      <c r="BO10" s="392" t="str">
        <f aca="true" t="shared" si="12" ref="BO10:BO21">IF(OR(ISBLANK(AB10),ISBLANK(AD10)),"N/A",IF(ABS((AD10-AB10)/AD10)&gt;0.25,"&gt; 25%","ok"))</f>
        <v>N/A</v>
      </c>
      <c r="BP10" s="392"/>
      <c r="BQ10" s="392" t="str">
        <f aca="true" t="shared" si="13" ref="BQ10:BQ21">IF(OR(ISBLANK(AD10),ISBLANK(AF10)),"N/A",IF(ABS((AF10-AD10)/AF10)&gt;0.25,"&gt; 25%","ok"))</f>
        <v>N/A</v>
      </c>
      <c r="BR10" s="392"/>
      <c r="BS10" s="392" t="str">
        <f aca="true" t="shared" si="14" ref="BS10:BS21">IF(OR(ISBLANK(AF10),ISBLANK(AH10)),"N/A",IF(ABS((AH10-AF10)/AH10)&gt;0.25,"&gt; 25%","ok"))</f>
        <v>N/A</v>
      </c>
      <c r="BT10" s="392"/>
      <c r="BU10" s="392" t="str">
        <f aca="true" t="shared" si="15" ref="BU10:BU21">IF(OR(ISBLANK(AH10),ISBLANK(AJ10)),"N/A",IF(ABS((AJ10-AH10)/AJ10)&gt;0.25,"&gt; 25%","ok"))</f>
        <v>N/A</v>
      </c>
      <c r="BV10" s="266"/>
      <c r="BW10" s="105"/>
      <c r="BX10" s="105"/>
      <c r="BY10" s="105"/>
      <c r="BZ10" s="105"/>
      <c r="CA10" s="105"/>
      <c r="CB10" s="105"/>
      <c r="CC10" s="105"/>
    </row>
    <row r="11" spans="1:81" ht="26.25" customHeight="1">
      <c r="A11" s="418" t="s">
        <v>57</v>
      </c>
      <c r="B11" s="450">
        <v>1814</v>
      </c>
      <c r="C11" s="76">
        <v>3</v>
      </c>
      <c r="D11" s="637" t="s">
        <v>359</v>
      </c>
      <c r="E11" s="76" t="s">
        <v>49</v>
      </c>
      <c r="F11" s="258"/>
      <c r="G11" s="195"/>
      <c r="H11" s="258"/>
      <c r="I11" s="195"/>
      <c r="J11" s="258"/>
      <c r="K11" s="195"/>
      <c r="L11" s="258"/>
      <c r="M11" s="195"/>
      <c r="N11" s="258"/>
      <c r="O11" s="195"/>
      <c r="P11" s="258"/>
      <c r="Q11" s="195"/>
      <c r="R11" s="258"/>
      <c r="S11" s="195"/>
      <c r="T11" s="258"/>
      <c r="U11" s="195"/>
      <c r="V11" s="258"/>
      <c r="W11" s="195"/>
      <c r="X11" s="176"/>
      <c r="Y11" s="195"/>
      <c r="Z11" s="258">
        <v>341.29998779296875</v>
      </c>
      <c r="AA11" s="195" t="s">
        <v>247</v>
      </c>
      <c r="AB11" s="258"/>
      <c r="AC11" s="195"/>
      <c r="AD11" s="176"/>
      <c r="AE11" s="195"/>
      <c r="AF11" s="258">
        <v>419.385009765625</v>
      </c>
      <c r="AG11" s="195"/>
      <c r="AH11" s="258"/>
      <c r="AI11" s="195"/>
      <c r="AJ11" s="258"/>
      <c r="AK11" s="195"/>
      <c r="AL11" s="297"/>
      <c r="AM11" s="141"/>
      <c r="AN11" s="325">
        <v>3</v>
      </c>
      <c r="AO11" s="394" t="s">
        <v>101</v>
      </c>
      <c r="AP11" s="325" t="s">
        <v>49</v>
      </c>
      <c r="AQ11" s="327" t="s">
        <v>12</v>
      </c>
      <c r="AR11" s="328"/>
      <c r="AS11" s="334" t="str">
        <f t="shared" si="1"/>
        <v>N/A</v>
      </c>
      <c r="AT11" s="266"/>
      <c r="AU11" s="392" t="str">
        <f t="shared" si="2"/>
        <v>N/A</v>
      </c>
      <c r="AV11" s="392"/>
      <c r="AW11" s="392" t="str">
        <f t="shared" si="3"/>
        <v>N/A</v>
      </c>
      <c r="AX11" s="392"/>
      <c r="AY11" s="392" t="str">
        <f t="shared" si="4"/>
        <v>N/A</v>
      </c>
      <c r="AZ11" s="392"/>
      <c r="BA11" s="392" t="str">
        <f t="shared" si="5"/>
        <v>N/A</v>
      </c>
      <c r="BB11" s="392"/>
      <c r="BC11" s="392" t="str">
        <f t="shared" si="6"/>
        <v>N/A</v>
      </c>
      <c r="BD11" s="392"/>
      <c r="BE11" s="392" t="str">
        <f t="shared" si="7"/>
        <v>N/A</v>
      </c>
      <c r="BF11" s="392"/>
      <c r="BG11" s="392" t="str">
        <f t="shared" si="8"/>
        <v>N/A</v>
      </c>
      <c r="BH11" s="392"/>
      <c r="BI11" s="392" t="str">
        <f t="shared" si="9"/>
        <v>N/A</v>
      </c>
      <c r="BJ11" s="392"/>
      <c r="BK11" s="392" t="str">
        <f t="shared" si="10"/>
        <v>N/A</v>
      </c>
      <c r="BL11" s="392"/>
      <c r="BM11" s="392" t="str">
        <f t="shared" si="11"/>
        <v>N/A</v>
      </c>
      <c r="BN11" s="392"/>
      <c r="BO11" s="392" t="str">
        <f t="shared" si="12"/>
        <v>N/A</v>
      </c>
      <c r="BP11" s="392"/>
      <c r="BQ11" s="392" t="str">
        <f t="shared" si="13"/>
        <v>N/A</v>
      </c>
      <c r="BR11" s="392"/>
      <c r="BS11" s="392" t="str">
        <f t="shared" si="14"/>
        <v>N/A</v>
      </c>
      <c r="BT11" s="392"/>
      <c r="BU11" s="392" t="str">
        <f t="shared" si="15"/>
        <v>N/A</v>
      </c>
      <c r="BV11" s="266"/>
      <c r="BW11" s="105"/>
      <c r="BX11" s="105"/>
      <c r="BY11" s="105"/>
      <c r="BZ11" s="105"/>
      <c r="CA11" s="105"/>
      <c r="CB11" s="105"/>
      <c r="CC11" s="105"/>
    </row>
    <row r="12" spans="2:81" ht="27" customHeight="1">
      <c r="B12" s="450">
        <v>1832</v>
      </c>
      <c r="C12" s="76">
        <v>4</v>
      </c>
      <c r="D12" s="570" t="s">
        <v>360</v>
      </c>
      <c r="E12" s="76" t="s">
        <v>49</v>
      </c>
      <c r="F12" s="258"/>
      <c r="G12" s="195"/>
      <c r="H12" s="258"/>
      <c r="I12" s="195"/>
      <c r="J12" s="258"/>
      <c r="K12" s="195"/>
      <c r="L12" s="258"/>
      <c r="M12" s="195"/>
      <c r="N12" s="258"/>
      <c r="O12" s="195"/>
      <c r="P12" s="258"/>
      <c r="Q12" s="195"/>
      <c r="R12" s="258"/>
      <c r="S12" s="195"/>
      <c r="T12" s="258"/>
      <c r="U12" s="195"/>
      <c r="V12" s="258"/>
      <c r="W12" s="195"/>
      <c r="X12" s="258"/>
      <c r="Y12" s="195"/>
      <c r="Z12" s="258">
        <v>0</v>
      </c>
      <c r="AA12" s="195"/>
      <c r="AB12" s="258"/>
      <c r="AC12" s="195"/>
      <c r="AD12" s="258"/>
      <c r="AE12" s="195"/>
      <c r="AF12" s="258"/>
      <c r="AG12" s="195"/>
      <c r="AH12" s="258"/>
      <c r="AI12" s="195"/>
      <c r="AJ12" s="258"/>
      <c r="AK12" s="195"/>
      <c r="AL12" s="297"/>
      <c r="AM12" s="141"/>
      <c r="AN12" s="325">
        <v>4</v>
      </c>
      <c r="AO12" s="508" t="s">
        <v>88</v>
      </c>
      <c r="AP12" s="325" t="s">
        <v>49</v>
      </c>
      <c r="AQ12" s="327" t="s">
        <v>12</v>
      </c>
      <c r="AR12" s="328"/>
      <c r="AS12" s="334" t="str">
        <f t="shared" si="1"/>
        <v>N/A</v>
      </c>
      <c r="AT12" s="266"/>
      <c r="AU12" s="392" t="str">
        <f t="shared" si="2"/>
        <v>N/A</v>
      </c>
      <c r="AV12" s="392"/>
      <c r="AW12" s="392" t="str">
        <f t="shared" si="3"/>
        <v>N/A</v>
      </c>
      <c r="AX12" s="392"/>
      <c r="AY12" s="392" t="str">
        <f t="shared" si="4"/>
        <v>N/A</v>
      </c>
      <c r="AZ12" s="392"/>
      <c r="BA12" s="392" t="str">
        <f t="shared" si="5"/>
        <v>N/A</v>
      </c>
      <c r="BB12" s="392"/>
      <c r="BC12" s="392" t="str">
        <f t="shared" si="6"/>
        <v>N/A</v>
      </c>
      <c r="BD12" s="392"/>
      <c r="BE12" s="392" t="str">
        <f t="shared" si="7"/>
        <v>N/A</v>
      </c>
      <c r="BF12" s="392"/>
      <c r="BG12" s="392" t="str">
        <f t="shared" si="8"/>
        <v>N/A</v>
      </c>
      <c r="BH12" s="392"/>
      <c r="BI12" s="392" t="str">
        <f t="shared" si="9"/>
        <v>N/A</v>
      </c>
      <c r="BJ12" s="392"/>
      <c r="BK12" s="392" t="str">
        <f t="shared" si="10"/>
        <v>N/A</v>
      </c>
      <c r="BL12" s="392"/>
      <c r="BM12" s="392" t="str">
        <f t="shared" si="11"/>
        <v>N/A</v>
      </c>
      <c r="BN12" s="392"/>
      <c r="BO12" s="392" t="str">
        <f t="shared" si="12"/>
        <v>N/A</v>
      </c>
      <c r="BP12" s="392"/>
      <c r="BQ12" s="392" t="str">
        <f t="shared" si="13"/>
        <v>N/A</v>
      </c>
      <c r="BR12" s="392"/>
      <c r="BS12" s="392" t="str">
        <f t="shared" si="14"/>
        <v>N/A</v>
      </c>
      <c r="BT12" s="392"/>
      <c r="BU12" s="392" t="str">
        <f t="shared" si="15"/>
        <v>N/A</v>
      </c>
      <c r="BV12" s="266"/>
      <c r="BW12" s="105"/>
      <c r="BX12" s="105"/>
      <c r="BY12" s="105"/>
      <c r="BZ12" s="105"/>
      <c r="CA12" s="105"/>
      <c r="CB12" s="105"/>
      <c r="CC12" s="105"/>
    </row>
    <row r="13" spans="2:81" ht="27" customHeight="1">
      <c r="B13" s="450">
        <v>1833</v>
      </c>
      <c r="C13" s="76">
        <v>5</v>
      </c>
      <c r="D13" s="570" t="s">
        <v>361</v>
      </c>
      <c r="E13" s="76" t="s">
        <v>49</v>
      </c>
      <c r="F13" s="258"/>
      <c r="G13" s="195"/>
      <c r="H13" s="258"/>
      <c r="I13" s="195"/>
      <c r="J13" s="258"/>
      <c r="K13" s="195"/>
      <c r="L13" s="258"/>
      <c r="M13" s="195"/>
      <c r="N13" s="258"/>
      <c r="O13" s="195"/>
      <c r="P13" s="258"/>
      <c r="Q13" s="195"/>
      <c r="R13" s="258"/>
      <c r="S13" s="195"/>
      <c r="T13" s="258"/>
      <c r="U13" s="195"/>
      <c r="V13" s="258"/>
      <c r="W13" s="195"/>
      <c r="X13" s="258"/>
      <c r="Y13" s="195"/>
      <c r="Z13" s="258">
        <v>0</v>
      </c>
      <c r="AA13" s="195"/>
      <c r="AB13" s="258"/>
      <c r="AC13" s="195"/>
      <c r="AD13" s="258"/>
      <c r="AE13" s="195"/>
      <c r="AF13" s="258"/>
      <c r="AG13" s="195"/>
      <c r="AH13" s="258"/>
      <c r="AI13" s="195"/>
      <c r="AJ13" s="258"/>
      <c r="AK13" s="195"/>
      <c r="AL13" s="297"/>
      <c r="AM13" s="141"/>
      <c r="AN13" s="325">
        <v>5</v>
      </c>
      <c r="AO13" s="508" t="s">
        <v>89</v>
      </c>
      <c r="AP13" s="325" t="s">
        <v>49</v>
      </c>
      <c r="AQ13" s="327" t="s">
        <v>12</v>
      </c>
      <c r="AR13" s="328"/>
      <c r="AS13" s="334" t="str">
        <f t="shared" si="1"/>
        <v>N/A</v>
      </c>
      <c r="AT13" s="266"/>
      <c r="AU13" s="392" t="str">
        <f t="shared" si="2"/>
        <v>N/A</v>
      </c>
      <c r="AV13" s="392"/>
      <c r="AW13" s="392" t="str">
        <f t="shared" si="3"/>
        <v>N/A</v>
      </c>
      <c r="AX13" s="392"/>
      <c r="AY13" s="392" t="str">
        <f t="shared" si="4"/>
        <v>N/A</v>
      </c>
      <c r="AZ13" s="392"/>
      <c r="BA13" s="392" t="str">
        <f t="shared" si="5"/>
        <v>N/A</v>
      </c>
      <c r="BB13" s="392"/>
      <c r="BC13" s="392" t="str">
        <f t="shared" si="6"/>
        <v>N/A</v>
      </c>
      <c r="BD13" s="392"/>
      <c r="BE13" s="392" t="str">
        <f t="shared" si="7"/>
        <v>N/A</v>
      </c>
      <c r="BF13" s="392"/>
      <c r="BG13" s="392" t="str">
        <f t="shared" si="8"/>
        <v>N/A</v>
      </c>
      <c r="BH13" s="392"/>
      <c r="BI13" s="392" t="str">
        <f t="shared" si="9"/>
        <v>N/A</v>
      </c>
      <c r="BJ13" s="392"/>
      <c r="BK13" s="392" t="str">
        <f t="shared" si="10"/>
        <v>N/A</v>
      </c>
      <c r="BL13" s="392"/>
      <c r="BM13" s="392" t="str">
        <f t="shared" si="11"/>
        <v>N/A</v>
      </c>
      <c r="BN13" s="392"/>
      <c r="BO13" s="392" t="str">
        <f t="shared" si="12"/>
        <v>N/A</v>
      </c>
      <c r="BP13" s="392"/>
      <c r="BQ13" s="392" t="str">
        <f t="shared" si="13"/>
        <v>N/A</v>
      </c>
      <c r="BR13" s="392"/>
      <c r="BS13" s="392" t="str">
        <f t="shared" si="14"/>
        <v>N/A</v>
      </c>
      <c r="BT13" s="392"/>
      <c r="BU13" s="392" t="str">
        <f t="shared" si="15"/>
        <v>N/A</v>
      </c>
      <c r="BV13" s="266"/>
      <c r="BW13" s="105"/>
      <c r="BX13" s="105"/>
      <c r="BY13" s="105"/>
      <c r="BZ13" s="105"/>
      <c r="CA13" s="105"/>
      <c r="CB13" s="105"/>
      <c r="CC13" s="105"/>
    </row>
    <row r="14" spans="1:81" ht="24.75" customHeight="1">
      <c r="A14" s="418" t="s">
        <v>52</v>
      </c>
      <c r="B14" s="450">
        <v>1834</v>
      </c>
      <c r="C14" s="80">
        <v>6</v>
      </c>
      <c r="D14" s="638" t="s">
        <v>362</v>
      </c>
      <c r="E14" s="80" t="s">
        <v>49</v>
      </c>
      <c r="F14" s="258"/>
      <c r="G14" s="195"/>
      <c r="H14" s="258"/>
      <c r="I14" s="195"/>
      <c r="J14" s="258"/>
      <c r="K14" s="195"/>
      <c r="L14" s="258"/>
      <c r="M14" s="195"/>
      <c r="N14" s="258"/>
      <c r="O14" s="195"/>
      <c r="P14" s="258"/>
      <c r="Q14" s="195"/>
      <c r="R14" s="258"/>
      <c r="S14" s="195"/>
      <c r="T14" s="258"/>
      <c r="U14" s="195"/>
      <c r="V14" s="258"/>
      <c r="W14" s="195"/>
      <c r="X14" s="258"/>
      <c r="Y14" s="195"/>
      <c r="Z14" s="258">
        <v>341.29998779296875</v>
      </c>
      <c r="AA14" s="195" t="s">
        <v>247</v>
      </c>
      <c r="AB14" s="258"/>
      <c r="AC14" s="195"/>
      <c r="AD14" s="258"/>
      <c r="AE14" s="195"/>
      <c r="AF14" s="258">
        <v>420.114990234375</v>
      </c>
      <c r="AG14" s="195"/>
      <c r="AH14" s="258"/>
      <c r="AI14" s="195"/>
      <c r="AJ14" s="258"/>
      <c r="AK14" s="195"/>
      <c r="AL14" s="297"/>
      <c r="AM14" s="141"/>
      <c r="AN14" s="263">
        <v>6</v>
      </c>
      <c r="AO14" s="394" t="s">
        <v>102</v>
      </c>
      <c r="AP14" s="325" t="s">
        <v>49</v>
      </c>
      <c r="AQ14" s="327" t="s">
        <v>12</v>
      </c>
      <c r="AR14" s="328"/>
      <c r="AS14" s="334" t="str">
        <f t="shared" si="1"/>
        <v>N/A</v>
      </c>
      <c r="AT14" s="266"/>
      <c r="AU14" s="392" t="str">
        <f t="shared" si="2"/>
        <v>N/A</v>
      </c>
      <c r="AV14" s="392"/>
      <c r="AW14" s="392" t="str">
        <f t="shared" si="3"/>
        <v>N/A</v>
      </c>
      <c r="AX14" s="392"/>
      <c r="AY14" s="392" t="str">
        <f t="shared" si="4"/>
        <v>N/A</v>
      </c>
      <c r="AZ14" s="392"/>
      <c r="BA14" s="392" t="str">
        <f t="shared" si="5"/>
        <v>N/A</v>
      </c>
      <c r="BB14" s="392"/>
      <c r="BC14" s="392" t="str">
        <f t="shared" si="6"/>
        <v>N/A</v>
      </c>
      <c r="BD14" s="392"/>
      <c r="BE14" s="392" t="str">
        <f t="shared" si="7"/>
        <v>N/A</v>
      </c>
      <c r="BF14" s="392"/>
      <c r="BG14" s="392" t="str">
        <f t="shared" si="8"/>
        <v>N/A</v>
      </c>
      <c r="BH14" s="392"/>
      <c r="BI14" s="392" t="str">
        <f t="shared" si="9"/>
        <v>N/A</v>
      </c>
      <c r="BJ14" s="392"/>
      <c r="BK14" s="392" t="str">
        <f t="shared" si="10"/>
        <v>N/A</v>
      </c>
      <c r="BL14" s="392"/>
      <c r="BM14" s="392" t="str">
        <f t="shared" si="11"/>
        <v>N/A</v>
      </c>
      <c r="BN14" s="392"/>
      <c r="BO14" s="392" t="str">
        <f t="shared" si="12"/>
        <v>N/A</v>
      </c>
      <c r="BP14" s="392"/>
      <c r="BQ14" s="392" t="str">
        <f t="shared" si="13"/>
        <v>N/A</v>
      </c>
      <c r="BR14" s="392"/>
      <c r="BS14" s="392" t="str">
        <f t="shared" si="14"/>
        <v>N/A</v>
      </c>
      <c r="BT14" s="392"/>
      <c r="BU14" s="392" t="str">
        <f t="shared" si="15"/>
        <v>N/A</v>
      </c>
      <c r="BV14" s="266"/>
      <c r="BW14" s="105"/>
      <c r="BX14" s="105"/>
      <c r="BY14" s="105"/>
      <c r="BZ14" s="105"/>
      <c r="CA14" s="105"/>
      <c r="CB14" s="105"/>
      <c r="CC14" s="105"/>
    </row>
    <row r="15" spans="1:81" s="1" customFormat="1" ht="24.75" customHeight="1">
      <c r="A15" s="418"/>
      <c r="B15" s="451">
        <v>2837</v>
      </c>
      <c r="C15" s="76">
        <v>7</v>
      </c>
      <c r="D15" s="639" t="s">
        <v>363</v>
      </c>
      <c r="E15" s="80" t="s">
        <v>49</v>
      </c>
      <c r="F15" s="214"/>
      <c r="G15" s="195"/>
      <c r="H15" s="214"/>
      <c r="I15" s="195"/>
      <c r="J15" s="214"/>
      <c r="K15" s="195"/>
      <c r="L15" s="214"/>
      <c r="M15" s="195"/>
      <c r="N15" s="214"/>
      <c r="O15" s="195"/>
      <c r="P15" s="214"/>
      <c r="Q15" s="195"/>
      <c r="R15" s="214"/>
      <c r="S15" s="195"/>
      <c r="T15" s="214"/>
      <c r="U15" s="195"/>
      <c r="V15" s="214"/>
      <c r="W15" s="195"/>
      <c r="X15" s="214"/>
      <c r="Y15" s="195"/>
      <c r="Z15" s="214">
        <v>0</v>
      </c>
      <c r="AA15" s="195"/>
      <c r="AB15" s="214"/>
      <c r="AC15" s="195"/>
      <c r="AD15" s="214"/>
      <c r="AE15" s="195"/>
      <c r="AF15" s="214">
        <v>0</v>
      </c>
      <c r="AG15" s="195"/>
      <c r="AH15" s="214"/>
      <c r="AI15" s="195"/>
      <c r="AJ15" s="214"/>
      <c r="AK15" s="195"/>
      <c r="AL15" s="219"/>
      <c r="AM15" s="104"/>
      <c r="AN15" s="325">
        <v>7</v>
      </c>
      <c r="AO15" s="326" t="s">
        <v>129</v>
      </c>
      <c r="AP15" s="325" t="s">
        <v>49</v>
      </c>
      <c r="AQ15" s="327" t="s">
        <v>12</v>
      </c>
      <c r="AR15" s="328"/>
      <c r="AS15" s="334" t="str">
        <f t="shared" si="1"/>
        <v>N/A</v>
      </c>
      <c r="AT15" s="266"/>
      <c r="AU15" s="392" t="str">
        <f t="shared" si="2"/>
        <v>N/A</v>
      </c>
      <c r="AV15" s="392"/>
      <c r="AW15" s="392" t="str">
        <f t="shared" si="3"/>
        <v>N/A</v>
      </c>
      <c r="AX15" s="392"/>
      <c r="AY15" s="392" t="str">
        <f t="shared" si="4"/>
        <v>N/A</v>
      </c>
      <c r="AZ15" s="392"/>
      <c r="BA15" s="392" t="str">
        <f t="shared" si="5"/>
        <v>N/A</v>
      </c>
      <c r="BB15" s="392"/>
      <c r="BC15" s="392" t="str">
        <f t="shared" si="6"/>
        <v>N/A</v>
      </c>
      <c r="BD15" s="392"/>
      <c r="BE15" s="392" t="str">
        <f t="shared" si="7"/>
        <v>N/A</v>
      </c>
      <c r="BF15" s="392"/>
      <c r="BG15" s="392" t="str">
        <f t="shared" si="8"/>
        <v>N/A</v>
      </c>
      <c r="BH15" s="392"/>
      <c r="BI15" s="392" t="str">
        <f t="shared" si="9"/>
        <v>N/A</v>
      </c>
      <c r="BJ15" s="392"/>
      <c r="BK15" s="392" t="str">
        <f t="shared" si="10"/>
        <v>N/A</v>
      </c>
      <c r="BL15" s="392"/>
      <c r="BM15" s="392" t="str">
        <f t="shared" si="11"/>
        <v>N/A</v>
      </c>
      <c r="BN15" s="392"/>
      <c r="BO15" s="392" t="str">
        <f t="shared" si="12"/>
        <v>N/A</v>
      </c>
      <c r="BP15" s="392"/>
      <c r="BQ15" s="392" t="str">
        <f t="shared" si="13"/>
        <v>N/A</v>
      </c>
      <c r="BR15" s="392"/>
      <c r="BS15" s="392" t="str">
        <f t="shared" si="14"/>
        <v>N/A</v>
      </c>
      <c r="BT15" s="392"/>
      <c r="BU15" s="392" t="str">
        <f t="shared" si="15"/>
        <v>N/A</v>
      </c>
      <c r="BV15" s="266"/>
      <c r="BW15" s="105"/>
      <c r="BX15" s="105"/>
      <c r="BY15" s="105"/>
      <c r="BZ15" s="105"/>
      <c r="CA15" s="105"/>
      <c r="CB15" s="105"/>
      <c r="CC15" s="105"/>
    </row>
    <row r="16" spans="1:81" s="1" customFormat="1" ht="17.25" customHeight="1">
      <c r="A16" s="418"/>
      <c r="B16" s="450">
        <v>2838</v>
      </c>
      <c r="C16" s="80">
        <v>8</v>
      </c>
      <c r="D16" s="640" t="s">
        <v>364</v>
      </c>
      <c r="E16" s="80" t="s">
        <v>49</v>
      </c>
      <c r="F16" s="214"/>
      <c r="G16" s="195"/>
      <c r="H16" s="214"/>
      <c r="I16" s="195"/>
      <c r="J16" s="214"/>
      <c r="K16" s="195"/>
      <c r="L16" s="214"/>
      <c r="M16" s="195"/>
      <c r="N16" s="214"/>
      <c r="O16" s="195"/>
      <c r="P16" s="214"/>
      <c r="Q16" s="195"/>
      <c r="R16" s="214"/>
      <c r="S16" s="195"/>
      <c r="T16" s="214"/>
      <c r="U16" s="195"/>
      <c r="V16" s="214"/>
      <c r="W16" s="195"/>
      <c r="X16" s="214"/>
      <c r="Y16" s="195"/>
      <c r="Z16" s="214">
        <v>0</v>
      </c>
      <c r="AA16" s="195"/>
      <c r="AB16" s="214"/>
      <c r="AC16" s="195"/>
      <c r="AD16" s="214"/>
      <c r="AE16" s="195"/>
      <c r="AF16" s="214">
        <v>14.600000381469727</v>
      </c>
      <c r="AG16" s="195" t="s">
        <v>248</v>
      </c>
      <c r="AH16" s="214"/>
      <c r="AI16" s="195"/>
      <c r="AJ16" s="214"/>
      <c r="AK16" s="195"/>
      <c r="AL16" s="297"/>
      <c r="AM16" s="141"/>
      <c r="AN16" s="263">
        <v>8</v>
      </c>
      <c r="AO16" s="326" t="s">
        <v>82</v>
      </c>
      <c r="AP16" s="325" t="s">
        <v>49</v>
      </c>
      <c r="AQ16" s="327" t="s">
        <v>12</v>
      </c>
      <c r="AR16" s="328"/>
      <c r="AS16" s="334" t="str">
        <f t="shared" si="1"/>
        <v>N/A</v>
      </c>
      <c r="AT16" s="266"/>
      <c r="AU16" s="392" t="str">
        <f t="shared" si="2"/>
        <v>N/A</v>
      </c>
      <c r="AV16" s="392"/>
      <c r="AW16" s="392" t="str">
        <f t="shared" si="3"/>
        <v>N/A</v>
      </c>
      <c r="AX16" s="392"/>
      <c r="AY16" s="392" t="str">
        <f t="shared" si="4"/>
        <v>N/A</v>
      </c>
      <c r="AZ16" s="392"/>
      <c r="BA16" s="392" t="str">
        <f t="shared" si="5"/>
        <v>N/A</v>
      </c>
      <c r="BB16" s="392"/>
      <c r="BC16" s="392" t="str">
        <f t="shared" si="6"/>
        <v>N/A</v>
      </c>
      <c r="BD16" s="392"/>
      <c r="BE16" s="392" t="str">
        <f t="shared" si="7"/>
        <v>N/A</v>
      </c>
      <c r="BF16" s="392"/>
      <c r="BG16" s="392" t="str">
        <f t="shared" si="8"/>
        <v>N/A</v>
      </c>
      <c r="BH16" s="392"/>
      <c r="BI16" s="392" t="str">
        <f t="shared" si="9"/>
        <v>N/A</v>
      </c>
      <c r="BJ16" s="392"/>
      <c r="BK16" s="392" t="str">
        <f t="shared" si="10"/>
        <v>N/A</v>
      </c>
      <c r="BL16" s="392"/>
      <c r="BM16" s="392" t="str">
        <f t="shared" si="11"/>
        <v>N/A</v>
      </c>
      <c r="BN16" s="392"/>
      <c r="BO16" s="392" t="str">
        <f t="shared" si="12"/>
        <v>N/A</v>
      </c>
      <c r="BP16" s="392"/>
      <c r="BQ16" s="392" t="str">
        <f t="shared" si="13"/>
        <v>N/A</v>
      </c>
      <c r="BR16" s="392"/>
      <c r="BS16" s="392" t="str">
        <f t="shared" si="14"/>
        <v>N/A</v>
      </c>
      <c r="BT16" s="392"/>
      <c r="BU16" s="392" t="str">
        <f t="shared" si="15"/>
        <v>N/A</v>
      </c>
      <c r="BV16" s="266"/>
      <c r="BW16" s="105"/>
      <c r="BX16" s="105"/>
      <c r="BY16" s="105"/>
      <c r="BZ16" s="105"/>
      <c r="CA16" s="105"/>
      <c r="CB16" s="105"/>
      <c r="CC16" s="105"/>
    </row>
    <row r="17" spans="1:81" ht="17.25" customHeight="1">
      <c r="A17" s="418" t="s">
        <v>57</v>
      </c>
      <c r="B17" s="450">
        <v>2577</v>
      </c>
      <c r="C17" s="76">
        <v>9</v>
      </c>
      <c r="D17" s="641" t="s">
        <v>365</v>
      </c>
      <c r="E17" s="80" t="s">
        <v>49</v>
      </c>
      <c r="F17" s="258"/>
      <c r="G17" s="195"/>
      <c r="H17" s="258"/>
      <c r="I17" s="195"/>
      <c r="J17" s="258"/>
      <c r="K17" s="195"/>
      <c r="L17" s="258"/>
      <c r="M17" s="195"/>
      <c r="N17" s="258"/>
      <c r="O17" s="195"/>
      <c r="P17" s="258"/>
      <c r="Q17" s="195"/>
      <c r="R17" s="258"/>
      <c r="S17" s="195"/>
      <c r="T17" s="258"/>
      <c r="U17" s="195"/>
      <c r="V17" s="258"/>
      <c r="W17" s="195"/>
      <c r="X17" s="258"/>
      <c r="Y17" s="195"/>
      <c r="Z17" s="258">
        <v>0</v>
      </c>
      <c r="AA17" s="195"/>
      <c r="AB17" s="258"/>
      <c r="AC17" s="195"/>
      <c r="AD17" s="258"/>
      <c r="AE17" s="195"/>
      <c r="AF17" s="258">
        <v>0</v>
      </c>
      <c r="AG17" s="195"/>
      <c r="AH17" s="258"/>
      <c r="AI17" s="195"/>
      <c r="AJ17" s="258"/>
      <c r="AK17" s="195"/>
      <c r="AL17" s="297"/>
      <c r="AM17" s="141"/>
      <c r="AN17" s="325">
        <v>9</v>
      </c>
      <c r="AO17" s="326" t="s">
        <v>80</v>
      </c>
      <c r="AP17" s="325" t="s">
        <v>49</v>
      </c>
      <c r="AQ17" s="327" t="s">
        <v>12</v>
      </c>
      <c r="AR17" s="328"/>
      <c r="AS17" s="334" t="str">
        <f t="shared" si="1"/>
        <v>N/A</v>
      </c>
      <c r="AT17" s="266"/>
      <c r="AU17" s="392" t="str">
        <f t="shared" si="2"/>
        <v>N/A</v>
      </c>
      <c r="AV17" s="392"/>
      <c r="AW17" s="392" t="str">
        <f t="shared" si="3"/>
        <v>N/A</v>
      </c>
      <c r="AX17" s="392"/>
      <c r="AY17" s="392" t="str">
        <f t="shared" si="4"/>
        <v>N/A</v>
      </c>
      <c r="AZ17" s="392"/>
      <c r="BA17" s="392" t="str">
        <f t="shared" si="5"/>
        <v>N/A</v>
      </c>
      <c r="BB17" s="392"/>
      <c r="BC17" s="392" t="str">
        <f t="shared" si="6"/>
        <v>N/A</v>
      </c>
      <c r="BD17" s="392"/>
      <c r="BE17" s="392" t="str">
        <f t="shared" si="7"/>
        <v>N/A</v>
      </c>
      <c r="BF17" s="392"/>
      <c r="BG17" s="392" t="str">
        <f t="shared" si="8"/>
        <v>N/A</v>
      </c>
      <c r="BH17" s="392"/>
      <c r="BI17" s="392" t="str">
        <f t="shared" si="9"/>
        <v>N/A</v>
      </c>
      <c r="BJ17" s="392"/>
      <c r="BK17" s="392" t="str">
        <f t="shared" si="10"/>
        <v>N/A</v>
      </c>
      <c r="BL17" s="392"/>
      <c r="BM17" s="392" t="str">
        <f t="shared" si="11"/>
        <v>N/A</v>
      </c>
      <c r="BN17" s="392"/>
      <c r="BO17" s="392" t="str">
        <f t="shared" si="12"/>
        <v>N/A</v>
      </c>
      <c r="BP17" s="392"/>
      <c r="BQ17" s="392" t="str">
        <f t="shared" si="13"/>
        <v>N/A</v>
      </c>
      <c r="BR17" s="392"/>
      <c r="BS17" s="392" t="str">
        <f t="shared" si="14"/>
        <v>N/A</v>
      </c>
      <c r="BT17" s="392"/>
      <c r="BU17" s="392" t="str">
        <f t="shared" si="15"/>
        <v>N/A</v>
      </c>
      <c r="BV17" s="266"/>
      <c r="BW17" s="105"/>
      <c r="BX17" s="105"/>
      <c r="BY17" s="105"/>
      <c r="BZ17" s="105"/>
      <c r="CA17" s="105"/>
      <c r="CB17" s="105"/>
      <c r="CC17" s="105"/>
    </row>
    <row r="18" spans="2:81" ht="15.75" customHeight="1">
      <c r="B18" s="450">
        <v>2839</v>
      </c>
      <c r="C18" s="130">
        <v>10</v>
      </c>
      <c r="D18" s="642" t="s">
        <v>366</v>
      </c>
      <c r="E18" s="80" t="s">
        <v>49</v>
      </c>
      <c r="F18" s="258"/>
      <c r="G18" s="195"/>
      <c r="H18" s="258"/>
      <c r="I18" s="195"/>
      <c r="J18" s="258"/>
      <c r="K18" s="195"/>
      <c r="L18" s="258"/>
      <c r="M18" s="195"/>
      <c r="N18" s="258"/>
      <c r="O18" s="195"/>
      <c r="P18" s="258"/>
      <c r="Q18" s="195"/>
      <c r="R18" s="258"/>
      <c r="S18" s="195"/>
      <c r="T18" s="258"/>
      <c r="U18" s="195"/>
      <c r="V18" s="258"/>
      <c r="W18" s="195"/>
      <c r="X18" s="258"/>
      <c r="Y18" s="195"/>
      <c r="Z18" s="258">
        <v>0</v>
      </c>
      <c r="AA18" s="195"/>
      <c r="AB18" s="258"/>
      <c r="AC18" s="195"/>
      <c r="AD18" s="258"/>
      <c r="AE18" s="195"/>
      <c r="AF18" s="258">
        <v>0</v>
      </c>
      <c r="AG18" s="195"/>
      <c r="AH18" s="258"/>
      <c r="AI18" s="195"/>
      <c r="AJ18" s="258"/>
      <c r="AK18" s="195"/>
      <c r="AL18" s="297"/>
      <c r="AM18" s="141"/>
      <c r="AN18" s="366">
        <v>10</v>
      </c>
      <c r="AO18" s="509" t="s">
        <v>130</v>
      </c>
      <c r="AP18" s="325" t="s">
        <v>49</v>
      </c>
      <c r="AQ18" s="327" t="s">
        <v>12</v>
      </c>
      <c r="AR18" s="328"/>
      <c r="AS18" s="334" t="str">
        <f t="shared" si="1"/>
        <v>N/A</v>
      </c>
      <c r="AT18" s="266"/>
      <c r="AU18" s="392" t="str">
        <f t="shared" si="2"/>
        <v>N/A</v>
      </c>
      <c r="AV18" s="392"/>
      <c r="AW18" s="392" t="str">
        <f t="shared" si="3"/>
        <v>N/A</v>
      </c>
      <c r="AX18" s="392"/>
      <c r="AY18" s="392" t="str">
        <f t="shared" si="4"/>
        <v>N/A</v>
      </c>
      <c r="AZ18" s="392"/>
      <c r="BA18" s="392" t="str">
        <f t="shared" si="5"/>
        <v>N/A</v>
      </c>
      <c r="BB18" s="392"/>
      <c r="BC18" s="392" t="str">
        <f t="shared" si="6"/>
        <v>N/A</v>
      </c>
      <c r="BD18" s="392"/>
      <c r="BE18" s="392" t="str">
        <f t="shared" si="7"/>
        <v>N/A</v>
      </c>
      <c r="BF18" s="392"/>
      <c r="BG18" s="392" t="str">
        <f t="shared" si="8"/>
        <v>N/A</v>
      </c>
      <c r="BH18" s="392"/>
      <c r="BI18" s="392" t="str">
        <f t="shared" si="9"/>
        <v>N/A</v>
      </c>
      <c r="BJ18" s="392"/>
      <c r="BK18" s="392" t="str">
        <f t="shared" si="10"/>
        <v>N/A</v>
      </c>
      <c r="BL18" s="392"/>
      <c r="BM18" s="392" t="str">
        <f t="shared" si="11"/>
        <v>N/A</v>
      </c>
      <c r="BN18" s="392"/>
      <c r="BO18" s="392" t="str">
        <f t="shared" si="12"/>
        <v>N/A</v>
      </c>
      <c r="BP18" s="392"/>
      <c r="BQ18" s="392" t="str">
        <f t="shared" si="13"/>
        <v>N/A</v>
      </c>
      <c r="BR18" s="392"/>
      <c r="BS18" s="392" t="str">
        <f t="shared" si="14"/>
        <v>N/A</v>
      </c>
      <c r="BT18" s="392"/>
      <c r="BU18" s="392" t="str">
        <f t="shared" si="15"/>
        <v>N/A</v>
      </c>
      <c r="BV18" s="266"/>
      <c r="BW18" s="105"/>
      <c r="BX18" s="105"/>
      <c r="BY18" s="105"/>
      <c r="BZ18" s="105"/>
      <c r="CA18" s="105"/>
      <c r="CB18" s="105"/>
      <c r="CC18" s="105"/>
    </row>
    <row r="19" spans="1:81" ht="17.25" customHeight="1">
      <c r="A19" s="418" t="s">
        <v>57</v>
      </c>
      <c r="B19" s="450">
        <v>1926</v>
      </c>
      <c r="C19" s="131">
        <v>11</v>
      </c>
      <c r="D19" s="111" t="s">
        <v>367</v>
      </c>
      <c r="E19" s="80" t="s">
        <v>49</v>
      </c>
      <c r="F19" s="258"/>
      <c r="G19" s="195"/>
      <c r="H19" s="258"/>
      <c r="I19" s="195"/>
      <c r="J19" s="258"/>
      <c r="K19" s="195"/>
      <c r="L19" s="258"/>
      <c r="M19" s="195"/>
      <c r="N19" s="258"/>
      <c r="O19" s="195"/>
      <c r="P19" s="258"/>
      <c r="Q19" s="195"/>
      <c r="R19" s="258"/>
      <c r="S19" s="195"/>
      <c r="T19" s="258"/>
      <c r="U19" s="195"/>
      <c r="V19" s="258"/>
      <c r="W19" s="195"/>
      <c r="X19" s="258"/>
      <c r="Y19" s="195"/>
      <c r="Z19" s="258">
        <v>341.29998779296875</v>
      </c>
      <c r="AA19" s="195" t="s">
        <v>247</v>
      </c>
      <c r="AB19" s="258"/>
      <c r="AC19" s="195"/>
      <c r="AD19" s="258"/>
      <c r="AE19" s="195"/>
      <c r="AF19" s="258">
        <v>405.5150146484375</v>
      </c>
      <c r="AG19" s="195" t="s">
        <v>245</v>
      </c>
      <c r="AH19" s="258"/>
      <c r="AI19" s="195"/>
      <c r="AJ19" s="258"/>
      <c r="AK19" s="195"/>
      <c r="AL19" s="297"/>
      <c r="AM19" s="141"/>
      <c r="AN19" s="367">
        <v>11</v>
      </c>
      <c r="AO19" s="326" t="s">
        <v>87</v>
      </c>
      <c r="AP19" s="325" t="s">
        <v>49</v>
      </c>
      <c r="AQ19" s="327" t="s">
        <v>12</v>
      </c>
      <c r="AR19" s="328"/>
      <c r="AS19" s="334" t="str">
        <f t="shared" si="1"/>
        <v>N/A</v>
      </c>
      <c r="AT19" s="266"/>
      <c r="AU19" s="392" t="str">
        <f t="shared" si="2"/>
        <v>N/A</v>
      </c>
      <c r="AV19" s="392"/>
      <c r="AW19" s="392" t="str">
        <f t="shared" si="3"/>
        <v>N/A</v>
      </c>
      <c r="AX19" s="392"/>
      <c r="AY19" s="392" t="str">
        <f t="shared" si="4"/>
        <v>N/A</v>
      </c>
      <c r="AZ19" s="392"/>
      <c r="BA19" s="392" t="str">
        <f t="shared" si="5"/>
        <v>N/A</v>
      </c>
      <c r="BB19" s="392"/>
      <c r="BC19" s="392" t="str">
        <f t="shared" si="6"/>
        <v>N/A</v>
      </c>
      <c r="BD19" s="392"/>
      <c r="BE19" s="392" t="str">
        <f t="shared" si="7"/>
        <v>N/A</v>
      </c>
      <c r="BF19" s="392"/>
      <c r="BG19" s="392" t="str">
        <f t="shared" si="8"/>
        <v>N/A</v>
      </c>
      <c r="BH19" s="392"/>
      <c r="BI19" s="392" t="str">
        <f t="shared" si="9"/>
        <v>N/A</v>
      </c>
      <c r="BJ19" s="392"/>
      <c r="BK19" s="392" t="str">
        <f t="shared" si="10"/>
        <v>N/A</v>
      </c>
      <c r="BL19" s="392"/>
      <c r="BM19" s="392" t="str">
        <f t="shared" si="11"/>
        <v>N/A</v>
      </c>
      <c r="BN19" s="392"/>
      <c r="BO19" s="392" t="str">
        <f t="shared" si="12"/>
        <v>N/A</v>
      </c>
      <c r="BP19" s="392"/>
      <c r="BQ19" s="392" t="str">
        <f t="shared" si="13"/>
        <v>N/A</v>
      </c>
      <c r="BR19" s="392"/>
      <c r="BS19" s="392" t="str">
        <f t="shared" si="14"/>
        <v>N/A</v>
      </c>
      <c r="BT19" s="392"/>
      <c r="BU19" s="392" t="str">
        <f t="shared" si="15"/>
        <v>N/A</v>
      </c>
      <c r="BV19" s="266"/>
      <c r="BW19" s="105"/>
      <c r="BX19" s="105"/>
      <c r="BY19" s="105"/>
      <c r="BZ19" s="105"/>
      <c r="CA19" s="105"/>
      <c r="CB19" s="105"/>
      <c r="CC19" s="105"/>
    </row>
    <row r="20" spans="2:81" ht="15.75" customHeight="1">
      <c r="B20" s="450">
        <v>2864</v>
      </c>
      <c r="C20" s="76">
        <v>12</v>
      </c>
      <c r="D20" s="112" t="s">
        <v>368</v>
      </c>
      <c r="E20" s="130" t="s">
        <v>49</v>
      </c>
      <c r="F20" s="258"/>
      <c r="G20" s="195"/>
      <c r="H20" s="258"/>
      <c r="I20" s="195"/>
      <c r="J20" s="258"/>
      <c r="K20" s="195"/>
      <c r="L20" s="258"/>
      <c r="M20" s="195"/>
      <c r="N20" s="258"/>
      <c r="O20" s="195"/>
      <c r="P20" s="258"/>
      <c r="Q20" s="195"/>
      <c r="R20" s="258"/>
      <c r="S20" s="195"/>
      <c r="T20" s="258"/>
      <c r="U20" s="195"/>
      <c r="V20" s="258"/>
      <c r="W20" s="195"/>
      <c r="X20" s="258"/>
      <c r="Y20" s="195"/>
      <c r="Z20" s="258">
        <v>255.5</v>
      </c>
      <c r="AA20" s="195"/>
      <c r="AB20" s="258"/>
      <c r="AC20" s="195"/>
      <c r="AD20" s="258"/>
      <c r="AE20" s="195"/>
      <c r="AF20" s="258"/>
      <c r="AG20" s="195"/>
      <c r="AH20" s="258"/>
      <c r="AI20" s="195"/>
      <c r="AJ20" s="258"/>
      <c r="AK20" s="195"/>
      <c r="AL20" s="297"/>
      <c r="AM20" s="141"/>
      <c r="AN20" s="325">
        <v>12</v>
      </c>
      <c r="AO20" s="509" t="s">
        <v>131</v>
      </c>
      <c r="AP20" s="325" t="s">
        <v>49</v>
      </c>
      <c r="AQ20" s="327" t="s">
        <v>12</v>
      </c>
      <c r="AR20" s="328"/>
      <c r="AS20" s="334" t="str">
        <f t="shared" si="1"/>
        <v>N/A</v>
      </c>
      <c r="AT20" s="266"/>
      <c r="AU20" s="392" t="str">
        <f t="shared" si="2"/>
        <v>N/A</v>
      </c>
      <c r="AV20" s="392"/>
      <c r="AW20" s="392" t="str">
        <f t="shared" si="3"/>
        <v>N/A</v>
      </c>
      <c r="AX20" s="392"/>
      <c r="AY20" s="392" t="str">
        <f t="shared" si="4"/>
        <v>N/A</v>
      </c>
      <c r="AZ20" s="392"/>
      <c r="BA20" s="392" t="str">
        <f t="shared" si="5"/>
        <v>N/A</v>
      </c>
      <c r="BB20" s="392"/>
      <c r="BC20" s="392" t="str">
        <f t="shared" si="6"/>
        <v>N/A</v>
      </c>
      <c r="BD20" s="392"/>
      <c r="BE20" s="392" t="str">
        <f t="shared" si="7"/>
        <v>N/A</v>
      </c>
      <c r="BF20" s="392"/>
      <c r="BG20" s="392" t="str">
        <f t="shared" si="8"/>
        <v>N/A</v>
      </c>
      <c r="BH20" s="392"/>
      <c r="BI20" s="392" t="str">
        <f t="shared" si="9"/>
        <v>N/A</v>
      </c>
      <c r="BJ20" s="392"/>
      <c r="BK20" s="392" t="str">
        <f t="shared" si="10"/>
        <v>N/A</v>
      </c>
      <c r="BL20" s="392"/>
      <c r="BM20" s="392" t="str">
        <f t="shared" si="11"/>
        <v>N/A</v>
      </c>
      <c r="BN20" s="392"/>
      <c r="BO20" s="392" t="str">
        <f t="shared" si="12"/>
        <v>N/A</v>
      </c>
      <c r="BP20" s="392"/>
      <c r="BQ20" s="392" t="str">
        <f t="shared" si="13"/>
        <v>N/A</v>
      </c>
      <c r="BR20" s="392"/>
      <c r="BS20" s="392" t="str">
        <f t="shared" si="14"/>
        <v>N/A</v>
      </c>
      <c r="BT20" s="392"/>
      <c r="BU20" s="392" t="str">
        <f t="shared" si="15"/>
        <v>N/A</v>
      </c>
      <c r="BV20" s="266"/>
      <c r="BW20" s="105"/>
      <c r="BX20" s="105"/>
      <c r="BY20" s="105"/>
      <c r="BZ20" s="105"/>
      <c r="CA20" s="105"/>
      <c r="CB20" s="105"/>
      <c r="CC20" s="105"/>
    </row>
    <row r="21" spans="2:81" ht="21.75" customHeight="1">
      <c r="B21" s="450">
        <v>2578</v>
      </c>
      <c r="C21" s="113">
        <v>13</v>
      </c>
      <c r="D21" s="111" t="s">
        <v>369</v>
      </c>
      <c r="E21" s="261" t="s">
        <v>49</v>
      </c>
      <c r="F21" s="584"/>
      <c r="G21" s="262"/>
      <c r="H21" s="584"/>
      <c r="I21" s="262"/>
      <c r="J21" s="584"/>
      <c r="K21" s="262"/>
      <c r="L21" s="584"/>
      <c r="M21" s="262"/>
      <c r="N21" s="584"/>
      <c r="O21" s="262"/>
      <c r="P21" s="584"/>
      <c r="Q21" s="262"/>
      <c r="R21" s="584"/>
      <c r="S21" s="262"/>
      <c r="T21" s="584"/>
      <c r="U21" s="262"/>
      <c r="V21" s="584"/>
      <c r="W21" s="262"/>
      <c r="X21" s="584"/>
      <c r="Y21" s="262"/>
      <c r="Z21" s="584"/>
      <c r="AA21" s="262"/>
      <c r="AB21" s="584"/>
      <c r="AC21" s="262"/>
      <c r="AD21" s="584"/>
      <c r="AE21" s="262"/>
      <c r="AF21" s="584">
        <v>0</v>
      </c>
      <c r="AG21" s="262"/>
      <c r="AH21" s="584"/>
      <c r="AI21" s="262"/>
      <c r="AJ21" s="584"/>
      <c r="AK21" s="262"/>
      <c r="AL21" s="297"/>
      <c r="AM21" s="141"/>
      <c r="AN21" s="368">
        <v>13</v>
      </c>
      <c r="AO21" s="326" t="s">
        <v>83</v>
      </c>
      <c r="AP21" s="325" t="s">
        <v>49</v>
      </c>
      <c r="AQ21" s="327" t="s">
        <v>12</v>
      </c>
      <c r="AR21" s="328"/>
      <c r="AS21" s="334" t="str">
        <f t="shared" si="1"/>
        <v>N/A</v>
      </c>
      <c r="AT21" s="369"/>
      <c r="AU21" s="392" t="str">
        <f>IF(OR(ISBLANK(H21),ISBLANK(J21)),"N/A",IF(ABS((J21-H21)/J21)&gt;0.25,"&gt; 25%","ok"))</f>
        <v>N/A</v>
      </c>
      <c r="AV21" s="392"/>
      <c r="AW21" s="392" t="str">
        <f t="shared" si="3"/>
        <v>N/A</v>
      </c>
      <c r="AX21" s="392"/>
      <c r="AY21" s="392" t="str">
        <f t="shared" si="4"/>
        <v>N/A</v>
      </c>
      <c r="AZ21" s="392"/>
      <c r="BA21" s="392" t="str">
        <f t="shared" si="5"/>
        <v>N/A</v>
      </c>
      <c r="BB21" s="392"/>
      <c r="BC21" s="392" t="str">
        <f t="shared" si="6"/>
        <v>N/A</v>
      </c>
      <c r="BD21" s="392"/>
      <c r="BE21" s="392" t="str">
        <f t="shared" si="7"/>
        <v>N/A</v>
      </c>
      <c r="BF21" s="392"/>
      <c r="BG21" s="392" t="str">
        <f t="shared" si="8"/>
        <v>N/A</v>
      </c>
      <c r="BH21" s="392"/>
      <c r="BI21" s="392" t="str">
        <f t="shared" si="9"/>
        <v>N/A</v>
      </c>
      <c r="BJ21" s="392"/>
      <c r="BK21" s="392" t="str">
        <f t="shared" si="10"/>
        <v>N/A</v>
      </c>
      <c r="BL21" s="392"/>
      <c r="BM21" s="392" t="str">
        <f t="shared" si="11"/>
        <v>N/A</v>
      </c>
      <c r="BN21" s="392"/>
      <c r="BO21" s="392" t="str">
        <f t="shared" si="12"/>
        <v>N/A</v>
      </c>
      <c r="BP21" s="392"/>
      <c r="BQ21" s="392" t="str">
        <f t="shared" si="13"/>
        <v>N/A</v>
      </c>
      <c r="BR21" s="392"/>
      <c r="BS21" s="392" t="str">
        <f t="shared" si="14"/>
        <v>N/A</v>
      </c>
      <c r="BT21" s="392"/>
      <c r="BU21" s="392" t="str">
        <f t="shared" si="15"/>
        <v>N/A</v>
      </c>
      <c r="BV21" s="369"/>
      <c r="BW21" s="105"/>
      <c r="BX21" s="105"/>
      <c r="BY21" s="105"/>
      <c r="BZ21" s="105"/>
      <c r="CA21" s="105"/>
      <c r="CB21" s="105"/>
      <c r="CC21" s="105"/>
    </row>
    <row r="22" spans="2:81" ht="4.5" customHeight="1">
      <c r="B22" s="450">
        <v>5017</v>
      </c>
      <c r="C22" s="263"/>
      <c r="D22" s="264"/>
      <c r="E22" s="263"/>
      <c r="F22" s="585"/>
      <c r="G22" s="266"/>
      <c r="H22" s="585"/>
      <c r="I22" s="266"/>
      <c r="J22" s="585"/>
      <c r="K22" s="266"/>
      <c r="L22" s="585"/>
      <c r="M22" s="266"/>
      <c r="N22" s="585"/>
      <c r="O22" s="266"/>
      <c r="P22" s="585"/>
      <c r="Q22" s="266"/>
      <c r="R22" s="585"/>
      <c r="S22" s="266"/>
      <c r="T22" s="585"/>
      <c r="U22" s="266"/>
      <c r="V22" s="585"/>
      <c r="W22" s="266"/>
      <c r="X22" s="585"/>
      <c r="Y22" s="266"/>
      <c r="Z22" s="585"/>
      <c r="AA22" s="266"/>
      <c r="AB22" s="585"/>
      <c r="AC22" s="266"/>
      <c r="AD22" s="585"/>
      <c r="AE22" s="266"/>
      <c r="AF22" s="585"/>
      <c r="AG22" s="266"/>
      <c r="AH22" s="585"/>
      <c r="AI22" s="266"/>
      <c r="AJ22" s="585"/>
      <c r="AK22" s="266"/>
      <c r="AL22" s="297"/>
      <c r="AM22" s="141"/>
      <c r="AN22" s="263"/>
      <c r="AO22" s="264"/>
      <c r="AP22" s="263"/>
      <c r="AQ22" s="327"/>
      <c r="AR22" s="328"/>
      <c r="AS22" s="327"/>
      <c r="AT22" s="266"/>
      <c r="AU22" s="265"/>
      <c r="AV22" s="266"/>
      <c r="AW22" s="265"/>
      <c r="AX22" s="266"/>
      <c r="AY22" s="265"/>
      <c r="AZ22" s="266"/>
      <c r="BA22" s="265"/>
      <c r="BB22" s="266"/>
      <c r="BC22" s="265"/>
      <c r="BD22" s="266"/>
      <c r="BE22" s="265"/>
      <c r="BF22" s="266"/>
      <c r="BG22" s="265"/>
      <c r="BH22" s="266"/>
      <c r="BI22" s="265"/>
      <c r="BJ22" s="586"/>
      <c r="BK22" s="265"/>
      <c r="BL22" s="266"/>
      <c r="BM22" s="265"/>
      <c r="BN22" s="266"/>
      <c r="BO22" s="266"/>
      <c r="BP22" s="266"/>
      <c r="BQ22" s="266"/>
      <c r="BR22" s="266"/>
      <c r="BS22" s="265"/>
      <c r="BT22" s="266"/>
      <c r="BU22" s="265"/>
      <c r="BV22" s="376"/>
      <c r="BW22" s="105"/>
      <c r="BX22" s="105"/>
      <c r="BY22" s="105"/>
      <c r="BZ22" s="105"/>
      <c r="CA22" s="105"/>
      <c r="CB22" s="105"/>
      <c r="CC22" s="105"/>
    </row>
    <row r="23" spans="2:81" ht="24" customHeight="1">
      <c r="B23" s="450">
        <v>1878</v>
      </c>
      <c r="C23" s="76">
        <v>14</v>
      </c>
      <c r="D23" s="643" t="s">
        <v>370</v>
      </c>
      <c r="E23" s="76" t="s">
        <v>56</v>
      </c>
      <c r="F23" s="258"/>
      <c r="G23" s="201"/>
      <c r="H23" s="258"/>
      <c r="I23" s="201"/>
      <c r="J23" s="258"/>
      <c r="K23" s="201"/>
      <c r="L23" s="258"/>
      <c r="M23" s="201"/>
      <c r="N23" s="258"/>
      <c r="O23" s="201"/>
      <c r="P23" s="258"/>
      <c r="Q23" s="201"/>
      <c r="R23" s="258"/>
      <c r="S23" s="201"/>
      <c r="T23" s="258"/>
      <c r="U23" s="201"/>
      <c r="V23" s="258"/>
      <c r="W23" s="201"/>
      <c r="X23" s="258"/>
      <c r="Y23" s="201"/>
      <c r="Z23" s="258">
        <v>4.400000095367432</v>
      </c>
      <c r="AA23" s="201" t="s">
        <v>249</v>
      </c>
      <c r="AB23" s="258"/>
      <c r="AC23" s="201"/>
      <c r="AD23" s="258">
        <v>17.709999084472656</v>
      </c>
      <c r="AE23" s="201"/>
      <c r="AF23" s="258">
        <v>17.709999084472656</v>
      </c>
      <c r="AG23" s="201" t="s">
        <v>250</v>
      </c>
      <c r="AH23" s="258"/>
      <c r="AI23" s="201"/>
      <c r="AJ23" s="258"/>
      <c r="AK23" s="201"/>
      <c r="AL23" s="297"/>
      <c r="AM23" s="141"/>
      <c r="AN23" s="325">
        <v>14</v>
      </c>
      <c r="AO23" s="508" t="s">
        <v>96</v>
      </c>
      <c r="AP23" s="325" t="s">
        <v>56</v>
      </c>
      <c r="AQ23" s="327" t="s">
        <v>12</v>
      </c>
      <c r="AR23" s="328"/>
      <c r="AS23" s="334" t="str">
        <f t="shared" si="1"/>
        <v>N/A</v>
      </c>
      <c r="AT23" s="328"/>
      <c r="AU23" s="431" t="str">
        <f>IF(OR(ISBLANK(H23),ISBLANK(J23)),"N/A",IF(ABS(J23-H23)&gt;25,"&gt; 25%","ok"))</f>
        <v>N/A</v>
      </c>
      <c r="AV23" s="431"/>
      <c r="AW23" s="431" t="str">
        <f aca="true" t="shared" si="16" ref="AW23:BU23">IF(OR(ISBLANK(J23),ISBLANK(L23)),"N/A",IF(ABS(L23-J23)&gt;25,"&gt; 25%","ok"))</f>
        <v>N/A</v>
      </c>
      <c r="AX23" s="431"/>
      <c r="AY23" s="431" t="str">
        <f t="shared" si="16"/>
        <v>N/A</v>
      </c>
      <c r="AZ23" s="431"/>
      <c r="BA23" s="431" t="str">
        <f t="shared" si="16"/>
        <v>N/A</v>
      </c>
      <c r="BB23" s="431"/>
      <c r="BC23" s="431" t="str">
        <f t="shared" si="16"/>
        <v>N/A</v>
      </c>
      <c r="BD23" s="431"/>
      <c r="BE23" s="431" t="str">
        <f t="shared" si="16"/>
        <v>N/A</v>
      </c>
      <c r="BF23" s="431"/>
      <c r="BG23" s="431" t="str">
        <f t="shared" si="16"/>
        <v>N/A</v>
      </c>
      <c r="BH23" s="431"/>
      <c r="BI23" s="431" t="str">
        <f t="shared" si="16"/>
        <v>N/A</v>
      </c>
      <c r="BJ23" s="431"/>
      <c r="BK23" s="431" t="str">
        <f t="shared" si="16"/>
        <v>N/A</v>
      </c>
      <c r="BL23" s="431"/>
      <c r="BM23" s="431" t="str">
        <f t="shared" si="16"/>
        <v>N/A</v>
      </c>
      <c r="BN23" s="431"/>
      <c r="BO23" s="431" t="str">
        <f t="shared" si="16"/>
        <v>N/A</v>
      </c>
      <c r="BP23" s="431"/>
      <c r="BQ23" s="431" t="str">
        <f t="shared" si="16"/>
        <v>ok</v>
      </c>
      <c r="BR23" s="431"/>
      <c r="BS23" s="431" t="str">
        <f t="shared" si="16"/>
        <v>N/A</v>
      </c>
      <c r="BT23" s="431"/>
      <c r="BU23" s="431" t="str">
        <f t="shared" si="16"/>
        <v>N/A</v>
      </c>
      <c r="BV23" s="328"/>
      <c r="BW23" s="105"/>
      <c r="BX23" s="105"/>
      <c r="BY23" s="105"/>
      <c r="BZ23" s="105"/>
      <c r="CA23" s="105"/>
      <c r="CB23" s="105"/>
      <c r="CC23" s="105"/>
    </row>
    <row r="24" spans="2:81" ht="21.75" customHeight="1">
      <c r="B24" s="450">
        <v>2585</v>
      </c>
      <c r="C24" s="80">
        <v>15</v>
      </c>
      <c r="D24" s="129" t="s">
        <v>371</v>
      </c>
      <c r="E24" s="80" t="s">
        <v>56</v>
      </c>
      <c r="F24" s="214"/>
      <c r="G24" s="195"/>
      <c r="H24" s="214"/>
      <c r="I24" s="195"/>
      <c r="J24" s="214"/>
      <c r="K24" s="195"/>
      <c r="L24" s="214"/>
      <c r="M24" s="195"/>
      <c r="N24" s="214"/>
      <c r="O24" s="195"/>
      <c r="P24" s="214"/>
      <c r="Q24" s="195"/>
      <c r="R24" s="214"/>
      <c r="S24" s="195"/>
      <c r="T24" s="214"/>
      <c r="U24" s="195"/>
      <c r="V24" s="214"/>
      <c r="W24" s="195"/>
      <c r="X24" s="214"/>
      <c r="Y24" s="195"/>
      <c r="Z24" s="214"/>
      <c r="AA24" s="195"/>
      <c r="AB24" s="214"/>
      <c r="AC24" s="195"/>
      <c r="AD24" s="214">
        <v>94.7699966430664</v>
      </c>
      <c r="AE24" s="195"/>
      <c r="AF24" s="214">
        <v>94.7699966430664</v>
      </c>
      <c r="AG24" s="195" t="s">
        <v>250</v>
      </c>
      <c r="AH24" s="214"/>
      <c r="AI24" s="195"/>
      <c r="AJ24" s="214"/>
      <c r="AK24" s="195"/>
      <c r="AL24" s="297"/>
      <c r="AM24" s="141"/>
      <c r="AN24" s="263">
        <v>15</v>
      </c>
      <c r="AO24" s="508" t="s">
        <v>97</v>
      </c>
      <c r="AP24" s="325" t="s">
        <v>56</v>
      </c>
      <c r="AQ24" s="327" t="s">
        <v>12</v>
      </c>
      <c r="AR24" s="328"/>
      <c r="AS24" s="334" t="str">
        <f t="shared" si="1"/>
        <v>N/A</v>
      </c>
      <c r="AT24" s="266"/>
      <c r="AU24" s="431" t="str">
        <f>IF(OR(ISBLANK(H24),ISBLANK(J24)),"N/A",IF(ABS(J24-H24)&gt;25,"&gt; 25%","ok"))</f>
        <v>N/A</v>
      </c>
      <c r="AV24" s="431"/>
      <c r="AW24" s="431" t="str">
        <f>IF(OR(ISBLANK(J24),ISBLANK(L24)),"N/A",IF(ABS(L24-J24)&gt;25,"&gt; 25%","ok"))</f>
        <v>N/A</v>
      </c>
      <c r="AX24" s="431"/>
      <c r="AY24" s="431" t="str">
        <f>IF(OR(ISBLANK(L24),ISBLANK(N24)),"N/A",IF(ABS(N24-L24)&gt;25,"&gt; 25%","ok"))</f>
        <v>N/A</v>
      </c>
      <c r="AZ24" s="431"/>
      <c r="BA24" s="431" t="str">
        <f>IF(OR(ISBLANK(N24),ISBLANK(P24)),"N/A",IF(ABS(P24-N24)&gt;25,"&gt; 25%","ok"))</f>
        <v>N/A</v>
      </c>
      <c r="BB24" s="431"/>
      <c r="BC24" s="431" t="str">
        <f>IF(OR(ISBLANK(P24),ISBLANK(R24)),"N/A",IF(ABS(R24-P24)&gt;25,"&gt; 25%","ok"))</f>
        <v>N/A</v>
      </c>
      <c r="BD24" s="431"/>
      <c r="BE24" s="431" t="str">
        <f>IF(OR(ISBLANK(R24),ISBLANK(T24)),"N/A",IF(ABS(T24-R24)&gt;25,"&gt; 25%","ok"))</f>
        <v>N/A</v>
      </c>
      <c r="BF24" s="431"/>
      <c r="BG24" s="431" t="str">
        <f>IF(OR(ISBLANK(T24),ISBLANK(V24)),"N/A",IF(ABS(V24-T24)&gt;25,"&gt; 25%","ok"))</f>
        <v>N/A</v>
      </c>
      <c r="BH24" s="431"/>
      <c r="BI24" s="431" t="str">
        <f>IF(OR(ISBLANK(V24),ISBLANK(X24)),"N/A",IF(ABS(X24-V24)&gt;25,"&gt; 25%","ok"))</f>
        <v>N/A</v>
      </c>
      <c r="BJ24" s="431"/>
      <c r="BK24" s="431" t="str">
        <f>IF(OR(ISBLANK(X24),ISBLANK(Z24)),"N/A",IF(ABS(Z24-X24)&gt;25,"&gt; 25%","ok"))</f>
        <v>N/A</v>
      </c>
      <c r="BL24" s="431"/>
      <c r="BM24" s="431" t="str">
        <f>IF(OR(ISBLANK(Z24),ISBLANK(AB24)),"N/A",IF(ABS(AB24-Z24)&gt;25,"&gt; 25%","ok"))</f>
        <v>N/A</v>
      </c>
      <c r="BN24" s="431"/>
      <c r="BO24" s="431" t="str">
        <f>IF(OR(ISBLANK(AB24),ISBLANK(AD24)),"N/A",IF(ABS(AD24-AB24)&gt;25,"&gt; 25%","ok"))</f>
        <v>N/A</v>
      </c>
      <c r="BP24" s="431"/>
      <c r="BQ24" s="431" t="str">
        <f>IF(OR(ISBLANK(AD24),ISBLANK(AF24)),"N/A",IF(ABS(AF24-AD24)&gt;25,"&gt; 25%","ok"))</f>
        <v>ok</v>
      </c>
      <c r="BR24" s="431"/>
      <c r="BS24" s="431" t="str">
        <f>IF(OR(ISBLANK(AF24),ISBLANK(AH24)),"N/A",IF(ABS(AH24-AF24)&gt;25,"&gt; 25%","ok"))</f>
        <v>N/A</v>
      </c>
      <c r="BT24" s="431"/>
      <c r="BU24" s="431" t="str">
        <f>IF(OR(ISBLANK(AH24),ISBLANK(AJ24)),"N/A",IF(ABS(AJ24-AH24)&gt;25,"&gt; 25%","ok"))</f>
        <v>N/A</v>
      </c>
      <c r="BV24" s="266"/>
      <c r="BW24" s="105"/>
      <c r="BX24" s="105"/>
      <c r="BY24" s="105"/>
      <c r="BZ24" s="105"/>
      <c r="CA24" s="105"/>
      <c r="CB24" s="105"/>
      <c r="CC24" s="105"/>
    </row>
    <row r="25" spans="2:81" ht="24" customHeight="1">
      <c r="B25" s="450">
        <v>2586</v>
      </c>
      <c r="C25" s="132">
        <v>16</v>
      </c>
      <c r="D25" s="133" t="s">
        <v>372</v>
      </c>
      <c r="E25" s="132" t="s">
        <v>56</v>
      </c>
      <c r="F25" s="215"/>
      <c r="G25" s="216"/>
      <c r="H25" s="215"/>
      <c r="I25" s="216"/>
      <c r="J25" s="215"/>
      <c r="K25" s="216"/>
      <c r="L25" s="215"/>
      <c r="M25" s="216"/>
      <c r="N25" s="215"/>
      <c r="O25" s="216"/>
      <c r="P25" s="215"/>
      <c r="Q25" s="216"/>
      <c r="R25" s="215"/>
      <c r="S25" s="216"/>
      <c r="T25" s="215"/>
      <c r="U25" s="216"/>
      <c r="V25" s="215"/>
      <c r="W25" s="216"/>
      <c r="X25" s="215"/>
      <c r="Y25" s="216"/>
      <c r="Z25" s="215">
        <v>0</v>
      </c>
      <c r="AA25" s="216"/>
      <c r="AB25" s="215"/>
      <c r="AC25" s="216"/>
      <c r="AD25" s="215"/>
      <c r="AE25" s="216"/>
      <c r="AF25" s="215">
        <v>0</v>
      </c>
      <c r="AG25" s="216"/>
      <c r="AH25" s="215"/>
      <c r="AI25" s="216"/>
      <c r="AJ25" s="215"/>
      <c r="AK25" s="216"/>
      <c r="AL25" s="297"/>
      <c r="AM25" s="141"/>
      <c r="AN25" s="370">
        <v>16</v>
      </c>
      <c r="AO25" s="524" t="s">
        <v>98</v>
      </c>
      <c r="AP25" s="370" t="s">
        <v>56</v>
      </c>
      <c r="AQ25" s="332" t="s">
        <v>12</v>
      </c>
      <c r="AR25" s="333"/>
      <c r="AS25" s="335" t="str">
        <f t="shared" si="1"/>
        <v>N/A</v>
      </c>
      <c r="AT25" s="510"/>
      <c r="AU25" s="483" t="str">
        <f>IF(OR(ISBLANK(H25),ISBLANK(J25)),"N/A",IF(ABS(J25-H25)&gt;25,"&gt; 25%","ok"))</f>
        <v>N/A</v>
      </c>
      <c r="AV25" s="483"/>
      <c r="AW25" s="483" t="str">
        <f>IF(OR(ISBLANK(J25),ISBLANK(L25)),"N/A",IF(ABS(L25-J25)&gt;25,"&gt; 25%","ok"))</f>
        <v>N/A</v>
      </c>
      <c r="AX25" s="483"/>
      <c r="AY25" s="483" t="str">
        <f>IF(OR(ISBLANK(L25),ISBLANK(N25)),"N/A",IF(ABS(N25-L25)&gt;25,"&gt; 25%","ok"))</f>
        <v>N/A</v>
      </c>
      <c r="AZ25" s="483"/>
      <c r="BA25" s="483" t="str">
        <f>IF(OR(ISBLANK(N25),ISBLANK(P25)),"N/A",IF(ABS(P25-N25)&gt;25,"&gt; 25%","ok"))</f>
        <v>N/A</v>
      </c>
      <c r="BB25" s="483"/>
      <c r="BC25" s="483" t="str">
        <f>IF(OR(ISBLANK(P25),ISBLANK(R25)),"N/A",IF(ABS(R25-P25)&gt;25,"&gt; 25%","ok"))</f>
        <v>N/A</v>
      </c>
      <c r="BD25" s="483"/>
      <c r="BE25" s="483" t="str">
        <f>IF(OR(ISBLANK(R25),ISBLANK(T25)),"N/A",IF(ABS(T25-R25)&gt;25,"&gt; 25%","ok"))</f>
        <v>N/A</v>
      </c>
      <c r="BF25" s="483"/>
      <c r="BG25" s="483" t="str">
        <f>IF(OR(ISBLANK(T25),ISBLANK(V25)),"N/A",IF(ABS(V25-T25)&gt;25,"&gt; 25%","ok"))</f>
        <v>N/A</v>
      </c>
      <c r="BH25" s="483"/>
      <c r="BI25" s="483" t="str">
        <f>IF(OR(ISBLANK(V25),ISBLANK(X25)),"N/A",IF(ABS(X25-V25)&gt;25,"&gt; 25%","ok"))</f>
        <v>N/A</v>
      </c>
      <c r="BJ25" s="483"/>
      <c r="BK25" s="483" t="str">
        <f>IF(OR(ISBLANK(X25),ISBLANK(Z25)),"N/A",IF(ABS(Z25-X25)&gt;25,"&gt; 25%","ok"))</f>
        <v>N/A</v>
      </c>
      <c r="BL25" s="483"/>
      <c r="BM25" s="483" t="str">
        <f>IF(OR(ISBLANK(Z25),ISBLANK(AB25)),"N/A",IF(ABS(AB25-Z25)&gt;25,"&gt; 25%","ok"))</f>
        <v>N/A</v>
      </c>
      <c r="BN25" s="483"/>
      <c r="BO25" s="483" t="str">
        <f>IF(OR(ISBLANK(AB25),ISBLANK(AD25)),"N/A",IF(ABS(AD25-AB25)&gt;25,"&gt; 25%","ok"))</f>
        <v>N/A</v>
      </c>
      <c r="BP25" s="483"/>
      <c r="BQ25" s="483" t="str">
        <f>IF(OR(ISBLANK(AD25),ISBLANK(AF25)),"N/A",IF(ABS(AF25-AD25)&gt;25,"&gt; 25%","ok"))</f>
        <v>N/A</v>
      </c>
      <c r="BR25" s="483"/>
      <c r="BS25" s="483" t="str">
        <f>IF(OR(ISBLANK(AF25),ISBLANK(AH25)),"N/A",IF(ABS(AH25-AF25)&gt;25,"&gt; 25%","ok"))</f>
        <v>N/A</v>
      </c>
      <c r="BT25" s="483"/>
      <c r="BU25" s="483" t="str">
        <f>IF(OR(ISBLANK(AH25),ISBLANK(AJ25)),"N/A",IF(ABS(AJ25-AH25)&gt;25,"&gt; 25%","ok"))</f>
        <v>N/A</v>
      </c>
      <c r="BV25" s="333"/>
      <c r="BW25" s="105"/>
      <c r="BX25" s="105"/>
      <c r="BY25" s="105"/>
      <c r="BZ25" s="105"/>
      <c r="CA25" s="105"/>
      <c r="CB25" s="105"/>
      <c r="CC25" s="105"/>
    </row>
    <row r="26" spans="1:81" s="568" customFormat="1" ht="4.5" customHeight="1">
      <c r="A26" s="572"/>
      <c r="B26" s="573">
        <v>2860</v>
      </c>
      <c r="C26" s="563">
        <v>17</v>
      </c>
      <c r="D26" s="574" t="s">
        <v>115</v>
      </c>
      <c r="E26" s="563"/>
      <c r="F26" s="566">
        <v>11272999</v>
      </c>
      <c r="G26" s="565"/>
      <c r="H26" s="566">
        <v>13121371</v>
      </c>
      <c r="I26" s="565"/>
      <c r="J26" s="566">
        <v>13531083</v>
      </c>
      <c r="K26" s="565"/>
      <c r="L26" s="566">
        <v>13953183</v>
      </c>
      <c r="M26" s="565"/>
      <c r="N26" s="566">
        <v>14385954</v>
      </c>
      <c r="O26" s="565"/>
      <c r="P26" s="566">
        <v>14827223</v>
      </c>
      <c r="Q26" s="565"/>
      <c r="R26" s="566">
        <v>15275362</v>
      </c>
      <c r="S26" s="565"/>
      <c r="T26" s="566">
        <v>15729518</v>
      </c>
      <c r="U26" s="565"/>
      <c r="V26" s="566">
        <v>16189796</v>
      </c>
      <c r="W26" s="565"/>
      <c r="X26" s="566">
        <v>16656727</v>
      </c>
      <c r="Y26" s="567"/>
      <c r="Z26" s="566">
        <v>17131317</v>
      </c>
      <c r="AA26" s="565"/>
      <c r="AB26" s="566">
        <v>17614261</v>
      </c>
      <c r="AC26" s="565"/>
      <c r="AD26" s="565">
        <v>18105439</v>
      </c>
      <c r="AE26" s="565"/>
      <c r="AF26" s="565">
        <v>18604365</v>
      </c>
      <c r="AG26" s="565"/>
      <c r="AH26" s="566">
        <v>19110941</v>
      </c>
      <c r="AI26" s="565"/>
      <c r="AJ26" s="566">
        <v>19625030</v>
      </c>
      <c r="AK26" s="565"/>
      <c r="AL26" s="565"/>
      <c r="AM26" s="575"/>
      <c r="AN26" s="576"/>
      <c r="AO26" s="577"/>
      <c r="AP26" s="576"/>
      <c r="AQ26" s="578"/>
      <c r="AR26" s="579"/>
      <c r="AS26" s="578"/>
      <c r="AT26" s="579"/>
      <c r="AU26" s="578"/>
      <c r="AV26" s="579"/>
      <c r="AW26" s="578"/>
      <c r="AX26" s="579"/>
      <c r="AY26" s="578"/>
      <c r="AZ26" s="579"/>
      <c r="BA26" s="578"/>
      <c r="BB26" s="579"/>
      <c r="BC26" s="578"/>
      <c r="BD26" s="579"/>
      <c r="BE26" s="578"/>
      <c r="BF26" s="579"/>
      <c r="BG26" s="578"/>
      <c r="BH26" s="579"/>
      <c r="BI26" s="578"/>
      <c r="BJ26" s="580"/>
      <c r="BK26" s="578"/>
      <c r="BL26" s="579"/>
      <c r="BM26" s="578"/>
      <c r="BN26" s="579"/>
      <c r="BO26" s="579"/>
      <c r="BP26" s="579"/>
      <c r="BQ26" s="579"/>
      <c r="BR26" s="579"/>
      <c r="BS26" s="578"/>
      <c r="BT26" s="579"/>
      <c r="BU26" s="578"/>
      <c r="BV26" s="579"/>
      <c r="BW26" s="581"/>
      <c r="BX26" s="581"/>
      <c r="BY26" s="581"/>
      <c r="BZ26" s="581"/>
      <c r="CA26" s="581"/>
      <c r="CB26" s="581"/>
      <c r="CC26" s="581"/>
    </row>
    <row r="27" spans="3:85" ht="24.75" customHeight="1">
      <c r="C27" s="84" t="s">
        <v>53</v>
      </c>
      <c r="D27" s="107"/>
      <c r="E27" s="108"/>
      <c r="F27" s="149"/>
      <c r="G27" s="164"/>
      <c r="H27" s="149"/>
      <c r="I27" s="164"/>
      <c r="J27" s="149"/>
      <c r="K27" s="164"/>
      <c r="L27" s="149"/>
      <c r="M27" s="164"/>
      <c r="N27" s="149"/>
      <c r="O27" s="164"/>
      <c r="P27" s="149"/>
      <c r="Q27" s="164"/>
      <c r="R27" s="149"/>
      <c r="S27" s="164"/>
      <c r="T27" s="149"/>
      <c r="U27" s="164"/>
      <c r="V27" s="149"/>
      <c r="W27" s="164"/>
      <c r="AN27" s="724" t="s">
        <v>343</v>
      </c>
      <c r="AO27" s="724"/>
      <c r="AP27" s="724"/>
      <c r="AQ27" s="724"/>
      <c r="AR27" s="724"/>
      <c r="AS27" s="724"/>
      <c r="AT27" s="724"/>
      <c r="AU27" s="724"/>
      <c r="AV27" s="724"/>
      <c r="AW27" s="724"/>
      <c r="AX27" s="724"/>
      <c r="AY27" s="724"/>
      <c r="AZ27" s="724"/>
      <c r="BA27" s="724"/>
      <c r="BB27" s="724"/>
      <c r="BC27" s="724"/>
      <c r="BD27" s="724"/>
      <c r="BE27" s="724"/>
      <c r="BF27" s="724"/>
      <c r="BG27" s="724"/>
      <c r="BH27" s="724"/>
      <c r="BI27" s="724"/>
      <c r="BJ27" s="724"/>
      <c r="BK27" s="724"/>
      <c r="BL27" s="724"/>
      <c r="BM27" s="724"/>
      <c r="BN27" s="724"/>
      <c r="BO27" s="724"/>
      <c r="BP27" s="724"/>
      <c r="BQ27" s="724"/>
      <c r="BR27" s="724"/>
      <c r="BS27" s="724"/>
      <c r="BT27" s="724"/>
      <c r="BU27" s="724"/>
      <c r="BV27" s="724"/>
      <c r="BW27" s="1"/>
      <c r="BX27" s="1"/>
      <c r="BY27" s="1"/>
      <c r="BZ27" s="1"/>
      <c r="CA27" s="1"/>
      <c r="CB27" s="1"/>
      <c r="CC27" s="1"/>
      <c r="CD27" s="1"/>
      <c r="CE27" s="1"/>
      <c r="CF27" s="1"/>
      <c r="CG27" s="1"/>
    </row>
    <row r="28" spans="3:74" ht="25.5" customHeight="1">
      <c r="C28" s="302" t="s">
        <v>85</v>
      </c>
      <c r="D28" s="715" t="s">
        <v>373</v>
      </c>
      <c r="E28" s="715"/>
      <c r="F28" s="715"/>
      <c r="G28" s="715"/>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5"/>
      <c r="AL28" s="292"/>
      <c r="AM28"/>
      <c r="AN28" s="231" t="s">
        <v>46</v>
      </c>
      <c r="AO28" s="231" t="s">
        <v>47</v>
      </c>
      <c r="AP28" s="231" t="s">
        <v>48</v>
      </c>
      <c r="AQ28" s="373">
        <v>1990</v>
      </c>
      <c r="AR28" s="374"/>
      <c r="AS28" s="373">
        <v>1995</v>
      </c>
      <c r="AT28" s="374"/>
      <c r="AU28" s="373">
        <v>1996</v>
      </c>
      <c r="AV28" s="374"/>
      <c r="AW28" s="373">
        <v>1997</v>
      </c>
      <c r="AX28" s="374"/>
      <c r="AY28" s="373">
        <v>1998</v>
      </c>
      <c r="AZ28" s="374"/>
      <c r="BA28" s="373">
        <v>1999</v>
      </c>
      <c r="BB28" s="374"/>
      <c r="BC28" s="373">
        <v>2000</v>
      </c>
      <c r="BD28" s="374"/>
      <c r="BE28" s="373">
        <v>2001</v>
      </c>
      <c r="BF28" s="374"/>
      <c r="BG28" s="373">
        <v>2002</v>
      </c>
      <c r="BH28" s="374"/>
      <c r="BI28" s="373">
        <v>2003</v>
      </c>
      <c r="BJ28" s="373"/>
      <c r="BK28" s="373">
        <v>2004</v>
      </c>
      <c r="BL28" s="374"/>
      <c r="BM28" s="373">
        <v>2005</v>
      </c>
      <c r="BN28" s="374"/>
      <c r="BO28" s="373">
        <v>2006</v>
      </c>
      <c r="BP28" s="374"/>
      <c r="BQ28" s="373">
        <v>2007</v>
      </c>
      <c r="BR28" s="374"/>
      <c r="BS28" s="373">
        <v>2008</v>
      </c>
      <c r="BT28" s="375"/>
      <c r="BU28" s="373">
        <v>2009</v>
      </c>
      <c r="BV28" s="375"/>
    </row>
    <row r="29" spans="3:74" ht="18" customHeight="1">
      <c r="C29" s="302" t="s">
        <v>85</v>
      </c>
      <c r="D29" s="715" t="s">
        <v>374</v>
      </c>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292"/>
      <c r="AM29"/>
      <c r="AN29" s="589">
        <v>1</v>
      </c>
      <c r="AO29" s="590" t="s">
        <v>69</v>
      </c>
      <c r="AP29" s="589" t="s">
        <v>49</v>
      </c>
      <c r="AQ29" s="453">
        <f>F9</f>
        <v>0</v>
      </c>
      <c r="AR29" s="592"/>
      <c r="AS29" s="453">
        <f>H9</f>
        <v>0</v>
      </c>
      <c r="AT29" s="592"/>
      <c r="AU29" s="453">
        <f>J9</f>
        <v>0</v>
      </c>
      <c r="AV29" s="592"/>
      <c r="AW29" s="453">
        <f>L9</f>
        <v>0</v>
      </c>
      <c r="AX29" s="592"/>
      <c r="AY29" s="453">
        <f>N9</f>
        <v>0</v>
      </c>
      <c r="AZ29" s="592"/>
      <c r="BA29" s="453">
        <f>P9</f>
        <v>0</v>
      </c>
      <c r="BB29" s="592"/>
      <c r="BC29" s="453">
        <f>R9</f>
        <v>0</v>
      </c>
      <c r="BD29" s="592"/>
      <c r="BE29" s="453">
        <f>T9</f>
        <v>0</v>
      </c>
      <c r="BF29" s="592"/>
      <c r="BG29" s="453">
        <f>V9</f>
        <v>0</v>
      </c>
      <c r="BH29" s="592"/>
      <c r="BI29" s="453">
        <f>X9</f>
        <v>0</v>
      </c>
      <c r="BJ29" s="592"/>
      <c r="BK29" s="453">
        <f>Z9</f>
        <v>0</v>
      </c>
      <c r="BL29" s="592"/>
      <c r="BM29" s="453">
        <f>AB9</f>
        <v>0</v>
      </c>
      <c r="BN29" s="592"/>
      <c r="BO29" s="453">
        <f>AD9</f>
        <v>0</v>
      </c>
      <c r="BP29" s="592"/>
      <c r="BQ29" s="453">
        <f>AF9</f>
        <v>419.385009765625</v>
      </c>
      <c r="BR29" s="592"/>
      <c r="BS29" s="453">
        <f>AH9</f>
        <v>0</v>
      </c>
      <c r="BT29" s="592"/>
      <c r="BU29" s="453">
        <f>AJ9</f>
        <v>0</v>
      </c>
      <c r="BV29" s="592"/>
    </row>
    <row r="30" spans="3:88" ht="25.5" customHeight="1">
      <c r="C30" s="302" t="s">
        <v>85</v>
      </c>
      <c r="D30" s="717" t="s">
        <v>335</v>
      </c>
      <c r="E30" s="717"/>
      <c r="F30" s="718"/>
      <c r="G30" s="717"/>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415"/>
      <c r="AN30" s="593" t="s">
        <v>147</v>
      </c>
      <c r="AO30" s="594" t="s">
        <v>51</v>
      </c>
      <c r="AP30" s="356" t="s">
        <v>49</v>
      </c>
      <c r="AQ30" s="455">
        <f>'R1'!F15</f>
        <v>0</v>
      </c>
      <c r="AR30" s="595"/>
      <c r="AS30" s="455">
        <f>'R1'!H15</f>
        <v>0</v>
      </c>
      <c r="AT30" s="595"/>
      <c r="AU30" s="455">
        <f>'R1'!J15</f>
        <v>0</v>
      </c>
      <c r="AV30" s="595"/>
      <c r="AW30" s="455">
        <f>'R1'!L15</f>
        <v>0</v>
      </c>
      <c r="AX30" s="595"/>
      <c r="AY30" s="455">
        <f>'R1'!N15</f>
        <v>0</v>
      </c>
      <c r="AZ30" s="595"/>
      <c r="BA30" s="455">
        <f>'R1'!P15</f>
        <v>0</v>
      </c>
      <c r="BB30" s="595"/>
      <c r="BC30" s="455">
        <f>'R1'!R15</f>
        <v>0</v>
      </c>
      <c r="BD30" s="595"/>
      <c r="BE30" s="455">
        <f>'R1'!T15</f>
        <v>0</v>
      </c>
      <c r="BF30" s="595"/>
      <c r="BG30" s="455">
        <f>'R1'!V15</f>
        <v>0</v>
      </c>
      <c r="BH30" s="595"/>
      <c r="BI30" s="455">
        <f>'R1'!X15</f>
        <v>0</v>
      </c>
      <c r="BJ30" s="595"/>
      <c r="BK30" s="455">
        <f>'R1'!Z15</f>
        <v>0</v>
      </c>
      <c r="BL30" s="595"/>
      <c r="BM30" s="455">
        <f>'R1'!AB15</f>
        <v>0</v>
      </c>
      <c r="BN30" s="595"/>
      <c r="BO30" s="455">
        <f>'R1'!AD15</f>
        <v>0</v>
      </c>
      <c r="BP30" s="595"/>
      <c r="BQ30" s="455">
        <f>'R1'!AF15</f>
        <v>2849.554931640625</v>
      </c>
      <c r="BR30" s="595"/>
      <c r="BS30" s="455">
        <f>'R1'!AH15</f>
        <v>0</v>
      </c>
      <c r="BT30" s="595"/>
      <c r="BU30" s="455">
        <f>'R1'!AJ15</f>
        <v>0</v>
      </c>
      <c r="BV30" s="595"/>
      <c r="BW30" s="2"/>
      <c r="BX30" s="2"/>
      <c r="BY30" s="2"/>
      <c r="BZ30" s="2"/>
      <c r="CA30" s="2"/>
      <c r="CB30" s="2"/>
      <c r="CC30" s="2"/>
      <c r="CD30" s="2"/>
      <c r="CE30" s="2"/>
      <c r="CF30" s="2"/>
      <c r="CG30" s="2"/>
      <c r="CH30" s="2"/>
      <c r="CI30" s="2"/>
      <c r="CJ30" s="2"/>
    </row>
    <row r="31" spans="3:74" ht="20.25" customHeight="1">
      <c r="C31" s="302" t="s">
        <v>85</v>
      </c>
      <c r="D31" s="715" t="s">
        <v>336</v>
      </c>
      <c r="E31" s="715"/>
      <c r="F31" s="716"/>
      <c r="G31" s="715"/>
      <c r="H31" s="715"/>
      <c r="I31" s="715"/>
      <c r="J31" s="715"/>
      <c r="K31" s="715"/>
      <c r="L31" s="715"/>
      <c r="M31" s="715"/>
      <c r="N31" s="715"/>
      <c r="O31" s="715"/>
      <c r="P31" s="715"/>
      <c r="Q31" s="715"/>
      <c r="R31" s="715"/>
      <c r="S31" s="715"/>
      <c r="T31" s="715"/>
      <c r="U31" s="715"/>
      <c r="V31" s="715"/>
      <c r="W31" s="715"/>
      <c r="X31" s="715"/>
      <c r="Y31" s="715"/>
      <c r="Z31" s="715"/>
      <c r="AA31" s="715"/>
      <c r="AB31" s="715"/>
      <c r="AC31" s="715"/>
      <c r="AD31" s="715"/>
      <c r="AE31" s="715"/>
      <c r="AF31" s="715"/>
      <c r="AG31" s="715"/>
      <c r="AH31" s="715"/>
      <c r="AI31" s="715"/>
      <c r="AJ31" s="715"/>
      <c r="AK31" s="715"/>
      <c r="AL31" s="292"/>
      <c r="AM31"/>
      <c r="AN31" s="499" t="s">
        <v>114</v>
      </c>
      <c r="AO31" s="596" t="s">
        <v>148</v>
      </c>
      <c r="AP31" s="356" t="s">
        <v>49</v>
      </c>
      <c r="AQ31" s="454" t="str">
        <f>IF(OR(ISBLANK(F9),ISBLANK('R1'!F15)),"N/A",IF(ROUND(AQ29,0)=ROUND(AQ30,0),"ok","&lt;&gt;"))</f>
        <v>N/A</v>
      </c>
      <c r="AR31" s="595"/>
      <c r="AS31" s="454" t="str">
        <f>IF(OR(ISBLANK(H9),ISBLANK('R1'!H15)),"N/A",IF(ROUND(AS29,0)=ROUND(AS30,0),"ok","&lt;&gt;"))</f>
        <v>N/A</v>
      </c>
      <c r="AT31" s="595"/>
      <c r="AU31" s="454" t="str">
        <f>IF(OR(ISBLANK(J9),ISBLANK('R1'!J15)),"N/A",IF(ROUND(AU29,0)=ROUND(AU30,0),"ok","&lt;&gt;"))</f>
        <v>N/A</v>
      </c>
      <c r="AV31" s="595"/>
      <c r="AW31" s="454" t="str">
        <f>IF(OR(ISBLANK(L9),ISBLANK('R1'!L15)),"N/A",IF(ROUND(AW29,0)=ROUND(AW30,0),"ok","&lt;&gt;"))</f>
        <v>N/A</v>
      </c>
      <c r="AX31" s="595"/>
      <c r="AY31" s="454" t="str">
        <f>IF(OR(ISBLANK(N9),ISBLANK('R1'!N15)),"N/A",IF(ROUND(AY29,0)=ROUND(AY30,0),"ok","&lt;&gt;"))</f>
        <v>N/A</v>
      </c>
      <c r="AZ31" s="595"/>
      <c r="BA31" s="454" t="str">
        <f>IF(OR(ISBLANK(P9),ISBLANK('R1'!P15)),"N/A",IF(ROUND(BA29,0)=ROUND(BA30,0),"ok","&lt;&gt;"))</f>
        <v>N/A</v>
      </c>
      <c r="BB31" s="595"/>
      <c r="BC31" s="454" t="str">
        <f>IF(OR(ISBLANK(R9),ISBLANK('R1'!R15)),"N/A",IF(ROUND(BC29,0)=ROUND(BC30,0),"ok","&lt;&gt;"))</f>
        <v>N/A</v>
      </c>
      <c r="BD31" s="595"/>
      <c r="BE31" s="454" t="str">
        <f>IF(OR(ISBLANK(T9),ISBLANK('R1'!T15)),"N/A",IF(ROUND(BE29,0)=ROUND(BE30,0),"ok","&lt;&gt;"))</f>
        <v>N/A</v>
      </c>
      <c r="BF31" s="595"/>
      <c r="BG31" s="454" t="str">
        <f>IF(OR(ISBLANK(V9),ISBLANK('R1'!V15)),"N/A",IF(ROUND(BG29,0)=ROUND(BG30,0),"ok","&lt;&gt;"))</f>
        <v>N/A</v>
      </c>
      <c r="BH31" s="595"/>
      <c r="BI31" s="454" t="str">
        <f>IF(OR(ISBLANK(X9),ISBLANK('R1'!X15)),"N/A",IF(ROUND(BI29,0)=ROUND(BI30,0),"ok","&lt;&gt;"))</f>
        <v>N/A</v>
      </c>
      <c r="BJ31" s="595"/>
      <c r="BK31" s="454" t="str">
        <f>IF(OR(ISBLANK(Z9),ISBLANK('R1'!Z15)),"N/A",IF(ROUND(BK29,0)=ROUND(BK30,0),"ok","&lt;&gt;"))</f>
        <v>N/A</v>
      </c>
      <c r="BL31" s="595"/>
      <c r="BM31" s="454" t="str">
        <f>IF(OR(ISBLANK(AB9),ISBLANK('R1'!AB15)),"N/A",IF(ROUND(BM29,0)=ROUND(BM30,0),"ok","&lt;&gt;"))</f>
        <v>N/A</v>
      </c>
      <c r="BN31" s="595"/>
      <c r="BO31" s="454" t="str">
        <f>IF(OR(ISBLANK(AD9),ISBLANK('R1'!AD15)),"N/A",IF(ROUND(BO29,0)=ROUND(BO30,0),"ok","&lt;&gt;"))</f>
        <v>N/A</v>
      </c>
      <c r="BP31" s="595"/>
      <c r="BQ31" s="454" t="s">
        <v>106</v>
      </c>
      <c r="BR31" s="595"/>
      <c r="BS31" s="454" t="str">
        <f>IF(OR(ISBLANK(AH9),ISBLANK('R1'!AH15)),"N/A",IF(ROUND(BS29,0)=ROUND(BS30,0),"ok","&lt;&gt;"))</f>
        <v>N/A</v>
      </c>
      <c r="BT31" s="595"/>
      <c r="BU31" s="454" t="str">
        <f>IF(OR(ISBLANK(AJ9),ISBLANK('R1'!AJ15)),"N/A",IF(ROUND(BU29,0)=ROUND(BU30,0),"ok","&lt;&gt;"))</f>
        <v>N/A</v>
      </c>
      <c r="BV31" s="595"/>
    </row>
    <row r="32" spans="1:74" s="1" customFormat="1" ht="20.25" customHeight="1">
      <c r="A32" s="418"/>
      <c r="B32" s="418"/>
      <c r="C32" s="269"/>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292"/>
      <c r="AM32" s="292"/>
      <c r="AN32" s="597">
        <v>3</v>
      </c>
      <c r="AO32" s="598" t="s">
        <v>101</v>
      </c>
      <c r="AP32" s="325" t="s">
        <v>49</v>
      </c>
      <c r="AQ32" s="591">
        <f>F11</f>
        <v>0</v>
      </c>
      <c r="AR32" s="591"/>
      <c r="AS32" s="591">
        <f aca="true" t="shared" si="17" ref="AS32:BU32">H11</f>
        <v>0</v>
      </c>
      <c r="AT32" s="591"/>
      <c r="AU32" s="591">
        <f t="shared" si="17"/>
        <v>0</v>
      </c>
      <c r="AV32" s="591"/>
      <c r="AW32" s="591">
        <f t="shared" si="17"/>
        <v>0</v>
      </c>
      <c r="AX32" s="591"/>
      <c r="AY32" s="591">
        <f t="shared" si="17"/>
        <v>0</v>
      </c>
      <c r="AZ32" s="591"/>
      <c r="BA32" s="591">
        <f t="shared" si="17"/>
        <v>0</v>
      </c>
      <c r="BB32" s="591"/>
      <c r="BC32" s="591">
        <f t="shared" si="17"/>
        <v>0</v>
      </c>
      <c r="BD32" s="591"/>
      <c r="BE32" s="591">
        <f t="shared" si="17"/>
        <v>0</v>
      </c>
      <c r="BF32" s="591"/>
      <c r="BG32" s="591">
        <f t="shared" si="17"/>
        <v>0</v>
      </c>
      <c r="BH32" s="591"/>
      <c r="BI32" s="591">
        <f t="shared" si="17"/>
        <v>0</v>
      </c>
      <c r="BJ32" s="591"/>
      <c r="BK32" s="591">
        <f t="shared" si="17"/>
        <v>341.29998779296875</v>
      </c>
      <c r="BL32" s="591"/>
      <c r="BM32" s="591">
        <f t="shared" si="17"/>
        <v>0</v>
      </c>
      <c r="BN32" s="591"/>
      <c r="BO32" s="591">
        <f t="shared" si="17"/>
        <v>0</v>
      </c>
      <c r="BP32" s="591"/>
      <c r="BQ32" s="591">
        <f t="shared" si="17"/>
        <v>419.385009765625</v>
      </c>
      <c r="BR32" s="591"/>
      <c r="BS32" s="591">
        <f t="shared" si="17"/>
        <v>0</v>
      </c>
      <c r="BT32" s="591"/>
      <c r="BU32" s="591">
        <f t="shared" si="17"/>
        <v>0</v>
      </c>
      <c r="BV32" s="599"/>
    </row>
    <row r="33" spans="2:85" ht="21.75" customHeight="1">
      <c r="B33" s="418">
        <v>2</v>
      </c>
      <c r="C33" s="93" t="s">
        <v>337</v>
      </c>
      <c r="D33" s="93"/>
      <c r="E33" s="93"/>
      <c r="F33" s="518"/>
      <c r="G33" s="205"/>
      <c r="H33" s="180"/>
      <c r="I33" s="205"/>
      <c r="J33" s="180"/>
      <c r="K33" s="205"/>
      <c r="L33" s="180"/>
      <c r="M33" s="205"/>
      <c r="N33" s="180"/>
      <c r="O33" s="205"/>
      <c r="P33" s="180"/>
      <c r="Q33" s="205"/>
      <c r="R33" s="180"/>
      <c r="S33" s="205"/>
      <c r="T33" s="180"/>
      <c r="U33" s="205"/>
      <c r="V33" s="180"/>
      <c r="W33" s="205"/>
      <c r="X33" s="180"/>
      <c r="Y33" s="205"/>
      <c r="Z33" s="180"/>
      <c r="AA33" s="205"/>
      <c r="AB33" s="180"/>
      <c r="AC33" s="205"/>
      <c r="AD33" s="205"/>
      <c r="AE33" s="205"/>
      <c r="AF33" s="205"/>
      <c r="AG33" s="205"/>
      <c r="AH33" s="174"/>
      <c r="AI33" s="199"/>
      <c r="AJ33" s="174"/>
      <c r="AK33" s="199"/>
      <c r="AL33" s="633"/>
      <c r="AN33" s="525">
        <v>17</v>
      </c>
      <c r="AO33" s="526" t="s">
        <v>132</v>
      </c>
      <c r="AP33" s="325" t="s">
        <v>49</v>
      </c>
      <c r="AQ33" s="454">
        <f>F9+F10</f>
        <v>0</v>
      </c>
      <c r="AR33" s="455"/>
      <c r="AS33" s="456">
        <f aca="true" t="shared" si="18" ref="AS33:BU33">H9+H10</f>
        <v>0</v>
      </c>
      <c r="AT33" s="456"/>
      <c r="AU33" s="456">
        <f t="shared" si="18"/>
        <v>0</v>
      </c>
      <c r="AV33" s="456"/>
      <c r="AW33" s="456">
        <f t="shared" si="18"/>
        <v>0</v>
      </c>
      <c r="AX33" s="456"/>
      <c r="AY33" s="456">
        <f t="shared" si="18"/>
        <v>0</v>
      </c>
      <c r="AZ33" s="456"/>
      <c r="BA33" s="456">
        <f t="shared" si="18"/>
        <v>0</v>
      </c>
      <c r="BB33" s="456"/>
      <c r="BC33" s="456">
        <f t="shared" si="18"/>
        <v>0</v>
      </c>
      <c r="BD33" s="456"/>
      <c r="BE33" s="456">
        <f t="shared" si="18"/>
        <v>0</v>
      </c>
      <c r="BF33" s="456"/>
      <c r="BG33" s="456">
        <f t="shared" si="18"/>
        <v>0</v>
      </c>
      <c r="BH33" s="456"/>
      <c r="BI33" s="456">
        <f t="shared" si="18"/>
        <v>0</v>
      </c>
      <c r="BJ33" s="456"/>
      <c r="BK33" s="456">
        <f t="shared" si="18"/>
        <v>0</v>
      </c>
      <c r="BL33" s="456"/>
      <c r="BM33" s="456">
        <f t="shared" si="18"/>
        <v>0</v>
      </c>
      <c r="BN33" s="456"/>
      <c r="BO33" s="456">
        <f t="shared" si="18"/>
        <v>0</v>
      </c>
      <c r="BP33" s="456"/>
      <c r="BQ33" s="456">
        <f t="shared" si="18"/>
        <v>419.385009765625</v>
      </c>
      <c r="BR33" s="456"/>
      <c r="BS33" s="456">
        <f t="shared" si="18"/>
        <v>0</v>
      </c>
      <c r="BT33" s="455"/>
      <c r="BU33" s="456">
        <f t="shared" si="18"/>
        <v>0</v>
      </c>
      <c r="BV33" s="378"/>
      <c r="BW33" s="1"/>
      <c r="BX33" s="1"/>
      <c r="BY33" s="1"/>
      <c r="BZ33" s="1"/>
      <c r="CA33" s="1"/>
      <c r="CB33" s="1"/>
      <c r="CC33" s="1"/>
      <c r="CD33" s="1"/>
      <c r="CE33" s="1"/>
      <c r="CF33" s="1"/>
      <c r="CG33" s="1"/>
    </row>
    <row r="34" spans="3:74" ht="3" customHeight="1">
      <c r="C34" s="94"/>
      <c r="D34" s="95"/>
      <c r="E34" s="95"/>
      <c r="F34" s="516"/>
      <c r="G34" s="203"/>
      <c r="H34" s="178"/>
      <c r="I34" s="203"/>
      <c r="J34" s="178"/>
      <c r="K34" s="203"/>
      <c r="L34" s="178"/>
      <c r="M34" s="203"/>
      <c r="N34" s="178"/>
      <c r="O34" s="203"/>
      <c r="P34" s="178"/>
      <c r="Q34" s="203"/>
      <c r="R34" s="178"/>
      <c r="S34" s="203"/>
      <c r="T34" s="178"/>
      <c r="U34" s="203"/>
      <c r="V34" s="178"/>
      <c r="W34" s="203"/>
      <c r="X34" s="178"/>
      <c r="Y34" s="203"/>
      <c r="Z34" s="178"/>
      <c r="AA34" s="203"/>
      <c r="AB34" s="178"/>
      <c r="AC34" s="203"/>
      <c r="AD34" s="203"/>
      <c r="AE34" s="203"/>
      <c r="AF34" s="203"/>
      <c r="AG34" s="203"/>
      <c r="AH34" s="186"/>
      <c r="AI34" s="210"/>
      <c r="AJ34" s="186"/>
      <c r="AK34" s="210"/>
      <c r="AL34" s="210"/>
      <c r="AN34" s="525"/>
      <c r="AO34" s="526"/>
      <c r="AP34" s="314"/>
      <c r="AQ34" s="454"/>
      <c r="AR34" s="455"/>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5"/>
      <c r="BU34" s="456"/>
      <c r="BV34" s="378"/>
    </row>
    <row r="35" spans="3:74" ht="22.5" customHeight="1">
      <c r="C35" s="96" t="s">
        <v>54</v>
      </c>
      <c r="D35" s="711" t="s">
        <v>338</v>
      </c>
      <c r="E35" s="712"/>
      <c r="F35" s="713"/>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4"/>
      <c r="AM35" s="224"/>
      <c r="AN35" s="499" t="s">
        <v>114</v>
      </c>
      <c r="AO35" s="526" t="s">
        <v>133</v>
      </c>
      <c r="AP35" s="358"/>
      <c r="AQ35" s="454" t="str">
        <f>IF(OR(ISBLANK(F9),ISBLANK(F10)),"N/A",IF(ROUND(AQ32,0)=ROUND(AQ33,0),"ok","&lt;&gt;"))</f>
        <v>N/A</v>
      </c>
      <c r="AR35" s="454"/>
      <c r="AS35" s="454" t="str">
        <f>IF(OR(ISBLANK(H9),ISBLANK(H10)),"N/A",IF(ROUND(AS32,0)=ROUND(AS33,0),"ok","&lt;&gt;"))</f>
        <v>N/A</v>
      </c>
      <c r="AT35" s="454"/>
      <c r="AU35" s="454" t="str">
        <f>IF(OR(ISBLANK(J9),ISBLANK(J10)),"N/A",IF(ROUND(AU32,0)=ROUND(AU33,0),"ok","&lt;&gt;"))</f>
        <v>N/A</v>
      </c>
      <c r="AV35" s="454"/>
      <c r="AW35" s="454" t="str">
        <f>IF(OR(ISBLANK(L9),ISBLANK(L10)),"N/A",IF(ROUND(AW32,0)=ROUND(AW33,0),"ok","&lt;&gt;"))</f>
        <v>N/A</v>
      </c>
      <c r="AX35" s="454"/>
      <c r="AY35" s="454" t="str">
        <f>IF(OR(ISBLANK(N9),ISBLANK(N10)),"N/A",IF(ROUND(AY32,0)=ROUND(AY33,0),"ok","&lt;&gt;"))</f>
        <v>N/A</v>
      </c>
      <c r="AZ35" s="454"/>
      <c r="BA35" s="454" t="str">
        <f>IF(OR(ISBLANK(P9),ISBLANK(P10)),"N/A",IF(ROUND(BA32,0)=ROUND(BA33,0),"ok","&lt;&gt;"))</f>
        <v>N/A</v>
      </c>
      <c r="BB35" s="454"/>
      <c r="BC35" s="454" t="str">
        <f>IF(OR(ISBLANK(R9),ISBLANK(R10)),"N/A",IF(ROUND(BC32,0)=ROUND(BC33,0),"ok","&lt;&gt;"))</f>
        <v>N/A</v>
      </c>
      <c r="BD35" s="454"/>
      <c r="BE35" s="454" t="str">
        <f>IF(OR(ISBLANK(T9),ISBLANK(T10)),"N/A",IF(ROUND(BE32,0)=ROUND(BE33,0),"ok","&lt;&gt;"))</f>
        <v>N/A</v>
      </c>
      <c r="BF35" s="454"/>
      <c r="BG35" s="454" t="str">
        <f>IF(OR(ISBLANK(V9),ISBLANK(V10)),"N/A",IF(ROUND(BG32,0)=ROUND(BG33,0),"ok","&lt;&gt;"))</f>
        <v>N/A</v>
      </c>
      <c r="BH35" s="454"/>
      <c r="BI35" s="454" t="str">
        <f>IF(OR(ISBLANK(X9),ISBLANK(X10)),"N/A",IF(ROUND(BI32,0)=ROUND(BI33,0),"ok","&lt;&gt;"))</f>
        <v>N/A</v>
      </c>
      <c r="BJ35" s="454"/>
      <c r="BK35" s="454" t="str">
        <f>IF(OR(ISBLANK(Z9),ISBLANK(Z10)),"N/A",IF(ROUND(BK32,0)=ROUND(BK33,0),"ok","&lt;&gt;"))</f>
        <v>N/A</v>
      </c>
      <c r="BL35" s="454"/>
      <c r="BM35" s="454" t="str">
        <f>IF(OR(ISBLANK(AB9),ISBLANK(AB10)),"N/A",IF(ROUND(BM32,0)=ROUND(BM33,0),"ok","&lt;&gt;"))</f>
        <v>N/A</v>
      </c>
      <c r="BN35" s="454"/>
      <c r="BO35" s="454" t="str">
        <f>IF(OR(ISBLANK(AD9),ISBLANK(AD10)),"N/A",IF(ROUND(BO32,0)=ROUND(BO33,0),"ok","&lt;&gt;"))</f>
        <v>N/A</v>
      </c>
      <c r="BP35" s="454"/>
      <c r="BQ35" s="454" t="str">
        <f>IF(OR(ISBLANK(AF9),ISBLANK(AF10)),"N/A",IF(ROUND(BQ32,0)=ROUND(BQ33,0),"ok","&lt;&gt;"))</f>
        <v>ok</v>
      </c>
      <c r="BR35" s="454"/>
      <c r="BS35" s="454" t="str">
        <f>IF(OR(ISBLANK(AH9),ISBLANK(AH10)),"N/A",IF(ROUND(BS32,0)=ROUND(BS33,0),"ok","&lt;&gt;"))</f>
        <v>N/A</v>
      </c>
      <c r="BT35" s="454"/>
      <c r="BU35" s="454" t="str">
        <f>IF(OR(ISBLANK(AJ9),ISBLANK(AJ10)),"N/A",IF(ROUND(BU32,0)=ROUND(BU33,0),"ok","&lt;&gt;"))</f>
        <v>N/A</v>
      </c>
      <c r="BV35" s="378"/>
    </row>
    <row r="36" spans="1:74" ht="21" customHeight="1">
      <c r="A36" s="418">
        <v>0</v>
      </c>
      <c r="B36" s="418">
        <v>3802</v>
      </c>
      <c r="C36" s="98" t="s">
        <v>245</v>
      </c>
      <c r="D36" s="709" t="s">
        <v>246</v>
      </c>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271"/>
      <c r="AN36" s="527">
        <v>18</v>
      </c>
      <c r="AO36" s="526" t="s">
        <v>17</v>
      </c>
      <c r="AP36" s="356" t="s">
        <v>16</v>
      </c>
      <c r="AQ36" s="454">
        <f>F11*1000*1000/F26</f>
        <v>0</v>
      </c>
      <c r="AR36" s="454"/>
      <c r="AS36" s="454">
        <f>H11*1000*1000/H26</f>
        <v>0</v>
      </c>
      <c r="AT36" s="454"/>
      <c r="AU36" s="454">
        <f>J11*1000*1000/J26</f>
        <v>0</v>
      </c>
      <c r="AV36" s="454"/>
      <c r="AW36" s="454">
        <f>L11*1000*1000/L26</f>
        <v>0</v>
      </c>
      <c r="AX36" s="454"/>
      <c r="AY36" s="454">
        <f>N11*1000*1000/N26</f>
        <v>0</v>
      </c>
      <c r="AZ36" s="454"/>
      <c r="BA36" s="454">
        <f>P11*1000*1000/P26</f>
        <v>0</v>
      </c>
      <c r="BB36" s="454"/>
      <c r="BC36" s="454">
        <f>R11*1000*1000/R26</f>
        <v>0</v>
      </c>
      <c r="BD36" s="454"/>
      <c r="BE36" s="454">
        <f>T11*1000*1000/T26</f>
        <v>0</v>
      </c>
      <c r="BF36" s="454"/>
      <c r="BG36" s="454">
        <f>V11*1000*1000/V26</f>
        <v>0</v>
      </c>
      <c r="BH36" s="454"/>
      <c r="BI36" s="454">
        <f>X11*1000*1000/X26</f>
        <v>0</v>
      </c>
      <c r="BJ36" s="454"/>
      <c r="BK36" s="454">
        <f>Z11*1000*1000/Z26</f>
        <v>19.92257733558773</v>
      </c>
      <c r="BL36" s="454"/>
      <c r="BM36" s="454">
        <f>AB11*1000*1000/AB26</f>
        <v>0</v>
      </c>
      <c r="BN36" s="454"/>
      <c r="BO36" s="454">
        <f>AD11*1000*1000/AD26</f>
        <v>0</v>
      </c>
      <c r="BP36" s="454"/>
      <c r="BQ36" s="454">
        <f>AF11*1000*1000/AF26</f>
        <v>22.542291003515842</v>
      </c>
      <c r="BR36" s="454"/>
      <c r="BS36" s="454">
        <f>AH11*1000*1000/AH26</f>
        <v>0</v>
      </c>
      <c r="BT36" s="454"/>
      <c r="BU36" s="454">
        <f>AJ11*1000*1000/AJ26</f>
        <v>0</v>
      </c>
      <c r="BV36" s="454"/>
    </row>
    <row r="37" spans="1:74" ht="27" customHeight="1">
      <c r="A37" s="418">
        <v>1</v>
      </c>
      <c r="B37" s="418">
        <v>3217</v>
      </c>
      <c r="C37" s="99" t="s">
        <v>247</v>
      </c>
      <c r="D37" s="707" t="s">
        <v>255</v>
      </c>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271"/>
      <c r="AN37" s="499" t="s">
        <v>114</v>
      </c>
      <c r="AO37" s="526" t="s">
        <v>134</v>
      </c>
      <c r="AP37" s="356"/>
      <c r="AQ37" s="454" t="str">
        <f>IF(OR(ISBLANK(F11)),"N/A",IF(AQ36&lt;100,"&lt;&gt;",IF(AQ36&gt;1000,"&lt;&gt;","ok")))</f>
        <v>N/A</v>
      </c>
      <c r="AR37" s="454"/>
      <c r="AS37" s="454" t="str">
        <f>IF(OR(ISBLANK(H11)),"N/A",IF(AS36&lt;100,"&lt;&gt;",IF(AS36&gt;1000,"&lt;&gt;","ok")))</f>
        <v>N/A</v>
      </c>
      <c r="AT37" s="454"/>
      <c r="AU37" s="454" t="str">
        <f>IF(OR(ISBLANK(J11)),"N/A",IF(AU36&lt;100,"&lt;&gt;",IF(AU36&gt;1000,"&lt;&gt;","ok")))</f>
        <v>N/A</v>
      </c>
      <c r="AV37" s="454"/>
      <c r="AW37" s="454" t="str">
        <f>IF(OR(ISBLANK(L11)),"N/A",IF(AW36&lt;100,"&lt;&gt;",IF(AW36&gt;1000,"&lt;&gt;","ok")))</f>
        <v>N/A</v>
      </c>
      <c r="AX37" s="454"/>
      <c r="AY37" s="454" t="str">
        <f>IF(OR(ISBLANK(N11)),"N/A",IF(AY36&lt;100,"&lt;&gt;",IF(AY36&gt;1000,"&lt;&gt;","ok")))</f>
        <v>N/A</v>
      </c>
      <c r="AZ37" s="454"/>
      <c r="BA37" s="454" t="str">
        <f>IF(OR(ISBLANK(P11)),"N/A",IF(BA36&lt;100,"&lt;&gt;",IF(BA36&gt;1000,"&lt;&gt;","ok")))</f>
        <v>N/A</v>
      </c>
      <c r="BB37" s="454"/>
      <c r="BC37" s="454" t="str">
        <f>IF(OR(ISBLANK(R11)),"N/A",IF(BC36&lt;100,"&lt;&gt;",IF(BC36&gt;1000,"&lt;&gt;","ok")))</f>
        <v>N/A</v>
      </c>
      <c r="BD37" s="454"/>
      <c r="BE37" s="454" t="str">
        <f>IF(OR(ISBLANK(T11)),"N/A",IF(BE36&lt;100,"&lt;&gt;",IF(BE36&gt;1000,"&lt;&gt;","ok")))</f>
        <v>N/A</v>
      </c>
      <c r="BF37" s="454"/>
      <c r="BG37" s="454" t="str">
        <f>IF(OR(ISBLANK(V11)),"N/A",IF(BG36&lt;100,"&lt;&gt;",IF(BG36&gt;1000,"&lt;&gt;","ok")))</f>
        <v>N/A</v>
      </c>
      <c r="BH37" s="454"/>
      <c r="BI37" s="454" t="str">
        <f>IF(OR(ISBLANK(X11)),"N/A",IF(BI36&lt;100,"&lt;&gt;",IF(BI36&gt;1000,"&lt;&gt;","ok")))</f>
        <v>N/A</v>
      </c>
      <c r="BJ37" s="454"/>
      <c r="BK37" s="454" t="str">
        <f>IF(OR(ISBLANK(Z11)),"N/A",IF(BK36&lt;100,"&lt;&gt;",IF(BK36&gt;1000,"&lt;&gt;","ok")))</f>
        <v>&lt;&gt;</v>
      </c>
      <c r="BL37" s="454"/>
      <c r="BM37" s="454" t="str">
        <f>IF(OR(ISBLANK(AB11)),"N/A",IF(BM36&lt;100,"&lt;&gt;",IF(BM36&gt;1000,"&lt;&gt;","ok")))</f>
        <v>N/A</v>
      </c>
      <c r="BN37" s="454"/>
      <c r="BO37" s="454" t="str">
        <f>IF(OR(ISBLANK(AD11)),"N/A",IF(BO36&lt;100,"&lt;&gt;",IF(BO36&gt;1000,"&lt;&gt;","ok")))</f>
        <v>N/A</v>
      </c>
      <c r="BP37" s="454"/>
      <c r="BQ37" s="454" t="str">
        <f>IF(OR(ISBLANK(AF11)),"N/A",IF(BQ36&lt;100,"&lt;&gt;",IF(BQ36&gt;1000,"&lt;&gt;","ok")))</f>
        <v>&lt;&gt;</v>
      </c>
      <c r="BR37" s="454"/>
      <c r="BS37" s="454" t="str">
        <f>IF(OR(ISBLANK(AH11)),"N/A",IF(BS36&lt;100,"&lt;&gt;",IF(BS36&gt;1000,"&lt;&gt;","ok")))</f>
        <v>N/A</v>
      </c>
      <c r="BT37" s="454"/>
      <c r="BU37" s="454" t="str">
        <f>IF(OR(ISBLANK(AJ11)),"N/A",IF(BU36&lt;100,"&lt;&gt;",IF(BU36&gt;1000,"&lt;&gt;","ok")))</f>
        <v>N/A</v>
      </c>
      <c r="BV37" s="454"/>
    </row>
    <row r="38" spans="1:74" ht="14.25" customHeight="1">
      <c r="A38" s="418">
        <v>0</v>
      </c>
      <c r="B38" s="418">
        <v>3804</v>
      </c>
      <c r="C38" s="99" t="s">
        <v>248</v>
      </c>
      <c r="D38" s="707" t="s">
        <v>256</v>
      </c>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271"/>
      <c r="AN38" s="356">
        <v>6</v>
      </c>
      <c r="AO38" s="394" t="s">
        <v>102</v>
      </c>
      <c r="AP38" s="356" t="s">
        <v>49</v>
      </c>
      <c r="AQ38" s="356">
        <f>F14</f>
        <v>0</v>
      </c>
      <c r="AR38" s="356"/>
      <c r="AS38" s="356">
        <f aca="true" t="shared" si="19" ref="AS38:BU38">H14</f>
        <v>0</v>
      </c>
      <c r="AT38" s="356"/>
      <c r="AU38" s="356">
        <f t="shared" si="19"/>
        <v>0</v>
      </c>
      <c r="AV38" s="356"/>
      <c r="AW38" s="356">
        <f t="shared" si="19"/>
        <v>0</v>
      </c>
      <c r="AX38" s="356"/>
      <c r="AY38" s="356">
        <f t="shared" si="19"/>
        <v>0</v>
      </c>
      <c r="AZ38" s="356"/>
      <c r="BA38" s="356">
        <f t="shared" si="19"/>
        <v>0</v>
      </c>
      <c r="BB38" s="356"/>
      <c r="BC38" s="356">
        <f t="shared" si="19"/>
        <v>0</v>
      </c>
      <c r="BD38" s="356"/>
      <c r="BE38" s="356">
        <f t="shared" si="19"/>
        <v>0</v>
      </c>
      <c r="BF38" s="356"/>
      <c r="BG38" s="356">
        <f t="shared" si="19"/>
        <v>0</v>
      </c>
      <c r="BH38" s="356"/>
      <c r="BI38" s="356">
        <f t="shared" si="19"/>
        <v>0</v>
      </c>
      <c r="BJ38" s="356"/>
      <c r="BK38" s="356">
        <f t="shared" si="19"/>
        <v>341.29998779296875</v>
      </c>
      <c r="BL38" s="356"/>
      <c r="BM38" s="356">
        <f t="shared" si="19"/>
        <v>0</v>
      </c>
      <c r="BN38" s="356"/>
      <c r="BO38" s="356">
        <f t="shared" si="19"/>
        <v>0</v>
      </c>
      <c r="BP38" s="356"/>
      <c r="BQ38" s="356">
        <f t="shared" si="19"/>
        <v>420.114990234375</v>
      </c>
      <c r="BR38" s="356"/>
      <c r="BS38" s="356">
        <f t="shared" si="19"/>
        <v>0</v>
      </c>
      <c r="BT38" s="356"/>
      <c r="BU38" s="356">
        <f t="shared" si="19"/>
        <v>0</v>
      </c>
      <c r="BV38" s="358"/>
    </row>
    <row r="39" spans="1:74" ht="16.5" customHeight="1">
      <c r="A39" s="418">
        <v>0</v>
      </c>
      <c r="B39" s="418">
        <v>3218</v>
      </c>
      <c r="C39" s="99" t="s">
        <v>249</v>
      </c>
      <c r="D39" s="707" t="s">
        <v>257</v>
      </c>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271"/>
      <c r="AN39" s="527">
        <v>19</v>
      </c>
      <c r="AO39" s="526" t="s">
        <v>135</v>
      </c>
      <c r="AP39" s="356" t="s">
        <v>49</v>
      </c>
      <c r="AQ39" s="452">
        <f>F11+F12-F13</f>
        <v>0</v>
      </c>
      <c r="AR39" s="452"/>
      <c r="AS39" s="452">
        <f aca="true" t="shared" si="20" ref="AS39:BU39">H11+H12-H13</f>
        <v>0</v>
      </c>
      <c r="AT39" s="452"/>
      <c r="AU39" s="452">
        <f t="shared" si="20"/>
        <v>0</v>
      </c>
      <c r="AV39" s="452"/>
      <c r="AW39" s="452">
        <f t="shared" si="20"/>
        <v>0</v>
      </c>
      <c r="AX39" s="452"/>
      <c r="AY39" s="452">
        <f t="shared" si="20"/>
        <v>0</v>
      </c>
      <c r="AZ39" s="452"/>
      <c r="BA39" s="452">
        <f t="shared" si="20"/>
        <v>0</v>
      </c>
      <c r="BB39" s="452"/>
      <c r="BC39" s="452">
        <f t="shared" si="20"/>
        <v>0</v>
      </c>
      <c r="BD39" s="452"/>
      <c r="BE39" s="452">
        <f t="shared" si="20"/>
        <v>0</v>
      </c>
      <c r="BF39" s="452"/>
      <c r="BG39" s="452">
        <f>V11+V12-V13</f>
        <v>0</v>
      </c>
      <c r="BH39" s="452"/>
      <c r="BI39" s="452">
        <f t="shared" si="20"/>
        <v>0</v>
      </c>
      <c r="BJ39" s="452"/>
      <c r="BK39" s="452">
        <f t="shared" si="20"/>
        <v>341.29998779296875</v>
      </c>
      <c r="BL39" s="452"/>
      <c r="BM39" s="452">
        <f t="shared" si="20"/>
        <v>0</v>
      </c>
      <c r="BN39" s="452"/>
      <c r="BO39" s="452">
        <f t="shared" si="20"/>
        <v>0</v>
      </c>
      <c r="BP39" s="452"/>
      <c r="BQ39" s="452">
        <f t="shared" si="20"/>
        <v>419.385009765625</v>
      </c>
      <c r="BR39" s="452"/>
      <c r="BS39" s="452">
        <f t="shared" si="20"/>
        <v>0</v>
      </c>
      <c r="BT39" s="452"/>
      <c r="BU39" s="452">
        <f t="shared" si="20"/>
        <v>0</v>
      </c>
      <c r="BV39" s="358"/>
    </row>
    <row r="40" spans="1:74" ht="16.5" customHeight="1">
      <c r="A40" s="418">
        <v>0</v>
      </c>
      <c r="B40" s="418">
        <v>3805</v>
      </c>
      <c r="C40" s="99" t="s">
        <v>250</v>
      </c>
      <c r="D40" s="707" t="s">
        <v>258</v>
      </c>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271"/>
      <c r="AN40" s="499" t="s">
        <v>114</v>
      </c>
      <c r="AO40" s="526" t="s">
        <v>136</v>
      </c>
      <c r="AP40" s="356"/>
      <c r="AQ40" s="452" t="str">
        <f>IF(ISBLANK(F14),"N/A",IF(ROUND(AQ38,0)&lt;ROUND(AQ39,0),"6&lt;19",IF(OR(ISBLANK(F11),ISBLANK(F12),ISBLANK(F13)),"N/A",IF(ROUND(AQ38,0)=ROUND(AQ39,0),"ok","&lt;&gt;"))))</f>
        <v>N/A</v>
      </c>
      <c r="AR40" s="452"/>
      <c r="AS40" s="452" t="str">
        <f>IF(ISBLANK(H14),"N/A",IF(ROUND(AS38,0)&lt;ROUND(AS39,0),"6&lt;19",IF(OR(ISBLANK(H11),ISBLANK(H12),ISBLANK(H13)),"N/A",IF(ROUND(AS38,0)=ROUND(AS39,0),"ok","&lt;&gt;"))))</f>
        <v>N/A</v>
      </c>
      <c r="AT40" s="452"/>
      <c r="AU40" s="452" t="str">
        <f>IF(ISBLANK(J14),"N/A",IF(ROUND(AU38,0)&lt;ROUND(AU39,0),"6&lt;19",IF(OR(ISBLANK(J11),ISBLANK(J12),ISBLANK(J13)),"N/A",IF(ROUND(AU38,0)=ROUND(AU39,0),"ok","&lt;&gt;"))))</f>
        <v>N/A</v>
      </c>
      <c r="AV40" s="452"/>
      <c r="AW40" s="452" t="str">
        <f>IF(ISBLANK(L14),"N/A",IF(ROUND(AW38,0)&lt;ROUND(AW39,0),"6&lt;19",IF(OR(ISBLANK(L11),ISBLANK(L12),ISBLANK(L13)),"N/A",IF(ROUND(AW38,0)=ROUND(AW39,0),"ok","&lt;&gt;"))))</f>
        <v>N/A</v>
      </c>
      <c r="AX40" s="452"/>
      <c r="AY40" s="452" t="str">
        <f>IF(ISBLANK(N14),"N/A",IF(ROUND(AY38,0)&lt;ROUND(AY39,0),"6&lt;19",IF(OR(ISBLANK(N11),ISBLANK(N12),ISBLANK(N13)),"N/A",IF(ROUND(AY38,0)=ROUND(AY39,0),"ok","&lt;&gt;"))))</f>
        <v>N/A</v>
      </c>
      <c r="AZ40" s="452"/>
      <c r="BA40" s="452" t="str">
        <f>IF(ISBLANK(P14),"N/A",IF(ROUND(BA38,0)&lt;ROUND(BA39,0),"6&lt;19",IF(OR(ISBLANK(P11),ISBLANK(P12),ISBLANK(P13)),"N/A",IF(ROUND(BA38,0)=ROUND(BA39,0),"ok","&lt;&gt;"))))</f>
        <v>N/A</v>
      </c>
      <c r="BB40" s="452"/>
      <c r="BC40" s="452" t="str">
        <f>IF(ISBLANK(R14),"N/A",IF(ROUND(BC38,0)&lt;ROUND(BC39,0),"6&lt;19",IF(OR(ISBLANK(R11),ISBLANK(R12),ISBLANK(R13)),"N/A",IF(ROUND(BC38,0)=ROUND(BC39,0),"ok","&lt;&gt;"))))</f>
        <v>N/A</v>
      </c>
      <c r="BD40" s="452"/>
      <c r="BE40" s="452" t="str">
        <f>IF(ISBLANK(T14),"N/A",IF(ROUND(BE38,0)&lt;ROUND(BE39,0),"6&lt;19",IF(OR(ISBLANK(T11),ISBLANK(T12),ISBLANK(T13)),"N/A",IF(ROUND(BE38,0)=ROUND(BE39,0),"ok","&lt;&gt;"))))</f>
        <v>N/A</v>
      </c>
      <c r="BF40" s="452"/>
      <c r="BG40" s="452" t="str">
        <f>IF(ISBLANK(V14),"N/A",IF(ROUND(BG38,0)&lt;ROUND(BG39,0),"6&lt;19",IF(OR(ISBLANK(V11),ISBLANK(V12),ISBLANK(V13)),"N/A",IF(ROUND(BG38,0)=ROUND(BG39,0),"ok","&lt;&gt;"))))</f>
        <v>N/A</v>
      </c>
      <c r="BH40" s="452"/>
      <c r="BI40" s="452" t="str">
        <f>IF(ISBLANK(X14),"N/A",IF(ROUND(BI38,0)&lt;ROUND(BI39,0),"6&lt;19",IF(OR(ISBLANK(X11),ISBLANK(X12),ISBLANK(X13)),"N/A",IF(ROUND(BI38,0)=ROUND(BI39,0),"ok","&lt;&gt;"))))</f>
        <v>N/A</v>
      </c>
      <c r="BJ40" s="452"/>
      <c r="BK40" s="452" t="str">
        <f>IF(ISBLANK(Z14),"N/A",IF(ROUND(BK38,0)&lt;ROUND(BK39,0),"6&lt;19",IF(OR(ISBLANK(Z11),ISBLANK(Z12),ISBLANK(Z13)),"N/A",IF(ROUND(BK38,0)=ROUND(BK39,0),"ok","&lt;&gt;"))))</f>
        <v>ok</v>
      </c>
      <c r="BL40" s="452"/>
      <c r="BM40" s="452" t="str">
        <f>IF(ISBLANK(AB14),"N/A",IF(ROUND(BM38,0)&lt;ROUND(BM39,0),"6&lt;19",IF(OR(ISBLANK(AB11),ISBLANK(AB12),ISBLANK(AB13)),"N/A",IF(ROUND(BM38,0)=ROUND(BM39,0),"ok","&lt;&gt;"))))</f>
        <v>N/A</v>
      </c>
      <c r="BN40" s="452"/>
      <c r="BO40" s="452" t="str">
        <f>IF(ISBLANK(AD14),"N/A",IF(ROUND(BO38,0)&lt;ROUND(BO39,0),"6&lt;19",IF(OR(ISBLANK(AD11),ISBLANK(AD12),ISBLANK(AD13)),"N/A",IF(ROUND(BO38,0)=ROUND(BO39,0),"ok","&lt;&gt;"))))</f>
        <v>N/A</v>
      </c>
      <c r="BP40" s="452"/>
      <c r="BQ40" s="452" t="str">
        <f>IF(ISBLANK(AF14),"N/A",IF(ROUND(BQ38,0)&lt;ROUND(BQ39,0),"6&lt;19",IF(OR(ISBLANK(AF11),ISBLANK(AF12),ISBLANK(AF13)),"N/A",IF(ROUND(BQ38,0)=ROUND(BQ39,0),"ok","&lt;&gt;"))))</f>
        <v>N/A</v>
      </c>
      <c r="BR40" s="452"/>
      <c r="BS40" s="452" t="str">
        <f>IF(ISBLANK(AH14),"N/A",IF(ROUND(BS38,0)&lt;ROUND(BS39,0),"6&lt;19",IF(OR(ISBLANK(AH11),ISBLANK(AH12),ISBLANK(AH13)),"N/A",IF(ROUND(BS38,0)=ROUND(BS39,0),"ok","&lt;&gt;"))))</f>
        <v>N/A</v>
      </c>
      <c r="BT40" s="452"/>
      <c r="BU40" s="452" t="str">
        <f>IF(ISBLANK(AJ14),"N/A",IF(ROUND(BU38,0)&lt;ROUND(BU39,0),"6&lt;19",IF(OR(ISBLANK(AJ11),ISBLANK(AJ12),ISBLANK(AJ13)),"N/A",IF(ROUND(BU38,0)=ROUND(BU39,0),"ok","&lt;&gt;"))))</f>
        <v>N/A</v>
      </c>
      <c r="BV40" s="358"/>
    </row>
    <row r="41" spans="3:74" ht="16.5" customHeight="1">
      <c r="C41" s="99"/>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271"/>
      <c r="AN41" s="527">
        <v>20</v>
      </c>
      <c r="AO41" s="526" t="s">
        <v>137</v>
      </c>
      <c r="AP41" s="356" t="s">
        <v>49</v>
      </c>
      <c r="AQ41" s="452">
        <f>F15+F16+F17+F19+F21</f>
        <v>0</v>
      </c>
      <c r="AR41" s="452"/>
      <c r="AS41" s="452">
        <f aca="true" t="shared" si="21" ref="AS41:BU41">H15+H16+H17+H19+H21</f>
        <v>0</v>
      </c>
      <c r="AT41" s="452"/>
      <c r="AU41" s="452">
        <f t="shared" si="21"/>
        <v>0</v>
      </c>
      <c r="AV41" s="452"/>
      <c r="AW41" s="452">
        <f t="shared" si="21"/>
        <v>0</v>
      </c>
      <c r="AX41" s="452"/>
      <c r="AY41" s="452">
        <f t="shared" si="21"/>
        <v>0</v>
      </c>
      <c r="AZ41" s="452"/>
      <c r="BA41" s="452">
        <f t="shared" si="21"/>
        <v>0</v>
      </c>
      <c r="BB41" s="452"/>
      <c r="BC41" s="452">
        <f t="shared" si="21"/>
        <v>0</v>
      </c>
      <c r="BD41" s="452"/>
      <c r="BE41" s="452">
        <f t="shared" si="21"/>
        <v>0</v>
      </c>
      <c r="BF41" s="452"/>
      <c r="BG41" s="452">
        <f t="shared" si="21"/>
        <v>0</v>
      </c>
      <c r="BH41" s="452"/>
      <c r="BI41" s="452">
        <f t="shared" si="21"/>
        <v>0</v>
      </c>
      <c r="BJ41" s="452"/>
      <c r="BK41" s="452">
        <f t="shared" si="21"/>
        <v>341.29998779296875</v>
      </c>
      <c r="BL41" s="452"/>
      <c r="BM41" s="452">
        <f t="shared" si="21"/>
        <v>0</v>
      </c>
      <c r="BN41" s="452"/>
      <c r="BO41" s="452">
        <f t="shared" si="21"/>
        <v>0</v>
      </c>
      <c r="BP41" s="452"/>
      <c r="BQ41" s="452">
        <f t="shared" si="21"/>
        <v>420.1150150299072</v>
      </c>
      <c r="BR41" s="452"/>
      <c r="BS41" s="452">
        <f t="shared" si="21"/>
        <v>0</v>
      </c>
      <c r="BT41" s="452"/>
      <c r="BU41" s="452">
        <f t="shared" si="21"/>
        <v>0</v>
      </c>
      <c r="BV41" s="358"/>
    </row>
    <row r="42" spans="3:82" ht="22.5" customHeight="1">
      <c r="C42" s="99"/>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271"/>
      <c r="AN42" s="499" t="s">
        <v>114</v>
      </c>
      <c r="AO42" s="526" t="s">
        <v>138</v>
      </c>
      <c r="AP42" s="356"/>
      <c r="AQ42" s="452" t="str">
        <f>IF(OR(ISBLANK(F15),ISBLANK(F16),ISBLANK(F17),ISBLANK(F19)),"N/A",IF(ROUND(AQ38,0)&gt;=ROUND(AQ41,0),"ok","&lt;&gt;"))</f>
        <v>N/A</v>
      </c>
      <c r="AR42" s="452"/>
      <c r="AS42" s="452" t="str">
        <f>IF(OR(ISBLANK(H15),ISBLANK(H16),ISBLANK(H17),ISBLANK(H19)),"N/A",IF(ROUND(AS38,0)&gt;=ROUND(AS41,0),"ok","&lt;&gt;"))</f>
        <v>N/A</v>
      </c>
      <c r="AT42" s="452"/>
      <c r="AU42" s="452" t="str">
        <f>IF(OR(ISBLANK(J15),ISBLANK(J16),ISBLANK(J17),ISBLANK(J19)),"N/A",IF(ROUND(AU38,0)&gt;=ROUND(AU41,0),"ok","&lt;&gt;"))</f>
        <v>N/A</v>
      </c>
      <c r="AV42" s="452"/>
      <c r="AW42" s="452" t="str">
        <f>IF(OR(ISBLANK(L15),ISBLANK(L16),ISBLANK(L17),ISBLANK(L19)),"N/A",IF(ROUND(AW38,0)&gt;=ROUND(AW41,0),"ok","&lt;&gt;"))</f>
        <v>N/A</v>
      </c>
      <c r="AX42" s="452"/>
      <c r="AY42" s="452" t="str">
        <f>IF(OR(ISBLANK(N15),ISBLANK(N16),ISBLANK(N17),ISBLANK(N19)),"N/A",IF(ROUND(AY38,0)&gt;=ROUND(AY41,0),"ok","&lt;&gt;"))</f>
        <v>N/A</v>
      </c>
      <c r="AZ42" s="452"/>
      <c r="BA42" s="452" t="str">
        <f>IF(OR(ISBLANK(P15),ISBLANK(P16),ISBLANK(P17),ISBLANK(P19)),"N/A",IF(ROUND(BA38,0)&gt;=ROUND(BA41,0),"ok","&lt;&gt;"))</f>
        <v>N/A</v>
      </c>
      <c r="BB42" s="452"/>
      <c r="BC42" s="452" t="str">
        <f>IF(OR(ISBLANK(R15),ISBLANK(R16),ISBLANK(R17),ISBLANK(R19)),"N/A",IF(ROUND(BC38,0)&gt;=ROUND(BC41,0),"ok","&lt;&gt;"))</f>
        <v>N/A</v>
      </c>
      <c r="BD42" s="452"/>
      <c r="BE42" s="452" t="str">
        <f>IF(OR(ISBLANK(T15),ISBLANK(T16),ISBLANK(T17),ISBLANK(T19)),"N/A",IF(ROUND(BE38,0)&gt;=ROUND(BE41,0),"ok","&lt;&gt;"))</f>
        <v>N/A</v>
      </c>
      <c r="BF42" s="452"/>
      <c r="BG42" s="452" t="str">
        <f>IF(OR(ISBLANK(V15),ISBLANK(V16),ISBLANK(V17),ISBLANK(V19)),"N/A",IF(ROUND(BG38,0)&gt;=ROUND(BG41,0),"ok","&lt;&gt;"))</f>
        <v>N/A</v>
      </c>
      <c r="BH42" s="452"/>
      <c r="BI42" s="452" t="str">
        <f>IF(OR(ISBLANK(X15),ISBLANK(X16),ISBLANK(X17),ISBLANK(X19)),"N/A",IF(ROUND(BI38,0)&gt;=ROUND(BI41,0),"ok","&lt;&gt;"))</f>
        <v>N/A</v>
      </c>
      <c r="BJ42" s="452"/>
      <c r="BK42" s="452" t="str">
        <f>IF(OR(ISBLANK(Z15),ISBLANK(Z16),ISBLANK(Z17),ISBLANK(Z19)),"N/A",IF(ROUND(BK38,0)&gt;=ROUND(BK41,0),"ok","&lt;&gt;"))</f>
        <v>ok</v>
      </c>
      <c r="BL42" s="452"/>
      <c r="BM42" s="452" t="str">
        <f>IF(OR(ISBLANK(AB15),ISBLANK(AB16),ISBLANK(AB17),ISBLANK(AB19)),"N/A",IF(ROUND(BM38,0)&gt;=ROUND(BM41,0),"ok","&lt;&gt;"))</f>
        <v>N/A</v>
      </c>
      <c r="BN42" s="452"/>
      <c r="BO42" s="452" t="str">
        <f>IF(OR(ISBLANK(AD15),ISBLANK(AD16),ISBLANK(AD17),ISBLANK(AD19)),"N/A",IF(ROUND(BO38,0)&gt;=ROUND(BO41,0),"ok","&lt;&gt;"))</f>
        <v>N/A</v>
      </c>
      <c r="BP42" s="452"/>
      <c r="BQ42" s="452" t="str">
        <f>IF(OR(ISBLANK(AF15),ISBLANK(AF16),ISBLANK(AF17),ISBLANK(AF19)),"N/A",IF(ROUND(BQ38,0)&gt;=ROUND(BQ41,0),"ok","&lt;&gt;"))</f>
        <v>ok</v>
      </c>
      <c r="BR42" s="452"/>
      <c r="BS42" s="452" t="str">
        <f>IF(OR(ISBLANK(AH15),ISBLANK(AH16),ISBLANK(AH17),ISBLANK(AH19)),"N/A",IF(ROUND(BS38,0)&gt;=ROUND(BS41,0),"ok","&lt;&gt;"))</f>
        <v>N/A</v>
      </c>
      <c r="BT42" s="452"/>
      <c r="BU42" s="452" t="str">
        <f>IF(OR(ISBLANK(AJ15),ISBLANK(AJ16),ISBLANK(AJ17),ISBLANK(AJ19)),"N/A",IF(ROUND(BU38,0)&gt;=ROUND(BU41,0),"ok","&lt;&gt;"))</f>
        <v>N/A</v>
      </c>
      <c r="BV42" s="358"/>
      <c r="BW42" s="2"/>
      <c r="BX42" s="2"/>
      <c r="BY42" s="2"/>
      <c r="BZ42" s="2"/>
      <c r="CA42" s="2"/>
      <c r="CB42" s="2"/>
      <c r="CC42" s="2"/>
      <c r="CD42" s="2"/>
    </row>
    <row r="43" spans="3:82" ht="16.5" customHeight="1">
      <c r="C43" s="99"/>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271"/>
      <c r="AN43" s="528" t="s">
        <v>114</v>
      </c>
      <c r="AO43" s="529" t="s">
        <v>146</v>
      </c>
      <c r="AP43" s="530"/>
      <c r="AQ43" s="531" t="str">
        <f>IF(OR(ISBLANK(F23),ISBLANK(F24),ISBLANK(F25)),"N/A",IF(F23&lt;F25,"&lt;&gt;",IF(F23&gt;F24,"&lt;&gt;","ok")))</f>
        <v>N/A</v>
      </c>
      <c r="AR43" s="531"/>
      <c r="AS43" s="531" t="str">
        <f>IF(OR(ISBLANK(H23),ISBLANK(H24),ISBLANK(H25)),"N/A",IF(H23&lt;H25,"&lt;&gt;",IF(H23&gt;H24,"&lt;&gt;","ok")))</f>
        <v>N/A</v>
      </c>
      <c r="AT43" s="531"/>
      <c r="AU43" s="531" t="str">
        <f>IF(OR(ISBLANK(J23),ISBLANK(J24),ISBLANK(J25)),"N/A",IF(J23&lt;J25,"&lt;&gt;",IF(J23&gt;J24,"&lt;&gt;","ok")))</f>
        <v>N/A</v>
      </c>
      <c r="AV43" s="531"/>
      <c r="AW43" s="531" t="str">
        <f>IF(OR(ISBLANK(L23),ISBLANK(L24),ISBLANK(L25)),"N/A",IF(L23&lt;L25,"&lt;&gt;",IF(L23&gt;L24,"&lt;&gt;","ok")))</f>
        <v>N/A</v>
      </c>
      <c r="AX43" s="531"/>
      <c r="AY43" s="531" t="str">
        <f>IF(OR(ISBLANK(N23),ISBLANK(N24),ISBLANK(N25)),"N/A",IF(N23&lt;N25,"&lt;&gt;",IF(N23&gt;N24,"&lt;&gt;","ok")))</f>
        <v>N/A</v>
      </c>
      <c r="AZ43" s="531"/>
      <c r="BA43" s="531" t="str">
        <f>IF(OR(ISBLANK(P23),ISBLANK(P24),ISBLANK(P25)),"N/A",IF(P23&lt;P25,"&lt;&gt;",IF(P23&gt;P24,"&lt;&gt;","ok")))</f>
        <v>N/A</v>
      </c>
      <c r="BB43" s="531"/>
      <c r="BC43" s="531" t="str">
        <f>IF(OR(ISBLANK(R23),ISBLANK(R24),ISBLANK(R25)),"N/A",IF(R23&lt;R25,"&lt;&gt;",IF(R23&gt;R24,"&lt;&gt;","ok")))</f>
        <v>N/A</v>
      </c>
      <c r="BD43" s="531"/>
      <c r="BE43" s="531" t="str">
        <f>IF(OR(ISBLANK(T23),ISBLANK(T24),ISBLANK(T25)),"N/A",IF(T23&lt;T25,"&lt;&gt;",IF(T23&gt;T24,"&lt;&gt;","ok")))</f>
        <v>N/A</v>
      </c>
      <c r="BF43" s="531"/>
      <c r="BG43" s="531" t="str">
        <f>IF(OR(ISBLANK(V23),ISBLANK(V24),ISBLANK(V25)),"N/A",IF(V23&lt;V25,"&lt;&gt;",IF(V23&gt;V24,"&lt;&gt;","ok")))</f>
        <v>N/A</v>
      </c>
      <c r="BH43" s="531"/>
      <c r="BI43" s="531" t="str">
        <f>IF(OR(ISBLANK(X23),ISBLANK(X24),ISBLANK(X25)),"N/A",IF(X23&lt;X25,"&lt;&gt;",IF(X23&gt;X24,"&lt;&gt;","ok")))</f>
        <v>N/A</v>
      </c>
      <c r="BJ43" s="531"/>
      <c r="BK43" s="531" t="str">
        <f>IF(OR(ISBLANK(Z23),ISBLANK(Z24),ISBLANK(Z25)),"N/A",IF(Z23&lt;Z25,"&lt;&gt;",IF(Z23&gt;Z24,"&lt;&gt;","ok")))</f>
        <v>N/A</v>
      </c>
      <c r="BL43" s="531"/>
      <c r="BM43" s="531" t="str">
        <f>IF(OR(ISBLANK(AB23),ISBLANK(AB24),ISBLANK(AB25)),"N/A",IF(AB23&lt;AB25,"&lt;&gt;",IF(AB23&gt;AB24,"&lt;&gt;","ok")))</f>
        <v>N/A</v>
      </c>
      <c r="BN43" s="531"/>
      <c r="BO43" s="531" t="str">
        <f>IF(OR(ISBLANK(AD23),ISBLANK(AD24),ISBLANK(AD25)),"N/A",IF(AD23&lt;AD25,"&lt;&gt;",IF(AD23&gt;AD24,"&lt;&gt;","ok")))</f>
        <v>N/A</v>
      </c>
      <c r="BP43" s="531"/>
      <c r="BQ43" s="531" t="str">
        <f>IF(OR(ISBLANK(AF23),ISBLANK(AF24),ISBLANK(AF25)),"N/A",IF(AF23&lt;AF25,"&lt;&gt;",IF(AF23&gt;AF24,"&lt;&gt;","ok")))</f>
        <v>ok</v>
      </c>
      <c r="BR43" s="531"/>
      <c r="BS43" s="531" t="str">
        <f>IF(OR(ISBLANK(AH23),ISBLANK(AH24),ISBLANK(AH25)),"N/A",IF(AH23&lt;AH25,"&lt;&gt;",IF(AH23&gt;AH24,"&lt;&gt;","ok")))</f>
        <v>N/A</v>
      </c>
      <c r="BT43" s="531"/>
      <c r="BU43" s="531" t="str">
        <f>IF(OR(ISBLANK(AJ23),ISBLANK(AJ24),ISBLANK(AJ25)),"N/A",IF(AJ23&lt;AJ25,"&lt;&gt;",IF(AJ23&gt;AJ24,"&lt;&gt;","ok")))</f>
        <v>N/A</v>
      </c>
      <c r="BV43" s="531"/>
      <c r="BW43" s="2"/>
      <c r="BX43" s="2"/>
      <c r="BY43" s="2"/>
      <c r="BZ43" s="2"/>
      <c r="CA43" s="2"/>
      <c r="CB43" s="2"/>
      <c r="CC43" s="2"/>
      <c r="CD43" s="2"/>
    </row>
    <row r="44" spans="3:82" ht="16.5" customHeight="1">
      <c r="C44" s="99"/>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271"/>
      <c r="AN44" s="421"/>
      <c r="AO44" s="422"/>
      <c r="AP44" s="314"/>
      <c r="AQ44" s="316"/>
      <c r="AR44" s="315"/>
      <c r="AS44" s="316"/>
      <c r="AT44" s="315"/>
      <c r="AU44" s="316"/>
      <c r="AV44" s="315"/>
      <c r="AW44" s="316"/>
      <c r="AX44" s="315"/>
      <c r="AY44" s="316"/>
      <c r="AZ44" s="315"/>
      <c r="BA44" s="316"/>
      <c r="BB44" s="315"/>
      <c r="BC44" s="316"/>
      <c r="BD44" s="315"/>
      <c r="BE44" s="316"/>
      <c r="BF44" s="315"/>
      <c r="BG44" s="316"/>
      <c r="BH44" s="315"/>
      <c r="BI44" s="316"/>
      <c r="BJ44" s="315"/>
      <c r="BK44" s="316"/>
      <c r="BL44" s="315"/>
      <c r="BM44" s="316"/>
      <c r="BN44" s="315"/>
      <c r="BO44" s="316"/>
      <c r="BP44" s="315"/>
      <c r="BQ44" s="316"/>
      <c r="BR44" s="315"/>
      <c r="BS44" s="311"/>
      <c r="BT44" s="311"/>
      <c r="BU44" s="311"/>
      <c r="BV44" s="311"/>
      <c r="BW44" s="2"/>
      <c r="BX44" s="2"/>
      <c r="BY44" s="2"/>
      <c r="BZ44" s="2"/>
      <c r="CA44" s="2"/>
      <c r="CB44" s="2"/>
      <c r="CC44" s="2"/>
      <c r="CD44" s="2"/>
    </row>
    <row r="45" spans="3:82" ht="16.5" customHeight="1">
      <c r="C45" s="99"/>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271"/>
      <c r="AN45" s="421" t="s">
        <v>104</v>
      </c>
      <c r="AO45" s="547" t="s">
        <v>105</v>
      </c>
      <c r="AP45" s="314"/>
      <c r="AQ45" s="379"/>
      <c r="AR45" s="319"/>
      <c r="AS45" s="379"/>
      <c r="AT45" s="319"/>
      <c r="AU45" s="379"/>
      <c r="AV45" s="319"/>
      <c r="AW45" s="379"/>
      <c r="AX45" s="319"/>
      <c r="AY45" s="379"/>
      <c r="AZ45" s="319"/>
      <c r="BA45" s="379"/>
      <c r="BB45" s="319"/>
      <c r="BC45" s="379"/>
      <c r="BD45" s="319"/>
      <c r="BE45" s="379"/>
      <c r="BF45" s="319"/>
      <c r="BG45" s="379"/>
      <c r="BH45" s="319"/>
      <c r="BI45" s="379"/>
      <c r="BJ45" s="319"/>
      <c r="BK45" s="379"/>
      <c r="BL45" s="319"/>
      <c r="BM45" s="379"/>
      <c r="BN45" s="319"/>
      <c r="BO45" s="379"/>
      <c r="BP45" s="319"/>
      <c r="BQ45" s="379"/>
      <c r="BR45" s="319"/>
      <c r="BS45" s="311"/>
      <c r="BT45" s="311"/>
      <c r="BU45" s="311"/>
      <c r="BV45" s="380"/>
      <c r="BW45" s="2"/>
      <c r="BX45" s="2"/>
      <c r="BY45" s="2"/>
      <c r="BZ45" s="2"/>
      <c r="CA45" s="2"/>
      <c r="CB45" s="2"/>
      <c r="CC45" s="2"/>
      <c r="CD45" s="2"/>
    </row>
    <row r="46" spans="3:82" ht="16.5" customHeight="1">
      <c r="C46" s="99"/>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271"/>
      <c r="AN46" s="421" t="s">
        <v>106</v>
      </c>
      <c r="AO46" s="547" t="s">
        <v>107</v>
      </c>
      <c r="AP46" s="314"/>
      <c r="AQ46" s="379"/>
      <c r="AR46" s="361"/>
      <c r="AS46" s="379"/>
      <c r="AT46" s="361"/>
      <c r="AU46" s="379"/>
      <c r="AV46" s="361"/>
      <c r="AW46" s="379"/>
      <c r="AX46" s="361"/>
      <c r="AY46" s="379"/>
      <c r="AZ46" s="361"/>
      <c r="BA46" s="379"/>
      <c r="BB46" s="361"/>
      <c r="BC46" s="379"/>
      <c r="BD46" s="361"/>
      <c r="BE46" s="379"/>
      <c r="BF46" s="361"/>
      <c r="BG46" s="379"/>
      <c r="BH46" s="361"/>
      <c r="BI46" s="379"/>
      <c r="BJ46" s="361"/>
      <c r="BK46" s="379"/>
      <c r="BL46" s="361"/>
      <c r="BM46" s="379"/>
      <c r="BN46" s="361"/>
      <c r="BO46" s="379"/>
      <c r="BP46" s="361"/>
      <c r="BQ46" s="379"/>
      <c r="BR46" s="361"/>
      <c r="BS46" s="311"/>
      <c r="BT46" s="311"/>
      <c r="BU46" s="311"/>
      <c r="BV46" s="311"/>
      <c r="BW46" s="2"/>
      <c r="BX46" s="2"/>
      <c r="BY46" s="2"/>
      <c r="BZ46" s="2"/>
      <c r="CA46" s="2"/>
      <c r="CB46" s="2"/>
      <c r="CC46" s="2"/>
      <c r="CD46" s="2"/>
    </row>
    <row r="47" spans="3:82" ht="16.5" customHeight="1">
      <c r="C47" s="99"/>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271"/>
      <c r="AN47" s="423" t="s">
        <v>108</v>
      </c>
      <c r="AO47" s="547" t="s">
        <v>109</v>
      </c>
      <c r="AP47" s="314"/>
      <c r="AQ47" s="316"/>
      <c r="AR47" s="315"/>
      <c r="AS47" s="316"/>
      <c r="AT47" s="315"/>
      <c r="AU47" s="316"/>
      <c r="AV47" s="315"/>
      <c r="AW47" s="316"/>
      <c r="AX47" s="315"/>
      <c r="AY47" s="316"/>
      <c r="AZ47" s="315"/>
      <c r="BA47" s="316"/>
      <c r="BB47" s="315"/>
      <c r="BC47" s="316"/>
      <c r="BD47" s="315"/>
      <c r="BE47" s="316"/>
      <c r="BF47" s="315"/>
      <c r="BG47" s="316"/>
      <c r="BH47" s="315"/>
      <c r="BI47" s="316"/>
      <c r="BJ47" s="315"/>
      <c r="BK47" s="316"/>
      <c r="BL47" s="315"/>
      <c r="BM47" s="316"/>
      <c r="BN47" s="315"/>
      <c r="BO47" s="316"/>
      <c r="BP47" s="315"/>
      <c r="BQ47" s="316"/>
      <c r="BR47" s="315"/>
      <c r="BS47" s="311"/>
      <c r="BT47" s="311"/>
      <c r="BU47" s="311"/>
      <c r="BV47" s="311"/>
      <c r="BW47" s="2"/>
      <c r="BX47" s="2"/>
      <c r="BY47" s="2"/>
      <c r="BZ47" s="2"/>
      <c r="CA47" s="2"/>
      <c r="CB47" s="2"/>
      <c r="CC47" s="2"/>
      <c r="CD47" s="2"/>
    </row>
    <row r="48" spans="3:82" ht="16.5" customHeight="1">
      <c r="C48" s="99"/>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271"/>
      <c r="AN48" s="423"/>
      <c r="AO48" s="547"/>
      <c r="AP48" s="314"/>
      <c r="AQ48" s="379"/>
      <c r="AR48" s="319"/>
      <c r="AS48" s="379"/>
      <c r="AT48" s="319"/>
      <c r="AU48" s="379"/>
      <c r="AV48" s="319"/>
      <c r="AW48" s="379"/>
      <c r="AX48" s="319"/>
      <c r="AY48" s="379"/>
      <c r="AZ48" s="319"/>
      <c r="BA48" s="379"/>
      <c r="BB48" s="319"/>
      <c r="BC48" s="379"/>
      <c r="BD48" s="319"/>
      <c r="BE48" s="379"/>
      <c r="BF48" s="319"/>
      <c r="BG48" s="379"/>
      <c r="BH48" s="319"/>
      <c r="BI48" s="379"/>
      <c r="BJ48" s="319"/>
      <c r="BK48" s="379"/>
      <c r="BL48" s="319"/>
      <c r="BM48" s="379"/>
      <c r="BN48" s="319"/>
      <c r="BO48" s="379"/>
      <c r="BP48" s="319"/>
      <c r="BQ48" s="379"/>
      <c r="BR48" s="319"/>
      <c r="BS48" s="311"/>
      <c r="BT48" s="311"/>
      <c r="BU48" s="311"/>
      <c r="BV48" s="311"/>
      <c r="BW48" s="2"/>
      <c r="BX48" s="2"/>
      <c r="BY48" s="2"/>
      <c r="BZ48" s="2"/>
      <c r="CA48" s="2"/>
      <c r="CB48" s="2"/>
      <c r="CC48" s="2"/>
      <c r="CD48" s="2"/>
    </row>
    <row r="49" spans="3:82" ht="16.5" customHeight="1">
      <c r="C49" s="99"/>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271"/>
      <c r="AN49" s="311"/>
      <c r="AO49" s="738"/>
      <c r="AP49" s="738"/>
      <c r="AQ49" s="738"/>
      <c r="AR49" s="738"/>
      <c r="AS49" s="738"/>
      <c r="AT49" s="738"/>
      <c r="AU49" s="738"/>
      <c r="AV49" s="738"/>
      <c r="AW49" s="738"/>
      <c r="AX49" s="738"/>
      <c r="AY49" s="738"/>
      <c r="AZ49" s="738"/>
      <c r="BA49" s="738"/>
      <c r="BB49" s="738"/>
      <c r="BC49" s="738"/>
      <c r="BD49" s="738"/>
      <c r="BE49" s="738"/>
      <c r="BF49" s="738"/>
      <c r="BG49" s="738"/>
      <c r="BH49" s="738"/>
      <c r="BI49" s="738"/>
      <c r="BJ49" s="738"/>
      <c r="BK49" s="738"/>
      <c r="BL49" s="738"/>
      <c r="BM49" s="738"/>
      <c r="BN49" s="738"/>
      <c r="BO49" s="738"/>
      <c r="BP49" s="738"/>
      <c r="BQ49" s="738"/>
      <c r="BR49" s="738"/>
      <c r="BS49" s="738"/>
      <c r="BT49" s="311"/>
      <c r="BU49" s="311"/>
      <c r="BV49" s="311"/>
      <c r="BW49" s="2"/>
      <c r="BX49" s="2"/>
      <c r="BY49" s="2"/>
      <c r="BZ49" s="2"/>
      <c r="CA49" s="2"/>
      <c r="CB49" s="2"/>
      <c r="CC49" s="2"/>
      <c r="CD49" s="2"/>
    </row>
    <row r="50" spans="3:82" ht="16.5" customHeight="1">
      <c r="C50" s="99"/>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271"/>
      <c r="AN50" s="311"/>
      <c r="AO50" s="738"/>
      <c r="AP50" s="738"/>
      <c r="AQ50" s="738"/>
      <c r="AR50" s="738"/>
      <c r="AS50" s="738"/>
      <c r="AT50" s="738"/>
      <c r="AU50" s="738"/>
      <c r="AV50" s="738"/>
      <c r="AW50" s="738"/>
      <c r="AX50" s="738"/>
      <c r="AY50" s="738"/>
      <c r="AZ50" s="738"/>
      <c r="BA50" s="738"/>
      <c r="BB50" s="738"/>
      <c r="BC50" s="738"/>
      <c r="BD50" s="738"/>
      <c r="BE50" s="738"/>
      <c r="BF50" s="738"/>
      <c r="BG50" s="738"/>
      <c r="BH50" s="738"/>
      <c r="BI50" s="738"/>
      <c r="BJ50" s="738"/>
      <c r="BK50" s="738"/>
      <c r="BL50" s="738"/>
      <c r="BM50" s="738"/>
      <c r="BN50" s="738"/>
      <c r="BO50" s="738"/>
      <c r="BP50" s="738"/>
      <c r="BQ50" s="738"/>
      <c r="BR50" s="738"/>
      <c r="BS50" s="738"/>
      <c r="BT50" s="311"/>
      <c r="BU50" s="311"/>
      <c r="BV50" s="311"/>
      <c r="BW50" s="2"/>
      <c r="BX50" s="2"/>
      <c r="BY50" s="2"/>
      <c r="BZ50" s="2"/>
      <c r="CA50" s="2"/>
      <c r="CB50" s="2"/>
      <c r="CC50" s="2"/>
      <c r="CD50" s="2"/>
    </row>
    <row r="51" spans="3:82" ht="16.5" customHeight="1">
      <c r="C51" s="99"/>
      <c r="D51" s="707"/>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271"/>
      <c r="AN51" s="311"/>
      <c r="AO51" s="738"/>
      <c r="AP51" s="738"/>
      <c r="AQ51" s="738"/>
      <c r="AR51" s="738"/>
      <c r="AS51" s="738"/>
      <c r="AT51" s="738"/>
      <c r="AU51" s="738"/>
      <c r="AV51" s="738"/>
      <c r="AW51" s="738"/>
      <c r="AX51" s="738"/>
      <c r="AY51" s="738"/>
      <c r="AZ51" s="738"/>
      <c r="BA51" s="738"/>
      <c r="BB51" s="738"/>
      <c r="BC51" s="738"/>
      <c r="BD51" s="738"/>
      <c r="BE51" s="738"/>
      <c r="BF51" s="738"/>
      <c r="BG51" s="738"/>
      <c r="BH51" s="738"/>
      <c r="BI51" s="738"/>
      <c r="BJ51" s="738"/>
      <c r="BK51" s="738"/>
      <c r="BL51" s="738"/>
      <c r="BM51" s="738"/>
      <c r="BN51" s="738"/>
      <c r="BO51" s="738"/>
      <c r="BP51" s="738"/>
      <c r="BQ51" s="738"/>
      <c r="BR51" s="738"/>
      <c r="BS51" s="738"/>
      <c r="BT51" s="311"/>
      <c r="BU51" s="311"/>
      <c r="BV51" s="311"/>
      <c r="BW51" s="2"/>
      <c r="BX51" s="2"/>
      <c r="BY51" s="2"/>
      <c r="BZ51" s="2"/>
      <c r="CA51" s="2"/>
      <c r="CB51" s="2"/>
      <c r="CC51" s="2"/>
      <c r="CD51" s="2"/>
    </row>
    <row r="52" spans="3:82" ht="16.5" customHeight="1">
      <c r="C52" s="99"/>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271"/>
      <c r="AN52" s="311"/>
      <c r="AO52" s="738"/>
      <c r="AP52" s="738"/>
      <c r="AQ52" s="738"/>
      <c r="AR52" s="738"/>
      <c r="AS52" s="738"/>
      <c r="AT52" s="738"/>
      <c r="AU52" s="738"/>
      <c r="AV52" s="738"/>
      <c r="AW52" s="738"/>
      <c r="AX52" s="738"/>
      <c r="AY52" s="738"/>
      <c r="AZ52" s="738"/>
      <c r="BA52" s="738"/>
      <c r="BB52" s="738"/>
      <c r="BC52" s="738"/>
      <c r="BD52" s="738"/>
      <c r="BE52" s="738"/>
      <c r="BF52" s="738"/>
      <c r="BG52" s="738"/>
      <c r="BH52" s="738"/>
      <c r="BI52" s="738"/>
      <c r="BJ52" s="738"/>
      <c r="BK52" s="738"/>
      <c r="BL52" s="738"/>
      <c r="BM52" s="738"/>
      <c r="BN52" s="738"/>
      <c r="BO52" s="738"/>
      <c r="BP52" s="738"/>
      <c r="BQ52" s="738"/>
      <c r="BR52" s="738"/>
      <c r="BS52" s="738"/>
      <c r="BT52" s="311"/>
      <c r="BU52" s="311"/>
      <c r="BV52" s="311"/>
      <c r="BW52" s="2"/>
      <c r="BX52" s="2"/>
      <c r="BY52" s="2"/>
      <c r="BZ52" s="2"/>
      <c r="CA52" s="2"/>
      <c r="CB52" s="2"/>
      <c r="CC52" s="2"/>
      <c r="CD52" s="2"/>
    </row>
    <row r="53" spans="3:82" ht="16.5" customHeight="1">
      <c r="C53" s="99"/>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271"/>
      <c r="AN53" s="311"/>
      <c r="AO53" s="738"/>
      <c r="AP53" s="738"/>
      <c r="AQ53" s="738"/>
      <c r="AR53" s="738"/>
      <c r="AS53" s="738"/>
      <c r="AT53" s="738"/>
      <c r="AU53" s="738"/>
      <c r="AV53" s="738"/>
      <c r="AW53" s="738"/>
      <c r="AX53" s="738"/>
      <c r="AY53" s="738"/>
      <c r="AZ53" s="738"/>
      <c r="BA53" s="738"/>
      <c r="BB53" s="738"/>
      <c r="BC53" s="738"/>
      <c r="BD53" s="738"/>
      <c r="BE53" s="738"/>
      <c r="BF53" s="738"/>
      <c r="BG53" s="738"/>
      <c r="BH53" s="738"/>
      <c r="BI53" s="738"/>
      <c r="BJ53" s="738"/>
      <c r="BK53" s="738"/>
      <c r="BL53" s="738"/>
      <c r="BM53" s="738"/>
      <c r="BN53" s="738"/>
      <c r="BO53" s="738"/>
      <c r="BP53" s="738"/>
      <c r="BQ53" s="738"/>
      <c r="BR53" s="738"/>
      <c r="BS53" s="738"/>
      <c r="BT53" s="311"/>
      <c r="BU53" s="311"/>
      <c r="BV53" s="311"/>
      <c r="BW53" s="2"/>
      <c r="BX53" s="2"/>
      <c r="BY53" s="2"/>
      <c r="BZ53" s="2"/>
      <c r="CA53" s="2"/>
      <c r="CB53" s="2"/>
      <c r="CC53" s="2"/>
      <c r="CD53" s="2"/>
    </row>
    <row r="54" spans="3:82" ht="16.5" customHeight="1">
      <c r="C54" s="99"/>
      <c r="D54" s="707"/>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271"/>
      <c r="AN54" s="311"/>
      <c r="AO54" s="738"/>
      <c r="AP54" s="738"/>
      <c r="AQ54" s="738"/>
      <c r="AR54" s="738"/>
      <c r="AS54" s="738"/>
      <c r="AT54" s="738"/>
      <c r="AU54" s="738"/>
      <c r="AV54" s="738"/>
      <c r="AW54" s="738"/>
      <c r="AX54" s="738"/>
      <c r="AY54" s="738"/>
      <c r="AZ54" s="738"/>
      <c r="BA54" s="738"/>
      <c r="BB54" s="738"/>
      <c r="BC54" s="738"/>
      <c r="BD54" s="738"/>
      <c r="BE54" s="738"/>
      <c r="BF54" s="738"/>
      <c r="BG54" s="738"/>
      <c r="BH54" s="738"/>
      <c r="BI54" s="738"/>
      <c r="BJ54" s="738"/>
      <c r="BK54" s="738"/>
      <c r="BL54" s="738"/>
      <c r="BM54" s="738"/>
      <c r="BN54" s="738"/>
      <c r="BO54" s="738"/>
      <c r="BP54" s="738"/>
      <c r="BQ54" s="738"/>
      <c r="BR54" s="738"/>
      <c r="BS54" s="738"/>
      <c r="BT54" s="311"/>
      <c r="BU54" s="311"/>
      <c r="BV54" s="311"/>
      <c r="BW54" s="2"/>
      <c r="BX54" s="2"/>
      <c r="BY54" s="2"/>
      <c r="BZ54" s="2"/>
      <c r="CA54" s="2"/>
      <c r="CB54" s="2"/>
      <c r="CC54" s="2"/>
      <c r="CD54" s="2"/>
    </row>
    <row r="55" spans="3:82" ht="16.5" customHeight="1">
      <c r="C55" s="99"/>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271"/>
      <c r="AN55" s="311"/>
      <c r="AO55" s="738"/>
      <c r="AP55" s="738"/>
      <c r="AQ55" s="738"/>
      <c r="AR55" s="738"/>
      <c r="AS55" s="738"/>
      <c r="AT55" s="738"/>
      <c r="AU55" s="738"/>
      <c r="AV55" s="738"/>
      <c r="AW55" s="738"/>
      <c r="AX55" s="738"/>
      <c r="AY55" s="738"/>
      <c r="AZ55" s="738"/>
      <c r="BA55" s="738"/>
      <c r="BB55" s="738"/>
      <c r="BC55" s="738"/>
      <c r="BD55" s="738"/>
      <c r="BE55" s="738"/>
      <c r="BF55" s="738"/>
      <c r="BG55" s="738"/>
      <c r="BH55" s="738"/>
      <c r="BI55" s="738"/>
      <c r="BJ55" s="738"/>
      <c r="BK55" s="738"/>
      <c r="BL55" s="738"/>
      <c r="BM55" s="738"/>
      <c r="BN55" s="738"/>
      <c r="BO55" s="738"/>
      <c r="BP55" s="738"/>
      <c r="BQ55" s="738"/>
      <c r="BR55" s="738"/>
      <c r="BS55" s="738"/>
      <c r="BT55" s="311"/>
      <c r="BU55" s="311"/>
      <c r="BV55" s="311"/>
      <c r="BW55" s="2"/>
      <c r="BX55" s="2"/>
      <c r="BY55" s="2"/>
      <c r="BZ55" s="2"/>
      <c r="CA55" s="2"/>
      <c r="CB55" s="2"/>
      <c r="CC55" s="2"/>
      <c r="CD55" s="2"/>
    </row>
    <row r="56" spans="3:82" ht="16.5" customHeight="1">
      <c r="C56" s="99"/>
      <c r="D56" s="707"/>
      <c r="E56" s="707"/>
      <c r="F56" s="707"/>
      <c r="G56" s="707"/>
      <c r="H56" s="707"/>
      <c r="I56" s="707"/>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271"/>
      <c r="AN56" s="311"/>
      <c r="AO56" s="738"/>
      <c r="AP56" s="738"/>
      <c r="AQ56" s="738"/>
      <c r="AR56" s="738"/>
      <c r="AS56" s="738"/>
      <c r="AT56" s="738"/>
      <c r="AU56" s="738"/>
      <c r="AV56" s="738"/>
      <c r="AW56" s="738"/>
      <c r="AX56" s="738"/>
      <c r="AY56" s="738"/>
      <c r="AZ56" s="738"/>
      <c r="BA56" s="738"/>
      <c r="BB56" s="738"/>
      <c r="BC56" s="738"/>
      <c r="BD56" s="738"/>
      <c r="BE56" s="738"/>
      <c r="BF56" s="738"/>
      <c r="BG56" s="738"/>
      <c r="BH56" s="738"/>
      <c r="BI56" s="738"/>
      <c r="BJ56" s="738"/>
      <c r="BK56" s="738"/>
      <c r="BL56" s="738"/>
      <c r="BM56" s="738"/>
      <c r="BN56" s="738"/>
      <c r="BO56" s="738"/>
      <c r="BP56" s="738"/>
      <c r="BQ56" s="738"/>
      <c r="BR56" s="738"/>
      <c r="BS56" s="738"/>
      <c r="BT56" s="311"/>
      <c r="BU56" s="311"/>
      <c r="BV56" s="311"/>
      <c r="BW56" s="2"/>
      <c r="BX56" s="2"/>
      <c r="BY56" s="2"/>
      <c r="BZ56" s="2"/>
      <c r="CA56" s="2"/>
      <c r="CB56" s="2"/>
      <c r="CC56" s="2"/>
      <c r="CD56" s="2"/>
    </row>
    <row r="57" spans="3:82" ht="16.5" customHeight="1">
      <c r="C57" s="100"/>
      <c r="D57" s="703"/>
      <c r="E57" s="703"/>
      <c r="F57" s="703"/>
      <c r="G57" s="703"/>
      <c r="H57" s="703"/>
      <c r="I57" s="703"/>
      <c r="J57" s="703"/>
      <c r="K57" s="703"/>
      <c r="L57" s="703"/>
      <c r="M57" s="703"/>
      <c r="N57" s="703"/>
      <c r="O57" s="703"/>
      <c r="P57" s="703"/>
      <c r="Q57" s="703"/>
      <c r="R57" s="703"/>
      <c r="S57" s="703"/>
      <c r="T57" s="703"/>
      <c r="U57" s="703"/>
      <c r="V57" s="703"/>
      <c r="W57" s="703"/>
      <c r="X57" s="703"/>
      <c r="Y57" s="703"/>
      <c r="Z57" s="703"/>
      <c r="AA57" s="703"/>
      <c r="AB57" s="703"/>
      <c r="AC57" s="703"/>
      <c r="AD57" s="703"/>
      <c r="AE57" s="703"/>
      <c r="AF57" s="703"/>
      <c r="AG57" s="703"/>
      <c r="AH57" s="703"/>
      <c r="AI57" s="703"/>
      <c r="AJ57" s="703"/>
      <c r="AK57" s="703"/>
      <c r="AL57" s="703"/>
      <c r="AM57" s="271"/>
      <c r="AN57" s="311"/>
      <c r="AO57" s="738"/>
      <c r="AP57" s="738"/>
      <c r="AQ57" s="738"/>
      <c r="AR57" s="738"/>
      <c r="AS57" s="738"/>
      <c r="AT57" s="738"/>
      <c r="AU57" s="738"/>
      <c r="AV57" s="738"/>
      <c r="AW57" s="738"/>
      <c r="AX57" s="738"/>
      <c r="AY57" s="738"/>
      <c r="AZ57" s="738"/>
      <c r="BA57" s="738"/>
      <c r="BB57" s="738"/>
      <c r="BC57" s="738"/>
      <c r="BD57" s="738"/>
      <c r="BE57" s="738"/>
      <c r="BF57" s="738"/>
      <c r="BG57" s="738"/>
      <c r="BH57" s="738"/>
      <c r="BI57" s="738"/>
      <c r="BJ57" s="738"/>
      <c r="BK57" s="738"/>
      <c r="BL57" s="738"/>
      <c r="BM57" s="738"/>
      <c r="BN57" s="738"/>
      <c r="BO57" s="738"/>
      <c r="BP57" s="738"/>
      <c r="BQ57" s="738"/>
      <c r="BR57" s="738"/>
      <c r="BS57" s="738"/>
      <c r="BT57" s="311"/>
      <c r="BU57" s="311"/>
      <c r="BV57" s="311"/>
      <c r="BW57" s="2"/>
      <c r="BX57" s="2"/>
      <c r="BY57" s="2"/>
      <c r="BZ57" s="2"/>
      <c r="CA57" s="2"/>
      <c r="CB57" s="2"/>
      <c r="CC57" s="2"/>
      <c r="CD57" s="2"/>
    </row>
    <row r="58" spans="3:82" ht="12.75">
      <c r="C58" s="16"/>
      <c r="D58" s="705"/>
      <c r="E58" s="705"/>
      <c r="F58" s="705"/>
      <c r="G58" s="705"/>
      <c r="H58" s="705"/>
      <c r="I58" s="705"/>
      <c r="J58" s="705"/>
      <c r="K58" s="705"/>
      <c r="L58" s="705"/>
      <c r="M58" s="705"/>
      <c r="N58" s="705"/>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05"/>
      <c r="AL58" s="705"/>
      <c r="AM58" s="270"/>
      <c r="AN58" s="311"/>
      <c r="AO58" s="738"/>
      <c r="AP58" s="738"/>
      <c r="AQ58" s="738"/>
      <c r="AR58" s="738"/>
      <c r="AS58" s="738"/>
      <c r="AT58" s="738"/>
      <c r="AU58" s="738"/>
      <c r="AV58" s="738"/>
      <c r="AW58" s="738"/>
      <c r="AX58" s="738"/>
      <c r="AY58" s="738"/>
      <c r="AZ58" s="738"/>
      <c r="BA58" s="738"/>
      <c r="BB58" s="738"/>
      <c r="BC58" s="738"/>
      <c r="BD58" s="738"/>
      <c r="BE58" s="738"/>
      <c r="BF58" s="738"/>
      <c r="BG58" s="738"/>
      <c r="BH58" s="738"/>
      <c r="BI58" s="738"/>
      <c r="BJ58" s="738"/>
      <c r="BK58" s="738"/>
      <c r="BL58" s="738"/>
      <c r="BM58" s="738"/>
      <c r="BN58" s="738"/>
      <c r="BO58" s="738"/>
      <c r="BP58" s="738"/>
      <c r="BQ58" s="738"/>
      <c r="BR58" s="738"/>
      <c r="BS58" s="738"/>
      <c r="BT58" s="311"/>
      <c r="BU58" s="311"/>
      <c r="BV58" s="311"/>
      <c r="BW58" s="2"/>
      <c r="BX58" s="2"/>
      <c r="BY58" s="2"/>
      <c r="BZ58" s="2"/>
      <c r="CA58" s="2"/>
      <c r="CB58" s="2"/>
      <c r="CC58" s="2"/>
      <c r="CD58" s="2"/>
    </row>
    <row r="59" spans="40:82" ht="12.75">
      <c r="AN59" s="311"/>
      <c r="AO59" s="738"/>
      <c r="AP59" s="738"/>
      <c r="AQ59" s="738"/>
      <c r="AR59" s="738"/>
      <c r="AS59" s="738"/>
      <c r="AT59" s="738"/>
      <c r="AU59" s="738"/>
      <c r="AV59" s="738"/>
      <c r="AW59" s="738"/>
      <c r="AX59" s="738"/>
      <c r="AY59" s="738"/>
      <c r="AZ59" s="738"/>
      <c r="BA59" s="738"/>
      <c r="BB59" s="738"/>
      <c r="BC59" s="738"/>
      <c r="BD59" s="738"/>
      <c r="BE59" s="738"/>
      <c r="BF59" s="738"/>
      <c r="BG59" s="738"/>
      <c r="BH59" s="738"/>
      <c r="BI59" s="738"/>
      <c r="BJ59" s="738"/>
      <c r="BK59" s="738"/>
      <c r="BL59" s="738"/>
      <c r="BM59" s="738"/>
      <c r="BN59" s="738"/>
      <c r="BO59" s="738"/>
      <c r="BP59" s="738"/>
      <c r="BQ59" s="738"/>
      <c r="BR59" s="738"/>
      <c r="BS59" s="738"/>
      <c r="BT59" s="311"/>
      <c r="BU59" s="311"/>
      <c r="BV59" s="311"/>
      <c r="BW59" s="2"/>
      <c r="BX59" s="2"/>
      <c r="BY59" s="2"/>
      <c r="BZ59" s="2"/>
      <c r="CA59" s="2"/>
      <c r="CB59" s="2"/>
      <c r="CC59" s="2"/>
      <c r="CD59" s="2"/>
    </row>
    <row r="60" spans="40:82" ht="12.75">
      <c r="AN60" s="311"/>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8"/>
      <c r="BQ60" s="738"/>
      <c r="BR60" s="738"/>
      <c r="BS60" s="738"/>
      <c r="BT60" s="311"/>
      <c r="BU60" s="311"/>
      <c r="BV60" s="311"/>
      <c r="BW60" s="2"/>
      <c r="BX60" s="2"/>
      <c r="BY60" s="2"/>
      <c r="BZ60" s="2"/>
      <c r="CA60" s="2"/>
      <c r="CB60" s="2"/>
      <c r="CC60" s="2"/>
      <c r="CD60" s="2"/>
    </row>
    <row r="61" spans="41:82" ht="12.75">
      <c r="AO61" s="737"/>
      <c r="AP61" s="737"/>
      <c r="AQ61" s="737"/>
      <c r="AR61" s="737"/>
      <c r="AS61" s="737"/>
      <c r="AT61" s="737"/>
      <c r="AU61" s="737"/>
      <c r="AV61" s="737"/>
      <c r="AW61" s="737"/>
      <c r="AX61" s="737"/>
      <c r="AY61" s="737"/>
      <c r="AZ61" s="737"/>
      <c r="BA61" s="737"/>
      <c r="BB61" s="737"/>
      <c r="BC61" s="737"/>
      <c r="BD61" s="737"/>
      <c r="BE61" s="737"/>
      <c r="BF61" s="737"/>
      <c r="BG61" s="737"/>
      <c r="BH61" s="737"/>
      <c r="BI61" s="737"/>
      <c r="BJ61" s="737"/>
      <c r="BK61" s="737"/>
      <c r="BL61" s="737"/>
      <c r="BM61" s="737"/>
      <c r="BN61" s="737"/>
      <c r="BO61" s="737"/>
      <c r="BP61" s="737"/>
      <c r="BQ61" s="737"/>
      <c r="BR61" s="737"/>
      <c r="BS61" s="737"/>
      <c r="BT61" s="311"/>
      <c r="BU61" s="311"/>
      <c r="BV61" s="311"/>
      <c r="BW61" s="2"/>
      <c r="BX61" s="2"/>
      <c r="BY61" s="2"/>
      <c r="BZ61" s="2"/>
      <c r="CA61" s="2"/>
      <c r="CB61" s="2"/>
      <c r="CC61" s="2"/>
      <c r="CD61" s="2"/>
    </row>
    <row r="62" spans="41:82" ht="12.75">
      <c r="AO62" s="311"/>
      <c r="AP62" s="311"/>
      <c r="AQ62" s="311"/>
      <c r="AR62" s="351"/>
      <c r="AS62" s="338"/>
      <c r="AT62" s="351"/>
      <c r="AU62" s="338"/>
      <c r="AV62" s="351"/>
      <c r="AW62" s="338"/>
      <c r="AX62" s="351"/>
      <c r="AY62" s="338"/>
      <c r="AZ62" s="351"/>
      <c r="BA62" s="338"/>
      <c r="BB62" s="351"/>
      <c r="BC62" s="338"/>
      <c r="BD62" s="351"/>
      <c r="BE62" s="338"/>
      <c r="BF62" s="351"/>
      <c r="BG62" s="338"/>
      <c r="BH62" s="351"/>
      <c r="BI62" s="338"/>
      <c r="BJ62" s="351"/>
      <c r="BK62" s="338"/>
      <c r="BL62" s="351"/>
      <c r="BM62" s="338"/>
      <c r="BN62" s="351"/>
      <c r="BO62" s="338"/>
      <c r="BP62" s="351"/>
      <c r="BQ62" s="338"/>
      <c r="BR62" s="351"/>
      <c r="BS62" s="338"/>
      <c r="BT62" s="311"/>
      <c r="BU62" s="311"/>
      <c r="BV62" s="311"/>
      <c r="BW62" s="2"/>
      <c r="BX62" s="2"/>
      <c r="BY62" s="2"/>
      <c r="BZ62" s="2"/>
      <c r="CA62" s="2"/>
      <c r="CB62" s="2"/>
      <c r="CC62" s="2"/>
      <c r="CD62" s="2"/>
    </row>
    <row r="63" spans="41:82" ht="12.75">
      <c r="AO63" s="311"/>
      <c r="AP63" s="311"/>
      <c r="AQ63" s="311"/>
      <c r="AR63" s="351"/>
      <c r="AS63" s="338"/>
      <c r="AT63" s="351"/>
      <c r="AU63" s="338"/>
      <c r="AV63" s="351"/>
      <c r="AW63" s="338"/>
      <c r="AX63" s="351"/>
      <c r="AY63" s="338"/>
      <c r="AZ63" s="351"/>
      <c r="BA63" s="338"/>
      <c r="BB63" s="351"/>
      <c r="BC63" s="338"/>
      <c r="BD63" s="351"/>
      <c r="BE63" s="338"/>
      <c r="BF63" s="351"/>
      <c r="BG63" s="338"/>
      <c r="BH63" s="351"/>
      <c r="BI63" s="338"/>
      <c r="BJ63" s="351"/>
      <c r="BK63" s="338"/>
      <c r="BL63" s="351"/>
      <c r="BM63" s="338"/>
      <c r="BN63" s="351"/>
      <c r="BO63" s="338"/>
      <c r="BP63" s="351"/>
      <c r="BQ63" s="338"/>
      <c r="BR63" s="351"/>
      <c r="BS63" s="338"/>
      <c r="BT63" s="311"/>
      <c r="BU63" s="311"/>
      <c r="BV63" s="311"/>
      <c r="BW63" s="2"/>
      <c r="BX63" s="2"/>
      <c r="BY63" s="2"/>
      <c r="BZ63" s="2"/>
      <c r="CA63" s="2"/>
      <c r="CB63" s="2"/>
      <c r="CC63" s="2"/>
      <c r="CD63" s="2"/>
    </row>
    <row r="64" spans="41:82" ht="12.75">
      <c r="AO64" s="311"/>
      <c r="AP64" s="311"/>
      <c r="AQ64" s="311"/>
      <c r="AR64" s="351"/>
      <c r="AS64" s="338"/>
      <c r="AT64" s="351"/>
      <c r="AU64" s="338"/>
      <c r="AV64" s="351"/>
      <c r="AW64" s="338"/>
      <c r="AX64" s="351"/>
      <c r="AY64" s="338"/>
      <c r="AZ64" s="351"/>
      <c r="BA64" s="338"/>
      <c r="BB64" s="351"/>
      <c r="BC64" s="338"/>
      <c r="BD64" s="351"/>
      <c r="BE64" s="338"/>
      <c r="BF64" s="351"/>
      <c r="BG64" s="338"/>
      <c r="BH64" s="351"/>
      <c r="BI64" s="338"/>
      <c r="BJ64" s="351"/>
      <c r="BK64" s="338"/>
      <c r="BL64" s="351"/>
      <c r="BM64" s="338"/>
      <c r="BN64" s="351"/>
      <c r="BO64" s="338"/>
      <c r="BP64" s="351"/>
      <c r="BQ64" s="338"/>
      <c r="BR64" s="351"/>
      <c r="BS64" s="338"/>
      <c r="BT64" s="311"/>
      <c r="BU64" s="311"/>
      <c r="BV64" s="311"/>
      <c r="BW64" s="2"/>
      <c r="BX64" s="2"/>
      <c r="BY64" s="2"/>
      <c r="BZ64" s="2"/>
      <c r="CA64" s="2"/>
      <c r="CB64" s="2"/>
      <c r="CC64" s="2"/>
      <c r="CD64" s="2"/>
    </row>
    <row r="65" spans="41:82" ht="12.75">
      <c r="AO65" s="311"/>
      <c r="AP65" s="311"/>
      <c r="AQ65" s="311"/>
      <c r="AR65" s="351"/>
      <c r="AS65" s="338"/>
      <c r="AT65" s="351"/>
      <c r="AU65" s="338"/>
      <c r="AV65" s="351"/>
      <c r="AW65" s="338"/>
      <c r="AX65" s="351"/>
      <c r="AY65" s="338"/>
      <c r="AZ65" s="351"/>
      <c r="BA65" s="338"/>
      <c r="BB65" s="351"/>
      <c r="BC65" s="338"/>
      <c r="BD65" s="351"/>
      <c r="BE65" s="338"/>
      <c r="BF65" s="351"/>
      <c r="BG65" s="338"/>
      <c r="BH65" s="351"/>
      <c r="BI65" s="338"/>
      <c r="BJ65" s="351"/>
      <c r="BK65" s="338"/>
      <c r="BL65" s="351"/>
      <c r="BM65" s="338"/>
      <c r="BN65" s="351"/>
      <c r="BO65" s="338"/>
      <c r="BP65" s="351"/>
      <c r="BQ65" s="338"/>
      <c r="BR65" s="351"/>
      <c r="BS65" s="338"/>
      <c r="BT65" s="311"/>
      <c r="BU65" s="311"/>
      <c r="BV65" s="311"/>
      <c r="BW65" s="2"/>
      <c r="BX65" s="2"/>
      <c r="BY65" s="2"/>
      <c r="BZ65" s="2"/>
      <c r="CA65" s="2"/>
      <c r="CB65" s="2"/>
      <c r="CC65" s="2"/>
      <c r="CD65" s="2"/>
    </row>
    <row r="66" spans="41:82" ht="12.75">
      <c r="AO66" s="311"/>
      <c r="AP66" s="311"/>
      <c r="AQ66" s="311"/>
      <c r="AR66" s="351"/>
      <c r="AS66" s="338"/>
      <c r="AT66" s="351"/>
      <c r="AU66" s="338"/>
      <c r="AV66" s="351"/>
      <c r="AW66" s="338"/>
      <c r="AX66" s="351"/>
      <c r="AY66" s="338"/>
      <c r="AZ66" s="351"/>
      <c r="BA66" s="338"/>
      <c r="BB66" s="351"/>
      <c r="BC66" s="338"/>
      <c r="BD66" s="351"/>
      <c r="BE66" s="338"/>
      <c r="BF66" s="351"/>
      <c r="BG66" s="338"/>
      <c r="BH66" s="351"/>
      <c r="BI66" s="338"/>
      <c r="BJ66" s="351"/>
      <c r="BK66" s="338"/>
      <c r="BL66" s="351"/>
      <c r="BM66" s="338"/>
      <c r="BN66" s="351"/>
      <c r="BO66" s="338"/>
      <c r="BP66" s="351"/>
      <c r="BQ66" s="338"/>
      <c r="BR66" s="351"/>
      <c r="BS66" s="338"/>
      <c r="BT66" s="311"/>
      <c r="BU66" s="311"/>
      <c r="BV66" s="311"/>
      <c r="BW66" s="2"/>
      <c r="BX66" s="2"/>
      <c r="BY66" s="2"/>
      <c r="BZ66" s="2"/>
      <c r="CA66" s="2"/>
      <c r="CB66" s="2"/>
      <c r="CC66" s="2"/>
      <c r="CD66" s="2"/>
    </row>
    <row r="67" spans="41:82" ht="12.75">
      <c r="AO67" s="311"/>
      <c r="AP67" s="311"/>
      <c r="AQ67" s="311"/>
      <c r="AR67" s="351"/>
      <c r="AS67" s="338"/>
      <c r="AT67" s="351"/>
      <c r="AU67" s="338"/>
      <c r="AV67" s="351"/>
      <c r="AW67" s="338"/>
      <c r="AX67" s="351"/>
      <c r="AY67" s="338"/>
      <c r="AZ67" s="351"/>
      <c r="BA67" s="338"/>
      <c r="BB67" s="351"/>
      <c r="BC67" s="338"/>
      <c r="BD67" s="351"/>
      <c r="BE67" s="338"/>
      <c r="BF67" s="351"/>
      <c r="BG67" s="338"/>
      <c r="BH67" s="351"/>
      <c r="BI67" s="338"/>
      <c r="BJ67" s="351"/>
      <c r="BK67" s="338"/>
      <c r="BL67" s="351"/>
      <c r="BM67" s="338"/>
      <c r="BN67" s="351"/>
      <c r="BO67" s="338"/>
      <c r="BP67" s="351"/>
      <c r="BQ67" s="338"/>
      <c r="BR67" s="351"/>
      <c r="BS67" s="338"/>
      <c r="BT67" s="311"/>
      <c r="BU67" s="311"/>
      <c r="BV67" s="311"/>
      <c r="BW67" s="2"/>
      <c r="BX67" s="2"/>
      <c r="BY67" s="2"/>
      <c r="BZ67" s="2"/>
      <c r="CA67" s="2"/>
      <c r="CB67" s="2"/>
      <c r="CC67" s="2"/>
      <c r="CD67" s="2"/>
    </row>
    <row r="68" spans="41:82" ht="12.75">
      <c r="AO68" s="311"/>
      <c r="AP68" s="311"/>
      <c r="AQ68" s="311"/>
      <c r="AR68" s="351"/>
      <c r="AS68" s="338"/>
      <c r="AT68" s="351"/>
      <c r="AU68" s="338"/>
      <c r="AV68" s="351"/>
      <c r="AW68" s="338"/>
      <c r="AX68" s="351"/>
      <c r="AY68" s="338"/>
      <c r="AZ68" s="351"/>
      <c r="BA68" s="338"/>
      <c r="BB68" s="351"/>
      <c r="BC68" s="338"/>
      <c r="BD68" s="351"/>
      <c r="BE68" s="338"/>
      <c r="BF68" s="351"/>
      <c r="BG68" s="338"/>
      <c r="BH68" s="351"/>
      <c r="BI68" s="338"/>
      <c r="BJ68" s="351"/>
      <c r="BK68" s="338"/>
      <c r="BL68" s="351"/>
      <c r="BM68" s="338"/>
      <c r="BN68" s="351"/>
      <c r="BO68" s="338"/>
      <c r="BP68" s="351"/>
      <c r="BQ68" s="338"/>
      <c r="BR68" s="351"/>
      <c r="BS68" s="338"/>
      <c r="BT68" s="311"/>
      <c r="BU68" s="311"/>
      <c r="BV68" s="311"/>
      <c r="BW68" s="2"/>
      <c r="BX68" s="2"/>
      <c r="BY68" s="2"/>
      <c r="BZ68" s="2"/>
      <c r="CA68" s="2"/>
      <c r="CB68" s="2"/>
      <c r="CC68" s="2"/>
      <c r="CD68" s="2"/>
    </row>
    <row r="69" spans="41:82" ht="12.75">
      <c r="AO69" s="311"/>
      <c r="AP69" s="311"/>
      <c r="AQ69" s="311"/>
      <c r="AR69" s="351"/>
      <c r="AS69" s="338"/>
      <c r="AT69" s="351"/>
      <c r="AU69" s="338"/>
      <c r="AV69" s="351"/>
      <c r="AW69" s="338"/>
      <c r="AX69" s="351"/>
      <c r="AY69" s="338"/>
      <c r="AZ69" s="351"/>
      <c r="BA69" s="338"/>
      <c r="BB69" s="351"/>
      <c r="BC69" s="338"/>
      <c r="BD69" s="351"/>
      <c r="BE69" s="338"/>
      <c r="BF69" s="351"/>
      <c r="BG69" s="338"/>
      <c r="BH69" s="351"/>
      <c r="BI69" s="338"/>
      <c r="BJ69" s="351"/>
      <c r="BK69" s="338"/>
      <c r="BL69" s="351"/>
      <c r="BM69" s="338"/>
      <c r="BN69" s="351"/>
      <c r="BO69" s="338"/>
      <c r="BP69" s="351"/>
      <c r="BQ69" s="338"/>
      <c r="BR69" s="351"/>
      <c r="BS69" s="338"/>
      <c r="BT69" s="311"/>
      <c r="BU69" s="311"/>
      <c r="BV69" s="311"/>
      <c r="BW69" s="2"/>
      <c r="BX69" s="2"/>
      <c r="BY69" s="2"/>
      <c r="BZ69" s="2"/>
      <c r="CA69" s="2"/>
      <c r="CB69" s="2"/>
      <c r="CC69" s="2"/>
      <c r="CD69" s="2"/>
    </row>
    <row r="70" spans="41:82" ht="12.75">
      <c r="AO70" s="311"/>
      <c r="AP70" s="311"/>
      <c r="AQ70" s="311"/>
      <c r="AR70" s="351"/>
      <c r="AS70" s="338"/>
      <c r="AT70" s="351"/>
      <c r="AU70" s="338"/>
      <c r="AV70" s="351"/>
      <c r="AW70" s="338"/>
      <c r="AX70" s="351"/>
      <c r="AY70" s="338"/>
      <c r="AZ70" s="351"/>
      <c r="BA70" s="338"/>
      <c r="BB70" s="351"/>
      <c r="BC70" s="338"/>
      <c r="BD70" s="351"/>
      <c r="BE70" s="338"/>
      <c r="BF70" s="351"/>
      <c r="BG70" s="338"/>
      <c r="BH70" s="351"/>
      <c r="BI70" s="338"/>
      <c r="BJ70" s="351"/>
      <c r="BK70" s="338"/>
      <c r="BL70" s="351"/>
      <c r="BM70" s="338"/>
      <c r="BN70" s="351"/>
      <c r="BO70" s="338"/>
      <c r="BP70" s="351"/>
      <c r="BQ70" s="338"/>
      <c r="BR70" s="351"/>
      <c r="BS70" s="338"/>
      <c r="BT70" s="311"/>
      <c r="BU70" s="311"/>
      <c r="BV70" s="311"/>
      <c r="BW70" s="2"/>
      <c r="BX70" s="2"/>
      <c r="BY70" s="2"/>
      <c r="BZ70" s="2"/>
      <c r="CA70" s="2"/>
      <c r="CB70" s="2"/>
      <c r="CC70" s="2"/>
      <c r="CD70" s="2"/>
    </row>
    <row r="71" spans="41:82" ht="12.75">
      <c r="AO71" s="311"/>
      <c r="AP71" s="311"/>
      <c r="AQ71" s="311"/>
      <c r="AR71" s="351"/>
      <c r="AS71" s="338"/>
      <c r="AT71" s="351"/>
      <c r="AU71" s="338"/>
      <c r="AV71" s="351"/>
      <c r="AW71" s="338"/>
      <c r="AX71" s="351"/>
      <c r="AY71" s="338"/>
      <c r="AZ71" s="351"/>
      <c r="BA71" s="338"/>
      <c r="BB71" s="351"/>
      <c r="BC71" s="338"/>
      <c r="BD71" s="351"/>
      <c r="BE71" s="338"/>
      <c r="BF71" s="351"/>
      <c r="BG71" s="338"/>
      <c r="BH71" s="351"/>
      <c r="BI71" s="338"/>
      <c r="BJ71" s="351"/>
      <c r="BK71" s="338"/>
      <c r="BL71" s="351"/>
      <c r="BM71" s="338"/>
      <c r="BN71" s="351"/>
      <c r="BO71" s="338"/>
      <c r="BP71" s="351"/>
      <c r="BQ71" s="338"/>
      <c r="BR71" s="351"/>
      <c r="BS71" s="338"/>
      <c r="BT71" s="311"/>
      <c r="BU71" s="311"/>
      <c r="BV71" s="311"/>
      <c r="BW71" s="2"/>
      <c r="BX71" s="2"/>
      <c r="BY71" s="2"/>
      <c r="BZ71" s="2"/>
      <c r="CA71" s="2"/>
      <c r="CB71" s="2"/>
      <c r="CC71" s="2"/>
      <c r="CD71" s="2"/>
    </row>
    <row r="72" spans="41:82" ht="12.75">
      <c r="AO72" s="311"/>
      <c r="AP72" s="311"/>
      <c r="AQ72" s="311"/>
      <c r="AR72" s="351"/>
      <c r="AS72" s="338"/>
      <c r="AT72" s="351"/>
      <c r="AU72" s="338"/>
      <c r="AV72" s="351"/>
      <c r="AW72" s="338"/>
      <c r="AX72" s="351"/>
      <c r="AY72" s="338"/>
      <c r="AZ72" s="351"/>
      <c r="BA72" s="338"/>
      <c r="BB72" s="351"/>
      <c r="BC72" s="338"/>
      <c r="BD72" s="351"/>
      <c r="BE72" s="338"/>
      <c r="BF72" s="351"/>
      <c r="BG72" s="338"/>
      <c r="BH72" s="351"/>
      <c r="BI72" s="338"/>
      <c r="BJ72" s="351"/>
      <c r="BK72" s="338"/>
      <c r="BL72" s="351"/>
      <c r="BM72" s="338"/>
      <c r="BN72" s="351"/>
      <c r="BO72" s="338"/>
      <c r="BP72" s="351"/>
      <c r="BQ72" s="338"/>
      <c r="BR72" s="351"/>
      <c r="BS72" s="338"/>
      <c r="BT72" s="311"/>
      <c r="BU72" s="311"/>
      <c r="BV72" s="311"/>
      <c r="BW72" s="2"/>
      <c r="BX72" s="2"/>
      <c r="BY72" s="2"/>
      <c r="BZ72" s="2"/>
      <c r="CA72" s="2"/>
      <c r="CB72" s="2"/>
      <c r="CC72" s="2"/>
      <c r="CD72" s="2"/>
    </row>
    <row r="73" spans="41:82" ht="12.75">
      <c r="AO73" s="311"/>
      <c r="AP73" s="311"/>
      <c r="AQ73" s="311"/>
      <c r="AR73" s="351"/>
      <c r="AS73" s="338"/>
      <c r="AT73" s="351"/>
      <c r="AU73" s="338"/>
      <c r="AV73" s="351"/>
      <c r="AW73" s="338"/>
      <c r="AX73" s="351"/>
      <c r="AY73" s="338"/>
      <c r="AZ73" s="351"/>
      <c r="BA73" s="338"/>
      <c r="BB73" s="351"/>
      <c r="BC73" s="338"/>
      <c r="BD73" s="351"/>
      <c r="BE73" s="338"/>
      <c r="BF73" s="351"/>
      <c r="BG73" s="338"/>
      <c r="BH73" s="351"/>
      <c r="BI73" s="338"/>
      <c r="BJ73" s="351"/>
      <c r="BK73" s="338"/>
      <c r="BL73" s="351"/>
      <c r="BM73" s="338"/>
      <c r="BN73" s="351"/>
      <c r="BO73" s="338"/>
      <c r="BP73" s="351"/>
      <c r="BQ73" s="338"/>
      <c r="BR73" s="351"/>
      <c r="BS73" s="338"/>
      <c r="BT73" s="311"/>
      <c r="BU73" s="311"/>
      <c r="BV73" s="311"/>
      <c r="BW73" s="2"/>
      <c r="BX73" s="2"/>
      <c r="BY73" s="2"/>
      <c r="BZ73" s="2"/>
      <c r="CA73" s="2"/>
      <c r="CB73" s="2"/>
      <c r="CC73" s="2"/>
      <c r="CD73" s="2"/>
    </row>
    <row r="74" spans="41:82" ht="12.75">
      <c r="AO74" s="311"/>
      <c r="AP74" s="311"/>
      <c r="AQ74" s="311"/>
      <c r="AR74" s="351"/>
      <c r="AS74" s="338"/>
      <c r="AT74" s="351"/>
      <c r="AU74" s="338"/>
      <c r="AV74" s="351"/>
      <c r="AW74" s="338"/>
      <c r="AX74" s="351"/>
      <c r="AY74" s="338"/>
      <c r="AZ74" s="351"/>
      <c r="BA74" s="338"/>
      <c r="BB74" s="351"/>
      <c r="BC74" s="338"/>
      <c r="BD74" s="351"/>
      <c r="BE74" s="338"/>
      <c r="BF74" s="351"/>
      <c r="BG74" s="338"/>
      <c r="BH74" s="351"/>
      <c r="BI74" s="338"/>
      <c r="BJ74" s="351"/>
      <c r="BK74" s="338"/>
      <c r="BL74" s="351"/>
      <c r="BM74" s="338"/>
      <c r="BN74" s="351"/>
      <c r="BO74" s="338"/>
      <c r="BP74" s="351"/>
      <c r="BQ74" s="338"/>
      <c r="BR74" s="351"/>
      <c r="BS74" s="338"/>
      <c r="BT74" s="311"/>
      <c r="BU74" s="311"/>
      <c r="BV74" s="311"/>
      <c r="BW74" s="2"/>
      <c r="BX74" s="2"/>
      <c r="BY74" s="2"/>
      <c r="BZ74" s="2"/>
      <c r="CA74" s="2"/>
      <c r="CB74" s="2"/>
      <c r="CC74" s="2"/>
      <c r="CD74" s="2"/>
    </row>
    <row r="75" spans="41:82" ht="12.75">
      <c r="AO75" s="311"/>
      <c r="AP75" s="311"/>
      <c r="AQ75" s="311"/>
      <c r="AR75" s="351"/>
      <c r="AS75" s="338"/>
      <c r="AT75" s="351"/>
      <c r="AU75" s="338"/>
      <c r="AV75" s="351"/>
      <c r="AW75" s="338"/>
      <c r="AX75" s="351"/>
      <c r="AY75" s="338"/>
      <c r="AZ75" s="351"/>
      <c r="BA75" s="338"/>
      <c r="BB75" s="351"/>
      <c r="BC75" s="338"/>
      <c r="BD75" s="351"/>
      <c r="BE75" s="338"/>
      <c r="BF75" s="351"/>
      <c r="BG75" s="338"/>
      <c r="BH75" s="351"/>
      <c r="BI75" s="338"/>
      <c r="BJ75" s="351"/>
      <c r="BK75" s="338"/>
      <c r="BL75" s="351"/>
      <c r="BM75" s="338"/>
      <c r="BN75" s="351"/>
      <c r="BO75" s="338"/>
      <c r="BP75" s="351"/>
      <c r="BQ75" s="338"/>
      <c r="BR75" s="351"/>
      <c r="BS75" s="338"/>
      <c r="BT75" s="311"/>
      <c r="BU75" s="311"/>
      <c r="BV75" s="311"/>
      <c r="BW75" s="2"/>
      <c r="BX75" s="2"/>
      <c r="BY75" s="2"/>
      <c r="BZ75" s="2"/>
      <c r="CA75" s="2"/>
      <c r="CB75" s="2"/>
      <c r="CC75" s="2"/>
      <c r="CD75" s="2"/>
    </row>
    <row r="76" spans="41:82" ht="12.75">
      <c r="AO76" s="311"/>
      <c r="AP76" s="311"/>
      <c r="AQ76" s="311"/>
      <c r="AR76" s="351"/>
      <c r="AS76" s="338"/>
      <c r="AT76" s="351"/>
      <c r="AU76" s="338"/>
      <c r="AV76" s="351"/>
      <c r="AW76" s="338"/>
      <c r="AX76" s="351"/>
      <c r="AY76" s="338"/>
      <c r="AZ76" s="351"/>
      <c r="BA76" s="338"/>
      <c r="BB76" s="351"/>
      <c r="BC76" s="338"/>
      <c r="BD76" s="351"/>
      <c r="BE76" s="338"/>
      <c r="BF76" s="351"/>
      <c r="BG76" s="338"/>
      <c r="BH76" s="351"/>
      <c r="BI76" s="338"/>
      <c r="BJ76" s="351"/>
      <c r="BK76" s="338"/>
      <c r="BL76" s="351"/>
      <c r="BM76" s="338"/>
      <c r="BN76" s="351"/>
      <c r="BO76" s="338"/>
      <c r="BP76" s="351"/>
      <c r="BQ76" s="338"/>
      <c r="BR76" s="351"/>
      <c r="BS76" s="338"/>
      <c r="BT76" s="311"/>
      <c r="BU76" s="311"/>
      <c r="BV76" s="311"/>
      <c r="BW76" s="2"/>
      <c r="BX76" s="2"/>
      <c r="BY76" s="2"/>
      <c r="BZ76" s="2"/>
      <c r="CA76" s="2"/>
      <c r="CB76" s="2"/>
      <c r="CC76" s="2"/>
      <c r="CD76" s="2"/>
    </row>
    <row r="77" spans="41:74" ht="12.75">
      <c r="AO77" s="311"/>
      <c r="AP77" s="311"/>
      <c r="AQ77" s="311"/>
      <c r="AR77" s="351"/>
      <c r="AS77" s="338"/>
      <c r="AT77" s="351"/>
      <c r="AU77" s="338"/>
      <c r="AV77" s="351"/>
      <c r="AW77" s="338"/>
      <c r="AX77" s="351"/>
      <c r="AY77" s="338"/>
      <c r="AZ77" s="351"/>
      <c r="BA77" s="338"/>
      <c r="BB77" s="351"/>
      <c r="BC77" s="338"/>
      <c r="BD77" s="351"/>
      <c r="BE77" s="338"/>
      <c r="BF77" s="351"/>
      <c r="BG77" s="338"/>
      <c r="BH77" s="351"/>
      <c r="BI77" s="338"/>
      <c r="BJ77" s="351"/>
      <c r="BK77" s="338"/>
      <c r="BL77" s="351"/>
      <c r="BM77" s="338"/>
      <c r="BN77" s="351"/>
      <c r="BO77" s="338"/>
      <c r="BP77" s="351"/>
      <c r="BQ77" s="338"/>
      <c r="BR77" s="351"/>
      <c r="BS77" s="338"/>
      <c r="BT77" s="311"/>
      <c r="BU77" s="311"/>
      <c r="BV77" s="311"/>
    </row>
    <row r="78" spans="41:74" ht="12.75">
      <c r="AO78" s="311"/>
      <c r="AP78" s="311"/>
      <c r="AQ78" s="311"/>
      <c r="AR78" s="351"/>
      <c r="AS78" s="338"/>
      <c r="AT78" s="351"/>
      <c r="AU78" s="338"/>
      <c r="AV78" s="351"/>
      <c r="AW78" s="338"/>
      <c r="AX78" s="351"/>
      <c r="AY78" s="338"/>
      <c r="AZ78" s="351"/>
      <c r="BA78" s="338"/>
      <c r="BB78" s="351"/>
      <c r="BC78" s="338"/>
      <c r="BD78" s="351"/>
      <c r="BE78" s="338"/>
      <c r="BF78" s="351"/>
      <c r="BG78" s="338"/>
      <c r="BH78" s="351"/>
      <c r="BI78" s="338"/>
      <c r="BJ78" s="351"/>
      <c r="BK78" s="338"/>
      <c r="BL78" s="351"/>
      <c r="BM78" s="338"/>
      <c r="BN78" s="351"/>
      <c r="BO78" s="338"/>
      <c r="BP78" s="351"/>
      <c r="BQ78" s="338"/>
      <c r="BR78" s="351"/>
      <c r="BS78" s="338"/>
      <c r="BT78" s="311"/>
      <c r="BU78" s="311"/>
      <c r="BV78" s="311"/>
    </row>
    <row r="79" spans="41:74" ht="12.75">
      <c r="AO79" s="311"/>
      <c r="AP79" s="311"/>
      <c r="AQ79" s="311"/>
      <c r="AR79" s="351"/>
      <c r="AS79" s="338"/>
      <c r="AT79" s="351"/>
      <c r="AU79" s="338"/>
      <c r="AV79" s="351"/>
      <c r="AW79" s="338"/>
      <c r="AX79" s="351"/>
      <c r="AY79" s="338"/>
      <c r="AZ79" s="351"/>
      <c r="BA79" s="338"/>
      <c r="BB79" s="351"/>
      <c r="BC79" s="338"/>
      <c r="BD79" s="351"/>
      <c r="BE79" s="338"/>
      <c r="BF79" s="351"/>
      <c r="BG79" s="338"/>
      <c r="BH79" s="351"/>
      <c r="BI79" s="338"/>
      <c r="BJ79" s="351"/>
      <c r="BK79" s="338"/>
      <c r="BL79" s="351"/>
      <c r="BM79" s="338"/>
      <c r="BN79" s="351"/>
      <c r="BO79" s="338"/>
      <c r="BP79" s="351"/>
      <c r="BQ79" s="338"/>
      <c r="BR79" s="351"/>
      <c r="BS79" s="338"/>
      <c r="BT79" s="311"/>
      <c r="BU79" s="311"/>
      <c r="BV79" s="311"/>
    </row>
  </sheetData>
  <sheetProtection sheet="1" objects="1" scenarios="1" formatCells="0" formatColumns="0" formatRows="0" insertColumns="0"/>
  <mergeCells count="49">
    <mergeCell ref="AN3:BV3"/>
    <mergeCell ref="AS5:AT5"/>
    <mergeCell ref="AN7:BV7"/>
    <mergeCell ref="AN27:BV27"/>
    <mergeCell ref="D30:AL30"/>
    <mergeCell ref="C6:AK6"/>
    <mergeCell ref="D32:AK32"/>
    <mergeCell ref="D31:AK31"/>
    <mergeCell ref="C4:AK4"/>
    <mergeCell ref="C1:E1"/>
    <mergeCell ref="D29:AK29"/>
    <mergeCell ref="D28:AK28"/>
    <mergeCell ref="D36:AL36"/>
    <mergeCell ref="D37:AL37"/>
    <mergeCell ref="D35:AL35"/>
    <mergeCell ref="D38:AL38"/>
    <mergeCell ref="D39:AL39"/>
    <mergeCell ref="D40:AL40"/>
    <mergeCell ref="D41:AL41"/>
    <mergeCell ref="D42:AL42"/>
    <mergeCell ref="D43:AL43"/>
    <mergeCell ref="D44:AL44"/>
    <mergeCell ref="D45:AL45"/>
    <mergeCell ref="D46:AL46"/>
    <mergeCell ref="D47:AL47"/>
    <mergeCell ref="D48:AL48"/>
    <mergeCell ref="D49:AL49"/>
    <mergeCell ref="D50:AL50"/>
    <mergeCell ref="D51:AL51"/>
    <mergeCell ref="D52:AL52"/>
    <mergeCell ref="D53:AL53"/>
    <mergeCell ref="D58:AL58"/>
    <mergeCell ref="D54:AL54"/>
    <mergeCell ref="D55:AL55"/>
    <mergeCell ref="D56:AL56"/>
    <mergeCell ref="D57:AL57"/>
    <mergeCell ref="AO49:BS49"/>
    <mergeCell ref="AO50:BS50"/>
    <mergeCell ref="AO51:BS51"/>
    <mergeCell ref="AO52:BS52"/>
    <mergeCell ref="AO53:BS53"/>
    <mergeCell ref="AO54:BS54"/>
    <mergeCell ref="AO55:BS55"/>
    <mergeCell ref="AO56:BS56"/>
    <mergeCell ref="AO61:BS61"/>
    <mergeCell ref="AO57:BS57"/>
    <mergeCell ref="AO58:BS58"/>
    <mergeCell ref="AO59:BS59"/>
    <mergeCell ref="AO60:BS60"/>
  </mergeCells>
  <conditionalFormatting sqref="AW48 BI48 AW46 BM46 BM48 AS46 BK48 AS48 BA48 BA46 AY46 AY48 BE46 AU48 BE48 AU46 AQ46 AQ48 BC46 BC48 BG46 BG48 BK46 BQ46 BQ48 BO46 BO48 BI46">
    <cfRule type="cellIs" priority="1" dxfId="1" operator="notEqual" stopIfTrue="1">
      <formula>AQ$21</formula>
    </cfRule>
  </conditionalFormatting>
  <conditionalFormatting sqref="AH17 AJ17 H19 J19 L19 N19 P19 R19 T19 V19 X19 Z19 AB19 AD19 AF19 AH19 AJ19 H17 J17 L17 N17 P17 R17 T17 V17 X17 Z17 AB17 AD17 AF17 F19 F17">
    <cfRule type="cellIs" priority="2" dxfId="1" operator="lessThan" stopIfTrue="1">
      <formula>F18</formula>
    </cfRule>
  </conditionalFormatting>
  <conditionalFormatting sqref="H11 J11 L11 N11 P11 R11 T11 V11 F11 Z11 AB11 AJ11 AF11 AH11">
    <cfRule type="cellIs" priority="3" dxfId="1" operator="lessThan" stopIfTrue="1">
      <formula>F9+F10</formula>
    </cfRule>
  </conditionalFormatting>
  <conditionalFormatting sqref="AK18 I18 K18 M18 O18 Q18 S18 U18 W18 Y18 AA18 AC18 AE18 AG18 AI18 G18">
    <cfRule type="cellIs" priority="4" dxfId="0" operator="lessThan" stopIfTrue="1">
      <formula>G9+G8+G16+G16</formula>
    </cfRule>
    <cfRule type="cellIs" priority="5" dxfId="0" operator="lessThan" stopIfTrue="1">
      <formula>#REF!</formula>
    </cfRule>
  </conditionalFormatting>
  <conditionalFormatting sqref="AL18">
    <cfRule type="cellIs" priority="6" dxfId="0" operator="lessThan" stopIfTrue="1">
      <formula>AL9+AL8+AL16+AL16</formula>
    </cfRule>
    <cfRule type="cellIs" priority="7" dxfId="0" operator="lessThan" stopIfTrue="1">
      <formula>AL19/1000</formula>
    </cfRule>
  </conditionalFormatting>
  <conditionalFormatting sqref="AR42:BU42 BH39 AQ42:AQ43 AR43:BV43 BU31 AQ35:BU35 AQ31 AS31 AU31 AW31 AY31 BA31 BC31 BE31 BG31 BI31 BK31 BM31 BO31 BQ31 BS31 AQ37:BV37">
    <cfRule type="cellIs" priority="8" dxfId="1" operator="equal" stopIfTrue="1">
      <formula>"&lt;&gt;"</formula>
    </cfRule>
  </conditionalFormatting>
  <conditionalFormatting sqref="AJ14 H14 J14 L14 N14 P14 R14 T14 V14 X14 Z14 AB14 AD14 F14 AH14">
    <cfRule type="cellIs" priority="9" dxfId="1" operator="lessThan" stopIfTrue="1">
      <formula>F15+F17+F19+F16+F21</formula>
    </cfRule>
    <cfRule type="cellIs" priority="10" dxfId="1" operator="lessThan" stopIfTrue="1">
      <formula>F11+F12-F13</formula>
    </cfRule>
  </conditionalFormatting>
  <conditionalFormatting sqref="AQ40:BU40">
    <cfRule type="cellIs" priority="11" dxfId="1" operator="equal" stopIfTrue="1">
      <formula>"&lt;&gt;"</formula>
    </cfRule>
    <cfRule type="cellIs" priority="12" dxfId="1" operator="equal" stopIfTrue="1">
      <formula>"6&lt;19"</formula>
    </cfRule>
  </conditionalFormatting>
  <conditionalFormatting sqref="AR47 AV47 BD47 AZ47 BH47 BL47 BP47">
    <cfRule type="cellIs" priority="13" dxfId="0" operator="lessThan" stopIfTrue="1">
      <formula>#REF!+AR36+AR46+AR46</formula>
    </cfRule>
    <cfRule type="cellIs" priority="14" dxfId="0" operator="lessThan" stopIfTrue="1">
      <formula>#REF!</formula>
    </cfRule>
  </conditionalFormatting>
  <conditionalFormatting sqref="BB47 AX47 BJ47 BR47 AT47 BF47 BN47">
    <cfRule type="cellIs" priority="15" dxfId="0" operator="lessThan" stopIfTrue="1">
      <formula>#REF!+AT36+AT46+AT46</formula>
    </cfRule>
    <cfRule type="cellIs" priority="16" dxfId="0" operator="lessThan" stopIfTrue="1">
      <formula>AT48/1000</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31" min="2" max="37" man="1"/>
  </rowBreaks>
  <ignoredErrors>
    <ignoredError sqref="AQ36:BV36" evalError="1"/>
  </ignoredErrors>
  <legacyDrawing r:id="rId2"/>
</worksheet>
</file>

<file path=xl/worksheets/sheet7.xml><?xml version="1.0" encoding="utf-8"?>
<worksheet xmlns="http://schemas.openxmlformats.org/spreadsheetml/2006/main" xmlns:r="http://schemas.openxmlformats.org/officeDocument/2006/relationships">
  <sheetPr codeName="Sheet9"/>
  <dimension ref="A1:CJ77"/>
  <sheetViews>
    <sheetView showGridLines="0" zoomScale="83" zoomScaleNormal="83" workbookViewId="0" topLeftCell="B4">
      <selection activeCell="F9" sqref="F9"/>
    </sheetView>
  </sheetViews>
  <sheetFormatPr defaultColWidth="9.140625" defaultRowHeight="12.75"/>
  <cols>
    <col min="1" max="1" width="2.421875" style="471" hidden="1" customWidth="1"/>
    <col min="2" max="2" width="0.13671875" style="418" customWidth="1"/>
    <col min="3" max="3" width="9.421875" style="0" customWidth="1"/>
    <col min="4" max="4" width="29.57421875" style="0" customWidth="1"/>
    <col min="5" max="5" width="5.140625" style="0" customWidth="1"/>
    <col min="6" max="6" width="6.8515625" style="0" customWidth="1"/>
    <col min="7" max="7" width="1.7109375" style="190" customWidth="1"/>
    <col min="8" max="8" width="6.8515625" style="159" customWidth="1"/>
    <col min="9" max="9" width="1.7109375" style="190" customWidth="1"/>
    <col min="10" max="10" width="6.8515625" style="159" customWidth="1"/>
    <col min="11" max="11" width="1.7109375" style="190" customWidth="1"/>
    <col min="12" max="12" width="6.8515625" style="159" customWidth="1"/>
    <col min="13" max="13" width="1.7109375" style="190" customWidth="1"/>
    <col min="14" max="14" width="6.8515625" style="159" customWidth="1"/>
    <col min="15" max="15" width="1.7109375" style="190" customWidth="1"/>
    <col min="16" max="16" width="6.8515625" style="159" customWidth="1"/>
    <col min="17" max="17" width="2.28125" style="190" customWidth="1"/>
    <col min="18" max="18" width="6.8515625" style="159" customWidth="1"/>
    <col min="19" max="19" width="1.7109375" style="190" customWidth="1"/>
    <col min="20" max="20" width="6.8515625" style="159" customWidth="1"/>
    <col min="21" max="21" width="1.7109375" style="190" customWidth="1"/>
    <col min="22" max="22" width="6.8515625" style="159" customWidth="1"/>
    <col min="23" max="23" width="1.7109375" style="190" customWidth="1"/>
    <col min="24" max="24" width="6.8515625" style="159" customWidth="1"/>
    <col min="25" max="25" width="1.7109375" style="190" customWidth="1"/>
    <col min="26" max="26" width="6.8515625" style="159" customWidth="1"/>
    <col min="27" max="27" width="1.7109375" style="190" customWidth="1"/>
    <col min="28" max="28" width="6.8515625" style="159" customWidth="1"/>
    <col min="29" max="29" width="1.7109375" style="190" customWidth="1"/>
    <col min="30" max="30" width="6.8515625" style="190" customWidth="1"/>
    <col min="31" max="31" width="1.7109375" style="190" customWidth="1"/>
    <col min="32" max="32" width="6.8515625" style="190" customWidth="1"/>
    <col min="33" max="33" width="1.7109375" style="190" customWidth="1"/>
    <col min="34" max="34" width="6.8515625" style="159" customWidth="1"/>
    <col min="35" max="35" width="1.7109375" style="190" customWidth="1"/>
    <col min="36" max="36" width="6.8515625" style="159" customWidth="1"/>
    <col min="37" max="37" width="1.7109375" style="190" customWidth="1"/>
    <col min="38" max="38" width="2.7109375" style="190" customWidth="1"/>
    <col min="39" max="39" width="4.57421875" style="159" customWidth="1"/>
    <col min="40" max="40" width="6.7109375" style="312" customWidth="1"/>
    <col min="41" max="41" width="29.140625" style="312" customWidth="1"/>
    <col min="42" max="43" width="5.8515625" style="312" customWidth="1"/>
    <col min="44" max="44" width="1.7109375" style="387" customWidth="1"/>
    <col min="45" max="45" width="5.8515625" style="349" customWidth="1"/>
    <col min="46" max="46" width="1.7109375" style="387" customWidth="1"/>
    <col min="47" max="47" width="5.8515625" style="349" customWidth="1"/>
    <col min="48" max="48" width="1.7109375" style="387" customWidth="1"/>
    <col min="49" max="49" width="5.8515625" style="349" customWidth="1"/>
    <col min="50" max="50" width="1.7109375" style="387" customWidth="1"/>
    <col min="51" max="51" width="5.8515625" style="349" customWidth="1"/>
    <col min="52" max="52" width="1.7109375" style="387" customWidth="1"/>
    <col min="53" max="53" width="5.8515625" style="349" customWidth="1"/>
    <col min="54" max="54" width="1.7109375" style="387" customWidth="1"/>
    <col min="55" max="55" width="5.8515625" style="349" customWidth="1"/>
    <col min="56" max="56" width="1.7109375" style="387" customWidth="1"/>
    <col min="57" max="57" width="5.8515625" style="349" customWidth="1"/>
    <col min="58" max="58" width="1.7109375" style="387" customWidth="1"/>
    <col min="59" max="59" width="5.8515625" style="349" customWidth="1"/>
    <col min="60" max="60" width="1.7109375" style="387" customWidth="1"/>
    <col min="61" max="61" width="5.8515625" style="349" customWidth="1"/>
    <col min="62" max="62" width="1.7109375" style="387" customWidth="1"/>
    <col min="63" max="63" width="5.8515625" style="349" customWidth="1"/>
    <col min="64" max="64" width="1.7109375" style="387" customWidth="1"/>
    <col min="65" max="65" width="5.8515625" style="349" customWidth="1"/>
    <col min="66" max="66" width="1.7109375" style="387" customWidth="1"/>
    <col min="67" max="67" width="5.8515625" style="349" customWidth="1"/>
    <col min="68" max="68" width="1.7109375" style="387" customWidth="1"/>
    <col min="69" max="69" width="5.8515625" style="349" customWidth="1"/>
    <col min="70" max="70" width="1.7109375" style="387" customWidth="1"/>
    <col min="71" max="71" width="5.8515625" style="312" customWidth="1"/>
    <col min="72" max="72" width="1.7109375" style="312" customWidth="1"/>
    <col min="73" max="73" width="5.8515625" style="312" customWidth="1"/>
    <col min="74" max="74" width="1.7109375" style="312" customWidth="1"/>
  </cols>
  <sheetData>
    <row r="1" spans="2:79" ht="15" customHeight="1">
      <c r="B1" s="418">
        <v>0</v>
      </c>
      <c r="C1" s="719" t="s">
        <v>152</v>
      </c>
      <c r="D1" s="719"/>
      <c r="E1" s="719"/>
      <c r="F1" s="511"/>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L1" s="193"/>
      <c r="AM1" s="158"/>
      <c r="AN1" s="424" t="s">
        <v>339</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05"/>
      <c r="BX1" s="105"/>
      <c r="BY1" s="105"/>
      <c r="BZ1" s="105"/>
      <c r="CA1" s="105"/>
    </row>
    <row r="2" spans="3:79" ht="12.75">
      <c r="C2" s="64"/>
      <c r="D2" s="64"/>
      <c r="E2" s="65"/>
      <c r="F2" s="512"/>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194"/>
      <c r="AM2" s="158"/>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05"/>
      <c r="BX2" s="105"/>
      <c r="BY2" s="105"/>
      <c r="BZ2" s="105"/>
      <c r="CA2" s="105"/>
    </row>
    <row r="3" spans="1:75" s="11" customFormat="1" ht="26.25" customHeight="1">
      <c r="A3" s="418"/>
      <c r="B3" s="418">
        <v>450</v>
      </c>
      <c r="C3" s="67" t="s">
        <v>320</v>
      </c>
      <c r="D3" s="648" t="s">
        <v>244</v>
      </c>
      <c r="E3" s="630"/>
      <c r="F3" s="631"/>
      <c r="G3" s="280"/>
      <c r="H3" s="281"/>
      <c r="I3" s="280"/>
      <c r="J3" s="281"/>
      <c r="K3" s="280"/>
      <c r="L3" s="281"/>
      <c r="M3" s="280"/>
      <c r="N3" s="281"/>
      <c r="O3" s="280"/>
      <c r="P3" s="279"/>
      <c r="Q3" s="280"/>
      <c r="R3" s="279"/>
      <c r="S3" s="280"/>
      <c r="T3" s="279"/>
      <c r="U3" s="197"/>
      <c r="V3" s="67" t="s">
        <v>321</v>
      </c>
      <c r="W3" s="275"/>
      <c r="X3" s="276"/>
      <c r="Y3" s="275"/>
      <c r="Z3" s="277"/>
      <c r="AA3" s="275"/>
      <c r="AB3" s="276"/>
      <c r="AC3" s="275"/>
      <c r="AD3" s="276"/>
      <c r="AE3" s="275"/>
      <c r="AF3" s="276"/>
      <c r="AG3" s="275"/>
      <c r="AH3" s="278"/>
      <c r="AI3" s="143"/>
      <c r="AJ3" s="143"/>
      <c r="AK3" s="143"/>
      <c r="AL3" s="290"/>
      <c r="AM3" s="225"/>
      <c r="AN3" s="723" t="s">
        <v>340</v>
      </c>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140"/>
    </row>
    <row r="4" spans="1:74" s="11" customFormat="1" ht="3.75" customHeight="1">
      <c r="A4" s="418"/>
      <c r="B4" s="418"/>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211"/>
      <c r="AM4" s="225"/>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row>
    <row r="5" spans="3:79" ht="2.25" customHeight="1">
      <c r="C5" s="71"/>
      <c r="D5" s="71"/>
      <c r="E5" s="71"/>
      <c r="F5" s="71"/>
      <c r="G5" s="188"/>
      <c r="H5" s="156"/>
      <c r="I5" s="188"/>
      <c r="J5" s="156"/>
      <c r="K5" s="188"/>
      <c r="L5" s="156"/>
      <c r="M5" s="188"/>
      <c r="N5" s="156"/>
      <c r="O5" s="188"/>
      <c r="P5" s="156"/>
      <c r="Q5" s="188"/>
      <c r="R5" s="156"/>
      <c r="S5" s="188"/>
      <c r="T5" s="156"/>
      <c r="U5" s="188"/>
      <c r="V5" s="156"/>
      <c r="W5" s="188"/>
      <c r="X5" s="156"/>
      <c r="Y5" s="188"/>
      <c r="Z5" s="156"/>
      <c r="AA5" s="188"/>
      <c r="AB5" s="156"/>
      <c r="AC5" s="188"/>
      <c r="AD5" s="188"/>
      <c r="AE5" s="188"/>
      <c r="AF5" s="188"/>
      <c r="AG5" s="188"/>
      <c r="AH5" s="156"/>
      <c r="AJ5" s="156"/>
      <c r="AM5" s="221"/>
      <c r="AN5" s="402"/>
      <c r="AO5" s="404"/>
      <c r="AP5" s="405"/>
      <c r="AQ5" s="406"/>
      <c r="AR5" s="404"/>
      <c r="AS5" s="725"/>
      <c r="AT5" s="725"/>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40"/>
      <c r="BX5" s="105"/>
      <c r="BY5" s="105"/>
      <c r="BZ5" s="105"/>
      <c r="CA5" s="105"/>
    </row>
    <row r="6" spans="2:79" ht="18.75" customHeight="1">
      <c r="B6" s="418">
        <v>164</v>
      </c>
      <c r="C6" s="138" t="s">
        <v>221</v>
      </c>
      <c r="D6" s="138"/>
      <c r="E6" s="138"/>
      <c r="F6" s="138"/>
      <c r="G6" s="189"/>
      <c r="H6" s="168"/>
      <c r="I6" s="189"/>
      <c r="J6" s="168"/>
      <c r="K6" s="189"/>
      <c r="L6" s="168"/>
      <c r="M6" s="189"/>
      <c r="N6" s="168"/>
      <c r="O6" s="189"/>
      <c r="P6" s="168"/>
      <c r="Q6" s="189"/>
      <c r="R6" s="168"/>
      <c r="S6" s="189"/>
      <c r="T6" s="168"/>
      <c r="U6" s="189"/>
      <c r="V6" s="168"/>
      <c r="W6" s="189"/>
      <c r="X6" s="168"/>
      <c r="Y6" s="189"/>
      <c r="Z6" s="168"/>
      <c r="AA6" s="189"/>
      <c r="AB6" s="168"/>
      <c r="AC6" s="189"/>
      <c r="AD6" s="189"/>
      <c r="AE6" s="189"/>
      <c r="AF6" s="189"/>
      <c r="AG6" s="189"/>
      <c r="AH6" s="168"/>
      <c r="AI6" s="189"/>
      <c r="AJ6" s="168"/>
      <c r="AK6" s="189"/>
      <c r="AL6" s="228"/>
      <c r="AM6" s="227"/>
      <c r="AN6" s="548" t="s">
        <v>341</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c r="BW6" s="105"/>
      <c r="BX6" s="105"/>
      <c r="BY6" s="105"/>
      <c r="BZ6" s="105"/>
      <c r="CA6" s="105"/>
    </row>
    <row r="7" spans="1:74" ht="25.5" customHeight="1">
      <c r="A7" s="418"/>
      <c r="F7" s="175"/>
      <c r="G7" s="200"/>
      <c r="H7" s="182"/>
      <c r="I7" s="200"/>
      <c r="J7" s="182"/>
      <c r="K7" s="200"/>
      <c r="L7" s="182"/>
      <c r="M7" s="200"/>
      <c r="N7" s="182"/>
      <c r="O7" s="200"/>
      <c r="P7" s="182"/>
      <c r="Q7" s="200"/>
      <c r="R7" s="632" t="s">
        <v>322</v>
      </c>
      <c r="S7" s="283"/>
      <c r="T7" s="284"/>
      <c r="U7" s="283"/>
      <c r="V7" s="285"/>
      <c r="W7" s="283"/>
      <c r="X7" s="285"/>
      <c r="Y7" s="283"/>
      <c r="Z7" s="286"/>
      <c r="AA7" s="283"/>
      <c r="AC7" s="283"/>
      <c r="AD7" s="285"/>
      <c r="AE7" s="283"/>
      <c r="AF7" s="288"/>
      <c r="AG7" s="283"/>
      <c r="AH7" s="289"/>
      <c r="AI7" s="15"/>
      <c r="AJ7" s="15"/>
      <c r="AK7" s="398" t="s">
        <v>323</v>
      </c>
      <c r="AL7" s="210"/>
      <c r="AM7" s="105"/>
      <c r="AN7" s="724" t="s">
        <v>342</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row>
    <row r="8" spans="1:74" s="103" customFormat="1" ht="23.25" customHeight="1">
      <c r="A8" s="426"/>
      <c r="B8" s="472">
        <v>2</v>
      </c>
      <c r="C8" s="74" t="s">
        <v>324</v>
      </c>
      <c r="D8" s="74" t="s">
        <v>325</v>
      </c>
      <c r="E8" s="74" t="s">
        <v>326</v>
      </c>
      <c r="F8" s="234">
        <v>1990</v>
      </c>
      <c r="G8" s="235"/>
      <c r="H8" s="234">
        <v>1995</v>
      </c>
      <c r="I8" s="235"/>
      <c r="J8" s="234">
        <v>1996</v>
      </c>
      <c r="K8" s="235"/>
      <c r="L8" s="234">
        <v>1997</v>
      </c>
      <c r="M8" s="235"/>
      <c r="N8" s="234">
        <v>1998</v>
      </c>
      <c r="O8" s="235"/>
      <c r="P8" s="234">
        <v>1999</v>
      </c>
      <c r="Q8" s="235"/>
      <c r="R8" s="234">
        <v>2000</v>
      </c>
      <c r="S8" s="235"/>
      <c r="T8" s="234">
        <v>2001</v>
      </c>
      <c r="U8" s="235"/>
      <c r="V8" s="234">
        <v>2002</v>
      </c>
      <c r="W8" s="235"/>
      <c r="X8" s="234">
        <v>2003</v>
      </c>
      <c r="Y8" s="235"/>
      <c r="Z8" s="234">
        <v>2004</v>
      </c>
      <c r="AA8" s="235"/>
      <c r="AB8" s="234">
        <v>2005</v>
      </c>
      <c r="AC8" s="235"/>
      <c r="AD8" s="234">
        <v>2006</v>
      </c>
      <c r="AE8" s="235"/>
      <c r="AF8" s="234">
        <v>2007</v>
      </c>
      <c r="AG8" s="187"/>
      <c r="AH8" s="234">
        <v>2008</v>
      </c>
      <c r="AI8" s="235"/>
      <c r="AJ8" s="234">
        <v>2009</v>
      </c>
      <c r="AK8" s="187"/>
      <c r="AL8" s="169"/>
      <c r="AM8" s="381"/>
      <c r="AN8" s="231" t="s">
        <v>46</v>
      </c>
      <c r="AO8" s="231" t="s">
        <v>47</v>
      </c>
      <c r="AP8" s="231" t="s">
        <v>48</v>
      </c>
      <c r="AQ8" s="234">
        <v>1990</v>
      </c>
      <c r="AR8" s="235"/>
      <c r="AS8" s="234">
        <v>1995</v>
      </c>
      <c r="AT8" s="235"/>
      <c r="AU8" s="234">
        <v>1996</v>
      </c>
      <c r="AV8" s="235"/>
      <c r="AW8" s="234">
        <v>1997</v>
      </c>
      <c r="AX8" s="235"/>
      <c r="AY8" s="234">
        <v>1998</v>
      </c>
      <c r="AZ8" s="235"/>
      <c r="BA8" s="234">
        <v>1999</v>
      </c>
      <c r="BB8" s="235"/>
      <c r="BC8" s="234">
        <v>2000</v>
      </c>
      <c r="BD8" s="235"/>
      <c r="BE8" s="234">
        <v>2001</v>
      </c>
      <c r="BF8" s="235"/>
      <c r="BG8" s="234">
        <v>2002</v>
      </c>
      <c r="BH8" s="235"/>
      <c r="BI8" s="234">
        <v>2003</v>
      </c>
      <c r="BJ8" s="235"/>
      <c r="BK8" s="234">
        <v>2004</v>
      </c>
      <c r="BL8" s="235"/>
      <c r="BM8" s="234">
        <v>2005</v>
      </c>
      <c r="BN8" s="235"/>
      <c r="BO8" s="234">
        <v>2006</v>
      </c>
      <c r="BP8" s="235"/>
      <c r="BQ8" s="234">
        <v>2007</v>
      </c>
      <c r="BR8" s="187"/>
      <c r="BS8" s="234">
        <v>2008</v>
      </c>
      <c r="BT8" s="299"/>
      <c r="BU8" s="234">
        <v>2009</v>
      </c>
      <c r="BV8" s="187"/>
    </row>
    <row r="9" spans="2:74" ht="18.75" customHeight="1">
      <c r="B9" s="473">
        <v>1884</v>
      </c>
      <c r="C9" s="76">
        <v>1</v>
      </c>
      <c r="D9" s="77" t="s">
        <v>375</v>
      </c>
      <c r="E9" s="76" t="s">
        <v>56</v>
      </c>
      <c r="F9" s="176"/>
      <c r="G9" s="201"/>
      <c r="H9" s="176"/>
      <c r="I9" s="201"/>
      <c r="J9" s="176"/>
      <c r="K9" s="201"/>
      <c r="L9" s="176"/>
      <c r="M9" s="201"/>
      <c r="N9" s="176"/>
      <c r="O9" s="201"/>
      <c r="P9" s="176"/>
      <c r="Q9" s="201"/>
      <c r="R9" s="176"/>
      <c r="S9" s="201"/>
      <c r="T9" s="658">
        <v>2.0034217834472656</v>
      </c>
      <c r="U9" s="201" t="s">
        <v>245</v>
      </c>
      <c r="V9" s="176"/>
      <c r="W9" s="201"/>
      <c r="X9" s="176">
        <v>3.53</v>
      </c>
      <c r="Y9" s="201" t="s">
        <v>247</v>
      </c>
      <c r="Z9" s="176">
        <v>3.53</v>
      </c>
      <c r="AA9" s="201" t="s">
        <v>247</v>
      </c>
      <c r="AB9" s="176">
        <v>3.53</v>
      </c>
      <c r="AC9" s="201" t="s">
        <v>247</v>
      </c>
      <c r="AD9" s="176">
        <v>3.53</v>
      </c>
      <c r="AE9" s="201" t="s">
        <v>247</v>
      </c>
      <c r="AF9" s="176">
        <v>3.53</v>
      </c>
      <c r="AG9" s="201" t="s">
        <v>247</v>
      </c>
      <c r="AH9" s="176">
        <v>3.53</v>
      </c>
      <c r="AI9" s="201"/>
      <c r="AJ9" s="176">
        <v>3.53</v>
      </c>
      <c r="AK9" s="201" t="s">
        <v>247</v>
      </c>
      <c r="AL9" s="170"/>
      <c r="AM9" s="87"/>
      <c r="AN9" s="459">
        <v>1</v>
      </c>
      <c r="AO9" s="326" t="s">
        <v>58</v>
      </c>
      <c r="AP9" s="263" t="s">
        <v>56</v>
      </c>
      <c r="AQ9" s="327" t="s">
        <v>12</v>
      </c>
      <c r="AR9" s="328"/>
      <c r="AS9" s="392" t="str">
        <f>IF(OR(ISBLANK(F9),ISBLANK(H9)),"N/A",IF(ABS(H9-F9)&gt;10,"&gt; 10%","ok"))</f>
        <v>N/A</v>
      </c>
      <c r="AT9" s="328"/>
      <c r="AU9" s="392" t="str">
        <f>IF(OR(ISBLANK(H9),ISBLANK(J9)),"N/A",IF(ABS(J9-H9)&gt;10,"&gt; 10%","ok"))</f>
        <v>N/A</v>
      </c>
      <c r="AV9" s="392"/>
      <c r="AW9" s="392" t="str">
        <f aca="true" t="shared" si="0" ref="AW9:BU9">IF(OR(ISBLANK(J9),ISBLANK(L9)),"N/A",IF(ABS(L9-J9)&gt;10,"&gt; 10%","ok"))</f>
        <v>N/A</v>
      </c>
      <c r="AX9" s="392"/>
      <c r="AY9" s="392" t="str">
        <f t="shared" si="0"/>
        <v>N/A</v>
      </c>
      <c r="AZ9" s="392"/>
      <c r="BA9" s="392" t="str">
        <f t="shared" si="0"/>
        <v>N/A</v>
      </c>
      <c r="BB9" s="392"/>
      <c r="BC9" s="392" t="str">
        <f t="shared" si="0"/>
        <v>N/A</v>
      </c>
      <c r="BD9" s="392"/>
      <c r="BE9" s="392" t="str">
        <f t="shared" si="0"/>
        <v>N/A</v>
      </c>
      <c r="BF9" s="392"/>
      <c r="BG9" s="392" t="str">
        <f t="shared" si="0"/>
        <v>N/A</v>
      </c>
      <c r="BH9" s="392"/>
      <c r="BI9" s="392" t="str">
        <f t="shared" si="0"/>
        <v>N/A</v>
      </c>
      <c r="BJ9" s="392"/>
      <c r="BK9" s="392" t="str">
        <f t="shared" si="0"/>
        <v>ok</v>
      </c>
      <c r="BL9" s="392"/>
      <c r="BM9" s="392" t="str">
        <f t="shared" si="0"/>
        <v>ok</v>
      </c>
      <c r="BN9" s="392"/>
      <c r="BO9" s="392" t="str">
        <f t="shared" si="0"/>
        <v>ok</v>
      </c>
      <c r="BP9" s="392"/>
      <c r="BQ9" s="392" t="str">
        <f t="shared" si="0"/>
        <v>ok</v>
      </c>
      <c r="BR9" s="392"/>
      <c r="BS9" s="392" t="str">
        <f t="shared" si="0"/>
        <v>ok</v>
      </c>
      <c r="BT9" s="392"/>
      <c r="BU9" s="392" t="str">
        <f t="shared" si="0"/>
        <v>ok</v>
      </c>
      <c r="BV9" s="383"/>
    </row>
    <row r="10" spans="2:74" ht="18.75" customHeight="1">
      <c r="B10" s="473">
        <v>1885</v>
      </c>
      <c r="C10" s="80">
        <v>2</v>
      </c>
      <c r="D10" s="77" t="s">
        <v>59</v>
      </c>
      <c r="E10" s="80" t="s">
        <v>56</v>
      </c>
      <c r="F10" s="214"/>
      <c r="G10" s="195"/>
      <c r="H10" s="214"/>
      <c r="I10" s="195"/>
      <c r="J10" s="214"/>
      <c r="K10" s="195"/>
      <c r="L10" s="214"/>
      <c r="M10" s="195"/>
      <c r="N10" s="214"/>
      <c r="O10" s="195"/>
      <c r="P10" s="214"/>
      <c r="Q10" s="195"/>
      <c r="R10" s="214"/>
      <c r="S10" s="195"/>
      <c r="T10" s="652">
        <v>1.5177438259124756</v>
      </c>
      <c r="U10" s="195" t="s">
        <v>245</v>
      </c>
      <c r="V10" s="214"/>
      <c r="W10" s="195"/>
      <c r="X10" s="214">
        <v>3.45</v>
      </c>
      <c r="Y10" s="201" t="s">
        <v>247</v>
      </c>
      <c r="Z10" s="214">
        <v>3.45</v>
      </c>
      <c r="AA10" s="201" t="s">
        <v>247</v>
      </c>
      <c r="AB10" s="214">
        <v>3.45</v>
      </c>
      <c r="AC10" s="201" t="s">
        <v>247</v>
      </c>
      <c r="AD10" s="214">
        <v>3.45</v>
      </c>
      <c r="AE10" s="201" t="s">
        <v>247</v>
      </c>
      <c r="AF10" s="214">
        <v>3.45</v>
      </c>
      <c r="AG10" s="201" t="s">
        <v>247</v>
      </c>
      <c r="AH10" s="214">
        <v>3.45</v>
      </c>
      <c r="AI10" s="201"/>
      <c r="AJ10" s="214">
        <v>3.45</v>
      </c>
      <c r="AK10" s="201" t="s">
        <v>247</v>
      </c>
      <c r="AL10" s="170"/>
      <c r="AM10" s="87"/>
      <c r="AN10" s="460">
        <v>2</v>
      </c>
      <c r="AO10" s="326" t="s">
        <v>59</v>
      </c>
      <c r="AP10" s="263" t="s">
        <v>56</v>
      </c>
      <c r="AQ10" s="327" t="s">
        <v>12</v>
      </c>
      <c r="AR10" s="328"/>
      <c r="AS10" s="392" t="str">
        <f aca="true" t="shared" si="1" ref="AS10:AU16">IF(OR(ISBLANK(F10),ISBLANK(H10)),"N/A",IF(ABS(H10-F10)&gt;10,"&gt; 10%","ok"))</f>
        <v>N/A</v>
      </c>
      <c r="AT10" s="266"/>
      <c r="AU10" s="392" t="str">
        <f t="shared" si="1"/>
        <v>N/A</v>
      </c>
      <c r="AV10" s="392"/>
      <c r="AW10" s="392" t="str">
        <f aca="true" t="shared" si="2" ref="AW10:AW16">IF(OR(ISBLANK(J10),ISBLANK(L10)),"N/A",IF(ABS(L10-J10)&gt;10,"&gt; 10%","ok"))</f>
        <v>N/A</v>
      </c>
      <c r="AX10" s="392"/>
      <c r="AY10" s="392" t="str">
        <f aca="true" t="shared" si="3" ref="AY10:AY16">IF(OR(ISBLANK(L10),ISBLANK(N10)),"N/A",IF(ABS(N10-L10)&gt;10,"&gt; 10%","ok"))</f>
        <v>N/A</v>
      </c>
      <c r="AZ10" s="392"/>
      <c r="BA10" s="392" t="str">
        <f aca="true" t="shared" si="4" ref="BA10:BA16">IF(OR(ISBLANK(N10),ISBLANK(P10)),"N/A",IF(ABS(P10-N10)&gt;10,"&gt; 10%","ok"))</f>
        <v>N/A</v>
      </c>
      <c r="BB10" s="392"/>
      <c r="BC10" s="392" t="str">
        <f aca="true" t="shared" si="5" ref="BC10:BC16">IF(OR(ISBLANK(P10),ISBLANK(R10)),"N/A",IF(ABS(R10-P10)&gt;10,"&gt; 10%","ok"))</f>
        <v>N/A</v>
      </c>
      <c r="BD10" s="392"/>
      <c r="BE10" s="392" t="str">
        <f aca="true" t="shared" si="6" ref="BE10:BE16">IF(OR(ISBLANK(R10),ISBLANK(T10)),"N/A",IF(ABS(T10-R10)&gt;10,"&gt; 10%","ok"))</f>
        <v>N/A</v>
      </c>
      <c r="BF10" s="392"/>
      <c r="BG10" s="392" t="str">
        <f aca="true" t="shared" si="7" ref="BG10:BG16">IF(OR(ISBLANK(T10),ISBLANK(V10)),"N/A",IF(ABS(V10-T10)&gt;10,"&gt; 10%","ok"))</f>
        <v>N/A</v>
      </c>
      <c r="BH10" s="392"/>
      <c r="BI10" s="392" t="str">
        <f aca="true" t="shared" si="8" ref="BI10:BI16">IF(OR(ISBLANK(V10),ISBLANK(X10)),"N/A",IF(ABS(X10-V10)&gt;10,"&gt; 10%","ok"))</f>
        <v>N/A</v>
      </c>
      <c r="BJ10" s="392"/>
      <c r="BK10" s="392" t="str">
        <f aca="true" t="shared" si="9" ref="BK10:BK16">IF(OR(ISBLANK(X10),ISBLANK(Z10)),"N/A",IF(ABS(Z10-X10)&gt;10,"&gt; 10%","ok"))</f>
        <v>ok</v>
      </c>
      <c r="BL10" s="392"/>
      <c r="BM10" s="392" t="str">
        <f aca="true" t="shared" si="10" ref="BM10:BM16">IF(OR(ISBLANK(Z10),ISBLANK(AB10)),"N/A",IF(ABS(AB10-Z10)&gt;10,"&gt; 10%","ok"))</f>
        <v>ok</v>
      </c>
      <c r="BN10" s="392"/>
      <c r="BO10" s="392" t="str">
        <f aca="true" t="shared" si="11" ref="BO10:BO16">IF(OR(ISBLANK(AB10),ISBLANK(AD10)),"N/A",IF(ABS(AD10-AB10)&gt;10,"&gt; 10%","ok"))</f>
        <v>ok</v>
      </c>
      <c r="BP10" s="392"/>
      <c r="BQ10" s="392" t="str">
        <f aca="true" t="shared" si="12" ref="BQ10:BQ16">IF(OR(ISBLANK(AD10),ISBLANK(AF10)),"N/A",IF(ABS(AF10-AD10)&gt;10,"&gt; 10%","ok"))</f>
        <v>ok</v>
      </c>
      <c r="BR10" s="392"/>
      <c r="BS10" s="392" t="str">
        <f aca="true" t="shared" si="13" ref="BS10:BS16">IF(OR(ISBLANK(AF10),ISBLANK(AH10)),"N/A",IF(ABS(AH10-AF10)&gt;10,"&gt; 10%","ok"))</f>
        <v>ok</v>
      </c>
      <c r="BT10" s="392"/>
      <c r="BU10" s="392" t="str">
        <f aca="true" t="shared" si="14" ref="BU10:BU16">IF(OR(ISBLANK(AH10),ISBLANK(AJ10)),"N/A",IF(ABS(AJ10-AH10)&gt;10,"&gt; 10%","ok"))</f>
        <v>ok</v>
      </c>
      <c r="BV10" s="266"/>
    </row>
    <row r="11" spans="2:74" ht="18.75" customHeight="1">
      <c r="B11" s="473">
        <v>1886</v>
      </c>
      <c r="C11" s="76">
        <v>3</v>
      </c>
      <c r="D11" s="79" t="s">
        <v>376</v>
      </c>
      <c r="E11" s="80" t="s">
        <v>56</v>
      </c>
      <c r="F11" s="214"/>
      <c r="G11" s="195"/>
      <c r="H11" s="214"/>
      <c r="I11" s="195"/>
      <c r="J11" s="214"/>
      <c r="K11" s="195"/>
      <c r="L11" s="214"/>
      <c r="M11" s="195"/>
      <c r="N11" s="214"/>
      <c r="O11" s="195"/>
      <c r="P11" s="214"/>
      <c r="Q11" s="195"/>
      <c r="R11" s="214"/>
      <c r="S11" s="195"/>
      <c r="T11" s="652">
        <v>3.764004707336426</v>
      </c>
      <c r="U11" s="195" t="s">
        <v>245</v>
      </c>
      <c r="V11" s="214"/>
      <c r="W11" s="195"/>
      <c r="X11" s="214">
        <v>5.79</v>
      </c>
      <c r="Y11" s="201" t="s">
        <v>247</v>
      </c>
      <c r="Z11" s="214">
        <v>5.79</v>
      </c>
      <c r="AA11" s="201" t="s">
        <v>247</v>
      </c>
      <c r="AB11" s="214">
        <v>5.79</v>
      </c>
      <c r="AC11" s="201" t="s">
        <v>247</v>
      </c>
      <c r="AD11" s="214">
        <v>5.79</v>
      </c>
      <c r="AE11" s="201" t="s">
        <v>247</v>
      </c>
      <c r="AF11" s="214">
        <v>5.79</v>
      </c>
      <c r="AG11" s="201" t="s">
        <v>247</v>
      </c>
      <c r="AH11" s="214">
        <v>5.79</v>
      </c>
      <c r="AI11" s="201"/>
      <c r="AJ11" s="214">
        <v>5.79</v>
      </c>
      <c r="AK11" s="201" t="s">
        <v>247</v>
      </c>
      <c r="AL11" s="170"/>
      <c r="AM11" s="87"/>
      <c r="AN11" s="461">
        <v>3</v>
      </c>
      <c r="AO11" s="326" t="s">
        <v>60</v>
      </c>
      <c r="AP11" s="263" t="s">
        <v>56</v>
      </c>
      <c r="AQ11" s="327" t="s">
        <v>12</v>
      </c>
      <c r="AR11" s="328"/>
      <c r="AS11" s="392" t="str">
        <f t="shared" si="1"/>
        <v>N/A</v>
      </c>
      <c r="AT11" s="266"/>
      <c r="AU11" s="392" t="str">
        <f t="shared" si="1"/>
        <v>N/A</v>
      </c>
      <c r="AV11" s="392"/>
      <c r="AW11" s="392" t="str">
        <f t="shared" si="2"/>
        <v>N/A</v>
      </c>
      <c r="AX11" s="392"/>
      <c r="AY11" s="392" t="str">
        <f t="shared" si="3"/>
        <v>N/A</v>
      </c>
      <c r="AZ11" s="392"/>
      <c r="BA11" s="392" t="str">
        <f t="shared" si="4"/>
        <v>N/A</v>
      </c>
      <c r="BB11" s="392"/>
      <c r="BC11" s="392" t="str">
        <f t="shared" si="5"/>
        <v>N/A</v>
      </c>
      <c r="BD11" s="392"/>
      <c r="BE11" s="392" t="str">
        <f t="shared" si="6"/>
        <v>N/A</v>
      </c>
      <c r="BF11" s="392"/>
      <c r="BG11" s="392" t="str">
        <f t="shared" si="7"/>
        <v>N/A</v>
      </c>
      <c r="BH11" s="392"/>
      <c r="BI11" s="392" t="str">
        <f t="shared" si="8"/>
        <v>N/A</v>
      </c>
      <c r="BJ11" s="392"/>
      <c r="BK11" s="392" t="str">
        <f t="shared" si="9"/>
        <v>ok</v>
      </c>
      <c r="BL11" s="392"/>
      <c r="BM11" s="392" t="str">
        <f t="shared" si="10"/>
        <v>ok</v>
      </c>
      <c r="BN11" s="392"/>
      <c r="BO11" s="392" t="str">
        <f t="shared" si="11"/>
        <v>ok</v>
      </c>
      <c r="BP11" s="392"/>
      <c r="BQ11" s="392" t="str">
        <f t="shared" si="12"/>
        <v>ok</v>
      </c>
      <c r="BR11" s="392"/>
      <c r="BS11" s="392" t="str">
        <f t="shared" si="13"/>
        <v>ok</v>
      </c>
      <c r="BT11" s="392"/>
      <c r="BU11" s="392" t="str">
        <f t="shared" si="14"/>
        <v>ok</v>
      </c>
      <c r="BV11" s="266"/>
    </row>
    <row r="12" spans="2:74" ht="18.75" customHeight="1">
      <c r="B12" s="473">
        <v>1887</v>
      </c>
      <c r="C12" s="80">
        <v>4</v>
      </c>
      <c r="D12" s="79" t="s">
        <v>377</v>
      </c>
      <c r="E12" s="80" t="s">
        <v>56</v>
      </c>
      <c r="F12" s="214"/>
      <c r="G12" s="195"/>
      <c r="H12" s="214"/>
      <c r="I12" s="195"/>
      <c r="J12" s="214"/>
      <c r="K12" s="195"/>
      <c r="L12" s="214"/>
      <c r="M12" s="195"/>
      <c r="N12" s="214"/>
      <c r="O12" s="195"/>
      <c r="P12" s="214"/>
      <c r="Q12" s="195"/>
      <c r="R12" s="214"/>
      <c r="S12" s="195"/>
      <c r="T12" s="652">
        <v>0.30354875326156616</v>
      </c>
      <c r="U12" s="195" t="s">
        <v>245</v>
      </c>
      <c r="V12" s="214"/>
      <c r="W12" s="195"/>
      <c r="X12" s="214">
        <v>0.76</v>
      </c>
      <c r="Y12" s="201" t="s">
        <v>247</v>
      </c>
      <c r="Z12" s="214">
        <v>0.76</v>
      </c>
      <c r="AA12" s="201" t="s">
        <v>247</v>
      </c>
      <c r="AB12" s="214">
        <v>0.76</v>
      </c>
      <c r="AC12" s="201" t="s">
        <v>247</v>
      </c>
      <c r="AD12" s="214">
        <v>0.76</v>
      </c>
      <c r="AE12" s="201" t="s">
        <v>247</v>
      </c>
      <c r="AF12" s="214">
        <v>0.76</v>
      </c>
      <c r="AG12" s="201" t="s">
        <v>247</v>
      </c>
      <c r="AH12" s="214">
        <v>0.76</v>
      </c>
      <c r="AI12" s="201"/>
      <c r="AJ12" s="214">
        <v>0.76</v>
      </c>
      <c r="AK12" s="201" t="s">
        <v>247</v>
      </c>
      <c r="AL12" s="170"/>
      <c r="AM12" s="87"/>
      <c r="AN12" s="460">
        <v>4</v>
      </c>
      <c r="AO12" s="326" t="s">
        <v>61</v>
      </c>
      <c r="AP12" s="263" t="s">
        <v>56</v>
      </c>
      <c r="AQ12" s="327" t="s">
        <v>12</v>
      </c>
      <c r="AR12" s="328"/>
      <c r="AS12" s="392" t="str">
        <f t="shared" si="1"/>
        <v>N/A</v>
      </c>
      <c r="AT12" s="266"/>
      <c r="AU12" s="392" t="str">
        <f t="shared" si="1"/>
        <v>N/A</v>
      </c>
      <c r="AV12" s="392"/>
      <c r="AW12" s="392" t="str">
        <f t="shared" si="2"/>
        <v>N/A</v>
      </c>
      <c r="AX12" s="392"/>
      <c r="AY12" s="392" t="str">
        <f t="shared" si="3"/>
        <v>N/A</v>
      </c>
      <c r="AZ12" s="392"/>
      <c r="BA12" s="392" t="str">
        <f t="shared" si="4"/>
        <v>N/A</v>
      </c>
      <c r="BB12" s="392"/>
      <c r="BC12" s="392" t="str">
        <f t="shared" si="5"/>
        <v>N/A</v>
      </c>
      <c r="BD12" s="392"/>
      <c r="BE12" s="392" t="str">
        <f t="shared" si="6"/>
        <v>N/A</v>
      </c>
      <c r="BF12" s="392"/>
      <c r="BG12" s="392" t="str">
        <f t="shared" si="7"/>
        <v>N/A</v>
      </c>
      <c r="BH12" s="392"/>
      <c r="BI12" s="392" t="str">
        <f t="shared" si="8"/>
        <v>N/A</v>
      </c>
      <c r="BJ12" s="392"/>
      <c r="BK12" s="392" t="str">
        <f t="shared" si="9"/>
        <v>ok</v>
      </c>
      <c r="BL12" s="392"/>
      <c r="BM12" s="392" t="str">
        <f t="shared" si="10"/>
        <v>ok</v>
      </c>
      <c r="BN12" s="392"/>
      <c r="BO12" s="392" t="str">
        <f t="shared" si="11"/>
        <v>ok</v>
      </c>
      <c r="BP12" s="392"/>
      <c r="BQ12" s="392" t="str">
        <f t="shared" si="12"/>
        <v>ok</v>
      </c>
      <c r="BR12" s="392"/>
      <c r="BS12" s="392" t="str">
        <f t="shared" si="13"/>
        <v>ok</v>
      </c>
      <c r="BT12" s="392"/>
      <c r="BU12" s="392" t="str">
        <f t="shared" si="14"/>
        <v>ok</v>
      </c>
      <c r="BV12" s="266"/>
    </row>
    <row r="13" spans="1:74" s="1" customFormat="1" ht="18.75" customHeight="1">
      <c r="A13" s="471"/>
      <c r="B13" s="473">
        <v>1888</v>
      </c>
      <c r="C13" s="76">
        <v>5</v>
      </c>
      <c r="D13" s="111" t="s">
        <v>378</v>
      </c>
      <c r="E13" s="80" t="s">
        <v>56</v>
      </c>
      <c r="F13" s="214"/>
      <c r="G13" s="195"/>
      <c r="H13" s="214"/>
      <c r="I13" s="195"/>
      <c r="J13" s="214"/>
      <c r="K13" s="195"/>
      <c r="L13" s="214"/>
      <c r="M13" s="195"/>
      <c r="N13" s="214"/>
      <c r="O13" s="195"/>
      <c r="P13" s="214"/>
      <c r="Q13" s="195"/>
      <c r="R13" s="214"/>
      <c r="S13" s="195"/>
      <c r="T13" s="652">
        <v>0.761631429195404</v>
      </c>
      <c r="U13" s="195" t="s">
        <v>245</v>
      </c>
      <c r="V13" s="214"/>
      <c r="W13" s="195"/>
      <c r="X13" s="214">
        <v>1.29</v>
      </c>
      <c r="Y13" s="201" t="s">
        <v>247</v>
      </c>
      <c r="Z13" s="214">
        <v>1.29</v>
      </c>
      <c r="AA13" s="201" t="s">
        <v>247</v>
      </c>
      <c r="AB13" s="214">
        <v>1.29</v>
      </c>
      <c r="AC13" s="201" t="s">
        <v>247</v>
      </c>
      <c r="AD13" s="214">
        <v>1.29</v>
      </c>
      <c r="AE13" s="201" t="s">
        <v>247</v>
      </c>
      <c r="AF13" s="214">
        <v>1.29</v>
      </c>
      <c r="AG13" s="201" t="s">
        <v>247</v>
      </c>
      <c r="AH13" s="214">
        <v>1.29</v>
      </c>
      <c r="AI13" s="201"/>
      <c r="AJ13" s="214">
        <v>1.29</v>
      </c>
      <c r="AK13" s="201" t="s">
        <v>247</v>
      </c>
      <c r="AL13" s="170"/>
      <c r="AM13" s="87"/>
      <c r="AN13" s="461">
        <v>5</v>
      </c>
      <c r="AO13" s="326" t="s">
        <v>62</v>
      </c>
      <c r="AP13" s="263" t="s">
        <v>56</v>
      </c>
      <c r="AQ13" s="327" t="s">
        <v>12</v>
      </c>
      <c r="AR13" s="328"/>
      <c r="AS13" s="392" t="str">
        <f t="shared" si="1"/>
        <v>N/A</v>
      </c>
      <c r="AT13" s="266"/>
      <c r="AU13" s="392" t="str">
        <f t="shared" si="1"/>
        <v>N/A</v>
      </c>
      <c r="AV13" s="392"/>
      <c r="AW13" s="392" t="str">
        <f t="shared" si="2"/>
        <v>N/A</v>
      </c>
      <c r="AX13" s="392"/>
      <c r="AY13" s="392" t="str">
        <f t="shared" si="3"/>
        <v>N/A</v>
      </c>
      <c r="AZ13" s="392"/>
      <c r="BA13" s="392" t="str">
        <f t="shared" si="4"/>
        <v>N/A</v>
      </c>
      <c r="BB13" s="392"/>
      <c r="BC13" s="392" t="str">
        <f t="shared" si="5"/>
        <v>N/A</v>
      </c>
      <c r="BD13" s="392"/>
      <c r="BE13" s="392" t="str">
        <f t="shared" si="6"/>
        <v>N/A</v>
      </c>
      <c r="BF13" s="392"/>
      <c r="BG13" s="392" t="str">
        <f t="shared" si="7"/>
        <v>N/A</v>
      </c>
      <c r="BH13" s="392"/>
      <c r="BI13" s="392" t="str">
        <f t="shared" si="8"/>
        <v>N/A</v>
      </c>
      <c r="BJ13" s="392"/>
      <c r="BK13" s="392" t="str">
        <f t="shared" si="9"/>
        <v>ok</v>
      </c>
      <c r="BL13" s="392"/>
      <c r="BM13" s="392" t="str">
        <f t="shared" si="10"/>
        <v>ok</v>
      </c>
      <c r="BN13" s="392"/>
      <c r="BO13" s="392" t="str">
        <f t="shared" si="11"/>
        <v>ok</v>
      </c>
      <c r="BP13" s="392"/>
      <c r="BQ13" s="392" t="str">
        <f t="shared" si="12"/>
        <v>ok</v>
      </c>
      <c r="BR13" s="392"/>
      <c r="BS13" s="392" t="str">
        <f t="shared" si="13"/>
        <v>ok</v>
      </c>
      <c r="BT13" s="392"/>
      <c r="BU13" s="392" t="str">
        <f t="shared" si="14"/>
        <v>ok</v>
      </c>
      <c r="BV13" s="266"/>
    </row>
    <row r="14" spans="1:74" s="1" customFormat="1" ht="18.75" customHeight="1">
      <c r="A14" s="471"/>
      <c r="B14" s="473">
        <v>2811</v>
      </c>
      <c r="C14" s="80">
        <v>6</v>
      </c>
      <c r="D14" s="111" t="s">
        <v>9</v>
      </c>
      <c r="E14" s="80" t="s">
        <v>56</v>
      </c>
      <c r="F14" s="214"/>
      <c r="G14" s="195"/>
      <c r="H14" s="214"/>
      <c r="I14" s="195"/>
      <c r="J14" s="214"/>
      <c r="K14" s="195"/>
      <c r="L14" s="214"/>
      <c r="M14" s="195"/>
      <c r="N14" s="214"/>
      <c r="O14" s="195"/>
      <c r="P14" s="214"/>
      <c r="Q14" s="195"/>
      <c r="R14" s="214"/>
      <c r="S14" s="195"/>
      <c r="T14" s="652">
        <v>19.736188888549805</v>
      </c>
      <c r="U14" s="195" t="s">
        <v>245</v>
      </c>
      <c r="V14" s="214"/>
      <c r="W14" s="195"/>
      <c r="X14" s="214">
        <v>39.79</v>
      </c>
      <c r="Y14" s="201" t="s">
        <v>247</v>
      </c>
      <c r="Z14" s="214">
        <v>39.79</v>
      </c>
      <c r="AA14" s="201" t="s">
        <v>247</v>
      </c>
      <c r="AB14" s="214">
        <v>39.79</v>
      </c>
      <c r="AC14" s="201" t="s">
        <v>247</v>
      </c>
      <c r="AD14" s="214">
        <v>39.79</v>
      </c>
      <c r="AE14" s="201" t="s">
        <v>247</v>
      </c>
      <c r="AF14" s="214">
        <v>39.79</v>
      </c>
      <c r="AG14" s="201" t="s">
        <v>247</v>
      </c>
      <c r="AH14" s="214">
        <v>39.79</v>
      </c>
      <c r="AI14" s="201"/>
      <c r="AJ14" s="214">
        <v>39.79</v>
      </c>
      <c r="AK14" s="201" t="s">
        <v>247</v>
      </c>
      <c r="AL14" s="170"/>
      <c r="AM14" s="87"/>
      <c r="AN14" s="460">
        <v>6</v>
      </c>
      <c r="AO14" s="326" t="s">
        <v>64</v>
      </c>
      <c r="AP14" s="263" t="s">
        <v>56</v>
      </c>
      <c r="AQ14" s="327" t="s">
        <v>12</v>
      </c>
      <c r="AR14" s="328"/>
      <c r="AS14" s="392" t="str">
        <f t="shared" si="1"/>
        <v>N/A</v>
      </c>
      <c r="AT14" s="266"/>
      <c r="AU14" s="392" t="str">
        <f t="shared" si="1"/>
        <v>N/A</v>
      </c>
      <c r="AV14" s="392"/>
      <c r="AW14" s="392" t="str">
        <f t="shared" si="2"/>
        <v>N/A</v>
      </c>
      <c r="AX14" s="392"/>
      <c r="AY14" s="392" t="str">
        <f t="shared" si="3"/>
        <v>N/A</v>
      </c>
      <c r="AZ14" s="392"/>
      <c r="BA14" s="392" t="str">
        <f t="shared" si="4"/>
        <v>N/A</v>
      </c>
      <c r="BB14" s="392"/>
      <c r="BC14" s="392" t="str">
        <f t="shared" si="5"/>
        <v>N/A</v>
      </c>
      <c r="BD14" s="392"/>
      <c r="BE14" s="392" t="str">
        <f t="shared" si="6"/>
        <v>N/A</v>
      </c>
      <c r="BF14" s="392"/>
      <c r="BG14" s="392" t="str">
        <f t="shared" si="7"/>
        <v>N/A</v>
      </c>
      <c r="BH14" s="392"/>
      <c r="BI14" s="392" t="str">
        <f t="shared" si="8"/>
        <v>N/A</v>
      </c>
      <c r="BJ14" s="392"/>
      <c r="BK14" s="392" t="str">
        <f t="shared" si="9"/>
        <v>ok</v>
      </c>
      <c r="BL14" s="392"/>
      <c r="BM14" s="392" t="str">
        <f t="shared" si="10"/>
        <v>ok</v>
      </c>
      <c r="BN14" s="392"/>
      <c r="BO14" s="392" t="str">
        <f t="shared" si="11"/>
        <v>ok</v>
      </c>
      <c r="BP14" s="392"/>
      <c r="BQ14" s="392" t="str">
        <f t="shared" si="12"/>
        <v>ok</v>
      </c>
      <c r="BR14" s="392"/>
      <c r="BS14" s="392" t="str">
        <f t="shared" si="13"/>
        <v>ok</v>
      </c>
      <c r="BT14" s="392"/>
      <c r="BU14" s="392" t="str">
        <f t="shared" si="14"/>
        <v>ok</v>
      </c>
      <c r="BV14" s="266"/>
    </row>
    <row r="15" spans="1:74" ht="18.75" customHeight="1">
      <c r="A15" s="471" t="s">
        <v>57</v>
      </c>
      <c r="B15" s="473">
        <v>1889</v>
      </c>
      <c r="C15" s="80">
        <v>7</v>
      </c>
      <c r="D15" s="111" t="s">
        <v>379</v>
      </c>
      <c r="E15" s="80" t="s">
        <v>56</v>
      </c>
      <c r="F15" s="214"/>
      <c r="G15" s="195"/>
      <c r="H15" s="214"/>
      <c r="I15" s="195"/>
      <c r="J15" s="214"/>
      <c r="K15" s="195"/>
      <c r="L15" s="214"/>
      <c r="M15" s="195"/>
      <c r="N15" s="214"/>
      <c r="O15" s="195"/>
      <c r="P15" s="214"/>
      <c r="Q15" s="195"/>
      <c r="R15" s="214"/>
      <c r="S15" s="195"/>
      <c r="T15" s="652">
        <v>71.91345977783203</v>
      </c>
      <c r="U15" s="195" t="s">
        <v>245</v>
      </c>
      <c r="V15" s="214"/>
      <c r="W15" s="195"/>
      <c r="X15" s="214">
        <v>45.37</v>
      </c>
      <c r="Y15" s="201" t="s">
        <v>247</v>
      </c>
      <c r="Z15" s="214">
        <v>45.37</v>
      </c>
      <c r="AA15" s="201" t="s">
        <v>247</v>
      </c>
      <c r="AB15" s="214">
        <v>45.37</v>
      </c>
      <c r="AC15" s="201" t="s">
        <v>247</v>
      </c>
      <c r="AD15" s="214">
        <v>45.37</v>
      </c>
      <c r="AE15" s="201" t="s">
        <v>247</v>
      </c>
      <c r="AF15" s="214">
        <v>45.37</v>
      </c>
      <c r="AG15" s="201" t="s">
        <v>247</v>
      </c>
      <c r="AH15" s="214">
        <v>45.37</v>
      </c>
      <c r="AI15" s="201"/>
      <c r="AJ15" s="214">
        <v>45.37</v>
      </c>
      <c r="AK15" s="201" t="s">
        <v>247</v>
      </c>
      <c r="AL15" s="170"/>
      <c r="AM15" s="87"/>
      <c r="AN15" s="460">
        <v>7</v>
      </c>
      <c r="AO15" s="326" t="s">
        <v>63</v>
      </c>
      <c r="AP15" s="263" t="s">
        <v>56</v>
      </c>
      <c r="AQ15" s="327" t="s">
        <v>12</v>
      </c>
      <c r="AR15" s="328"/>
      <c r="AS15" s="392" t="str">
        <f t="shared" si="1"/>
        <v>N/A</v>
      </c>
      <c r="AT15" s="266"/>
      <c r="AU15" s="392" t="str">
        <f t="shared" si="1"/>
        <v>N/A</v>
      </c>
      <c r="AV15" s="392"/>
      <c r="AW15" s="392" t="str">
        <f t="shared" si="2"/>
        <v>N/A</v>
      </c>
      <c r="AX15" s="392"/>
      <c r="AY15" s="392" t="str">
        <f t="shared" si="3"/>
        <v>N/A</v>
      </c>
      <c r="AZ15" s="392"/>
      <c r="BA15" s="392" t="str">
        <f t="shared" si="4"/>
        <v>N/A</v>
      </c>
      <c r="BB15" s="392"/>
      <c r="BC15" s="392" t="str">
        <f t="shared" si="5"/>
        <v>N/A</v>
      </c>
      <c r="BD15" s="392"/>
      <c r="BE15" s="392" t="str">
        <f t="shared" si="6"/>
        <v>N/A</v>
      </c>
      <c r="BF15" s="392"/>
      <c r="BG15" s="392" t="str">
        <f t="shared" si="7"/>
        <v>N/A</v>
      </c>
      <c r="BH15" s="392"/>
      <c r="BI15" s="392" t="str">
        <f t="shared" si="8"/>
        <v>N/A</v>
      </c>
      <c r="BJ15" s="392"/>
      <c r="BK15" s="392" t="str">
        <f t="shared" si="9"/>
        <v>ok</v>
      </c>
      <c r="BL15" s="392"/>
      <c r="BM15" s="392" t="str">
        <f t="shared" si="10"/>
        <v>ok</v>
      </c>
      <c r="BN15" s="392"/>
      <c r="BO15" s="392" t="str">
        <f t="shared" si="11"/>
        <v>ok</v>
      </c>
      <c r="BP15" s="392"/>
      <c r="BQ15" s="392" t="str">
        <f t="shared" si="12"/>
        <v>ok</v>
      </c>
      <c r="BR15" s="392"/>
      <c r="BS15" s="392" t="str">
        <f t="shared" si="13"/>
        <v>ok</v>
      </c>
      <c r="BT15" s="392"/>
      <c r="BU15" s="392" t="str">
        <f t="shared" si="14"/>
        <v>ok</v>
      </c>
      <c r="BV15" s="266"/>
    </row>
    <row r="16" spans="2:74" ht="18.75" customHeight="1">
      <c r="B16" s="473">
        <v>1890</v>
      </c>
      <c r="C16" s="113">
        <v>8</v>
      </c>
      <c r="D16" s="112" t="s">
        <v>380</v>
      </c>
      <c r="E16" s="80" t="s">
        <v>56</v>
      </c>
      <c r="F16" s="214"/>
      <c r="G16" s="195"/>
      <c r="H16" s="214"/>
      <c r="I16" s="195"/>
      <c r="J16" s="214"/>
      <c r="K16" s="195"/>
      <c r="L16" s="214"/>
      <c r="M16" s="195"/>
      <c r="N16" s="214"/>
      <c r="O16" s="195"/>
      <c r="P16" s="214"/>
      <c r="Q16" s="195"/>
      <c r="R16" s="214"/>
      <c r="S16" s="195"/>
      <c r="T16" s="652"/>
      <c r="U16" s="195"/>
      <c r="V16" s="214"/>
      <c r="W16" s="195"/>
      <c r="X16" s="214">
        <v>45.37</v>
      </c>
      <c r="Y16" s="201" t="s">
        <v>247</v>
      </c>
      <c r="Z16" s="214">
        <v>45.37</v>
      </c>
      <c r="AA16" s="201" t="s">
        <v>247</v>
      </c>
      <c r="AB16" s="214">
        <v>45.37</v>
      </c>
      <c r="AC16" s="201" t="s">
        <v>247</v>
      </c>
      <c r="AD16" s="214">
        <v>45.37</v>
      </c>
      <c r="AE16" s="201" t="s">
        <v>247</v>
      </c>
      <c r="AF16" s="214">
        <v>45.37</v>
      </c>
      <c r="AG16" s="201" t="s">
        <v>247</v>
      </c>
      <c r="AH16" s="214">
        <v>45.37</v>
      </c>
      <c r="AI16" s="201"/>
      <c r="AJ16" s="214">
        <v>45.37</v>
      </c>
      <c r="AK16" s="201" t="s">
        <v>247</v>
      </c>
      <c r="AL16" s="170"/>
      <c r="AM16" s="87"/>
      <c r="AN16" s="462">
        <v>8</v>
      </c>
      <c r="AO16" s="326" t="s">
        <v>139</v>
      </c>
      <c r="AP16" s="263" t="s">
        <v>56</v>
      </c>
      <c r="AQ16" s="327" t="s">
        <v>12</v>
      </c>
      <c r="AR16" s="328"/>
      <c r="AS16" s="392" t="str">
        <f t="shared" si="1"/>
        <v>N/A</v>
      </c>
      <c r="AT16" s="266"/>
      <c r="AU16" s="392" t="str">
        <f t="shared" si="1"/>
        <v>N/A</v>
      </c>
      <c r="AV16" s="392"/>
      <c r="AW16" s="392" t="str">
        <f t="shared" si="2"/>
        <v>N/A</v>
      </c>
      <c r="AX16" s="392"/>
      <c r="AY16" s="392" t="str">
        <f t="shared" si="3"/>
        <v>N/A</v>
      </c>
      <c r="AZ16" s="392"/>
      <c r="BA16" s="392" t="str">
        <f t="shared" si="4"/>
        <v>N/A</v>
      </c>
      <c r="BB16" s="392"/>
      <c r="BC16" s="392" t="str">
        <f t="shared" si="5"/>
        <v>N/A</v>
      </c>
      <c r="BD16" s="392"/>
      <c r="BE16" s="392" t="str">
        <f t="shared" si="6"/>
        <v>N/A</v>
      </c>
      <c r="BF16" s="392"/>
      <c r="BG16" s="392" t="str">
        <f t="shared" si="7"/>
        <v>N/A</v>
      </c>
      <c r="BH16" s="392"/>
      <c r="BI16" s="392" t="str">
        <f t="shared" si="8"/>
        <v>N/A</v>
      </c>
      <c r="BJ16" s="392"/>
      <c r="BK16" s="392" t="str">
        <f t="shared" si="9"/>
        <v>ok</v>
      </c>
      <c r="BL16" s="392"/>
      <c r="BM16" s="392" t="str">
        <f t="shared" si="10"/>
        <v>ok</v>
      </c>
      <c r="BN16" s="392"/>
      <c r="BO16" s="392" t="str">
        <f t="shared" si="11"/>
        <v>ok</v>
      </c>
      <c r="BP16" s="392"/>
      <c r="BQ16" s="392" t="str">
        <f t="shared" si="12"/>
        <v>ok</v>
      </c>
      <c r="BR16" s="392"/>
      <c r="BS16" s="392" t="str">
        <f t="shared" si="13"/>
        <v>ok</v>
      </c>
      <c r="BT16" s="392"/>
      <c r="BU16" s="392" t="str">
        <f t="shared" si="14"/>
        <v>ok</v>
      </c>
      <c r="BV16" s="266"/>
    </row>
    <row r="17" spans="1:74" ht="18.75" customHeight="1">
      <c r="A17" s="471" t="s">
        <v>57</v>
      </c>
      <c r="B17" s="473"/>
      <c r="C17" s="82">
        <v>9</v>
      </c>
      <c r="D17" s="114" t="s">
        <v>65</v>
      </c>
      <c r="E17" s="82" t="s">
        <v>56</v>
      </c>
      <c r="F17" s="215">
        <v>100</v>
      </c>
      <c r="G17" s="191"/>
      <c r="H17" s="215">
        <v>100</v>
      </c>
      <c r="I17" s="191"/>
      <c r="J17" s="215">
        <v>100</v>
      </c>
      <c r="K17" s="191"/>
      <c r="L17" s="215">
        <v>100</v>
      </c>
      <c r="M17" s="191"/>
      <c r="N17" s="215">
        <v>100</v>
      </c>
      <c r="O17" s="191"/>
      <c r="P17" s="215">
        <v>100</v>
      </c>
      <c r="Q17" s="191"/>
      <c r="R17" s="215">
        <v>100</v>
      </c>
      <c r="S17" s="191"/>
      <c r="T17" s="215">
        <v>100</v>
      </c>
      <c r="U17" s="191"/>
      <c r="V17" s="215">
        <v>100</v>
      </c>
      <c r="W17" s="191"/>
      <c r="X17" s="215">
        <v>100</v>
      </c>
      <c r="Y17" s="191"/>
      <c r="Z17" s="215">
        <v>100</v>
      </c>
      <c r="AA17" s="191"/>
      <c r="AB17" s="215">
        <v>100</v>
      </c>
      <c r="AC17" s="191"/>
      <c r="AD17" s="215">
        <v>100</v>
      </c>
      <c r="AE17" s="191"/>
      <c r="AF17" s="215">
        <v>100</v>
      </c>
      <c r="AG17" s="191"/>
      <c r="AH17" s="215">
        <v>100</v>
      </c>
      <c r="AI17" s="191"/>
      <c r="AJ17" s="215">
        <v>100</v>
      </c>
      <c r="AK17" s="191"/>
      <c r="AL17" s="170"/>
      <c r="AM17" s="87"/>
      <c r="AN17" s="463">
        <v>9</v>
      </c>
      <c r="AO17" s="545" t="s">
        <v>65</v>
      </c>
      <c r="AP17" s="370" t="s">
        <v>56</v>
      </c>
      <c r="AQ17" s="332">
        <v>100</v>
      </c>
      <c r="AR17" s="384"/>
      <c r="AS17" s="332">
        <v>100</v>
      </c>
      <c r="AT17" s="384"/>
      <c r="AU17" s="332">
        <v>100</v>
      </c>
      <c r="AV17" s="384"/>
      <c r="AW17" s="332">
        <v>100</v>
      </c>
      <c r="AX17" s="384"/>
      <c r="AY17" s="332">
        <v>100</v>
      </c>
      <c r="AZ17" s="384"/>
      <c r="BA17" s="332">
        <v>100</v>
      </c>
      <c r="BB17" s="384"/>
      <c r="BC17" s="332">
        <v>100</v>
      </c>
      <c r="BD17" s="384"/>
      <c r="BE17" s="332">
        <v>100</v>
      </c>
      <c r="BF17" s="384"/>
      <c r="BG17" s="332">
        <v>100</v>
      </c>
      <c r="BH17" s="384"/>
      <c r="BI17" s="332">
        <v>100</v>
      </c>
      <c r="BJ17" s="384"/>
      <c r="BK17" s="332">
        <v>100</v>
      </c>
      <c r="BL17" s="384"/>
      <c r="BM17" s="332">
        <v>100</v>
      </c>
      <c r="BN17" s="384"/>
      <c r="BO17" s="332">
        <v>100</v>
      </c>
      <c r="BP17" s="384"/>
      <c r="BQ17" s="332">
        <v>100</v>
      </c>
      <c r="BR17" s="384"/>
      <c r="BS17" s="332">
        <v>100</v>
      </c>
      <c r="BT17" s="384"/>
      <c r="BU17" s="332">
        <v>100</v>
      </c>
      <c r="BV17" s="384"/>
    </row>
    <row r="18" spans="3:74" ht="27" customHeight="1">
      <c r="C18" s="84" t="s">
        <v>53</v>
      </c>
      <c r="E18" s="108"/>
      <c r="F18" s="109"/>
      <c r="G18" s="192"/>
      <c r="H18" s="164"/>
      <c r="I18" s="192"/>
      <c r="J18" s="164"/>
      <c r="K18" s="192"/>
      <c r="L18" s="164"/>
      <c r="M18" s="192"/>
      <c r="N18" s="164"/>
      <c r="O18" s="192"/>
      <c r="P18" s="164"/>
      <c r="Q18" s="192"/>
      <c r="R18" s="164"/>
      <c r="S18" s="192"/>
      <c r="T18" s="164"/>
      <c r="U18" s="192"/>
      <c r="V18" s="164"/>
      <c r="W18" s="192"/>
      <c r="AN18" s="724" t="s">
        <v>343</v>
      </c>
      <c r="AO18" s="724"/>
      <c r="AP18" s="724"/>
      <c r="AQ18" s="724"/>
      <c r="AR18" s="724"/>
      <c r="AS18" s="724"/>
      <c r="AT18" s="724"/>
      <c r="AU18" s="724"/>
      <c r="AV18" s="724"/>
      <c r="AW18" s="724"/>
      <c r="AX18" s="724"/>
      <c r="AY18" s="724"/>
      <c r="AZ18" s="724"/>
      <c r="BA18" s="724"/>
      <c r="BB18" s="724"/>
      <c r="BC18" s="724"/>
      <c r="BD18" s="724"/>
      <c r="BE18" s="724"/>
      <c r="BF18" s="724"/>
      <c r="BG18" s="724"/>
      <c r="BH18" s="724"/>
      <c r="BI18" s="724"/>
      <c r="BJ18" s="724"/>
      <c r="BK18" s="724"/>
      <c r="BL18" s="724"/>
      <c r="BM18" s="724"/>
      <c r="BN18" s="724"/>
      <c r="BO18" s="724"/>
      <c r="BP18" s="724"/>
      <c r="BQ18" s="724"/>
      <c r="BR18" s="724"/>
      <c r="BS18" s="724"/>
      <c r="BT18" s="724"/>
      <c r="BU18" s="724"/>
      <c r="BV18" s="724"/>
    </row>
    <row r="19" spans="1:74" ht="25.5" customHeight="1">
      <c r="A19" s="418"/>
      <c r="C19" s="302" t="s">
        <v>85</v>
      </c>
      <c r="D19" s="715" t="s">
        <v>195</v>
      </c>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292"/>
      <c r="AM19"/>
      <c r="AN19" s="231" t="s">
        <v>46</v>
      </c>
      <c r="AO19" s="231" t="s">
        <v>47</v>
      </c>
      <c r="AP19" s="231" t="s">
        <v>48</v>
      </c>
      <c r="AQ19" s="464">
        <v>1990</v>
      </c>
      <c r="AR19" s="465"/>
      <c r="AS19" s="464">
        <v>1995</v>
      </c>
      <c r="AT19" s="465"/>
      <c r="AU19" s="464">
        <v>1996</v>
      </c>
      <c r="AV19" s="465"/>
      <c r="AW19" s="464">
        <v>1997</v>
      </c>
      <c r="AX19" s="465"/>
      <c r="AY19" s="464">
        <v>1998</v>
      </c>
      <c r="AZ19" s="465"/>
      <c r="BA19" s="464">
        <v>1999</v>
      </c>
      <c r="BB19" s="465"/>
      <c r="BC19" s="464">
        <v>2000</v>
      </c>
      <c r="BD19" s="465"/>
      <c r="BE19" s="464">
        <v>2001</v>
      </c>
      <c r="BF19" s="465"/>
      <c r="BG19" s="464">
        <v>2002</v>
      </c>
      <c r="BH19" s="465"/>
      <c r="BI19" s="464">
        <v>2003</v>
      </c>
      <c r="BJ19" s="465"/>
      <c r="BK19" s="464">
        <v>2004</v>
      </c>
      <c r="BL19" s="465"/>
      <c r="BM19" s="464">
        <v>2005</v>
      </c>
      <c r="BN19" s="465"/>
      <c r="BO19" s="464">
        <v>2006</v>
      </c>
      <c r="BP19" s="465"/>
      <c r="BQ19" s="464">
        <v>2007</v>
      </c>
      <c r="BR19" s="466"/>
      <c r="BS19" s="464">
        <v>2008</v>
      </c>
      <c r="BT19" s="467"/>
      <c r="BU19" s="464">
        <v>2009</v>
      </c>
      <c r="BV19" s="466"/>
    </row>
    <row r="20" spans="1:88" ht="24" customHeight="1">
      <c r="A20" s="418"/>
      <c r="C20" s="302" t="s">
        <v>85</v>
      </c>
      <c r="D20" s="717" t="s">
        <v>335</v>
      </c>
      <c r="E20" s="717"/>
      <c r="F20" s="718"/>
      <c r="G20" s="717"/>
      <c r="H20" s="717"/>
      <c r="I20" s="717"/>
      <c r="J20" s="717"/>
      <c r="K20" s="717"/>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7"/>
      <c r="AL20" s="717"/>
      <c r="AM20" s="415"/>
      <c r="AN20" s="532">
        <v>10</v>
      </c>
      <c r="AO20" s="533" t="s">
        <v>120</v>
      </c>
      <c r="AP20" s="263" t="s">
        <v>56</v>
      </c>
      <c r="AQ20" s="469">
        <f>F9+F10+F11+F12+F13+F14+F15</f>
        <v>0</v>
      </c>
      <c r="AR20" s="469"/>
      <c r="AS20" s="469">
        <f aca="true" t="shared" si="15" ref="AS20:BU20">H9+H10+H11+H12+H13+H14+H15</f>
        <v>0</v>
      </c>
      <c r="AT20" s="469"/>
      <c r="AU20" s="469">
        <f t="shared" si="15"/>
        <v>0</v>
      </c>
      <c r="AV20" s="469"/>
      <c r="AW20" s="469">
        <f t="shared" si="15"/>
        <v>0</v>
      </c>
      <c r="AX20" s="469"/>
      <c r="AY20" s="469">
        <f t="shared" si="15"/>
        <v>0</v>
      </c>
      <c r="AZ20" s="469"/>
      <c r="BA20" s="469">
        <f t="shared" si="15"/>
        <v>0</v>
      </c>
      <c r="BB20" s="469"/>
      <c r="BC20" s="469">
        <f t="shared" si="15"/>
        <v>0</v>
      </c>
      <c r="BD20" s="469"/>
      <c r="BE20" s="469">
        <f t="shared" si="15"/>
        <v>99.99999916553497</v>
      </c>
      <c r="BF20" s="469"/>
      <c r="BG20" s="469">
        <f t="shared" si="15"/>
        <v>0</v>
      </c>
      <c r="BH20" s="469"/>
      <c r="BI20" s="469">
        <f t="shared" si="15"/>
        <v>99.97999999999999</v>
      </c>
      <c r="BJ20" s="469"/>
      <c r="BK20" s="469">
        <f t="shared" si="15"/>
        <v>99.97999999999999</v>
      </c>
      <c r="BL20" s="469"/>
      <c r="BM20" s="469">
        <f t="shared" si="15"/>
        <v>99.97999999999999</v>
      </c>
      <c r="BN20" s="469"/>
      <c r="BO20" s="469">
        <f t="shared" si="15"/>
        <v>99.97999999999999</v>
      </c>
      <c r="BP20" s="469"/>
      <c r="BQ20" s="469">
        <f t="shared" si="15"/>
        <v>99.97999999999999</v>
      </c>
      <c r="BR20" s="469"/>
      <c r="BS20" s="469">
        <f t="shared" si="15"/>
        <v>99.97999999999999</v>
      </c>
      <c r="BT20" s="469"/>
      <c r="BU20" s="469">
        <f t="shared" si="15"/>
        <v>99.97999999999999</v>
      </c>
      <c r="BV20" s="468"/>
      <c r="BW20" s="2"/>
      <c r="BX20" s="2"/>
      <c r="BY20" s="2"/>
      <c r="BZ20" s="2"/>
      <c r="CA20" s="2"/>
      <c r="CB20" s="2"/>
      <c r="CC20" s="2"/>
      <c r="CD20" s="2"/>
      <c r="CE20" s="2"/>
      <c r="CF20" s="2"/>
      <c r="CG20" s="2"/>
      <c r="CH20" s="2"/>
      <c r="CI20" s="2"/>
      <c r="CJ20" s="2"/>
    </row>
    <row r="21" spans="1:74" ht="16.5" customHeight="1">
      <c r="A21" s="418"/>
      <c r="C21" s="302" t="s">
        <v>85</v>
      </c>
      <c r="D21" s="715" t="s">
        <v>336</v>
      </c>
      <c r="E21" s="715"/>
      <c r="F21" s="716"/>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292"/>
      <c r="AM21"/>
      <c r="AN21" s="534" t="s">
        <v>114</v>
      </c>
      <c r="AO21" s="587" t="s">
        <v>140</v>
      </c>
      <c r="AP21" s="588"/>
      <c r="AQ21" s="470" t="str">
        <f>IF(OR(ISBLANK(F9),ISBLANK(F10),ISBLANK(F11),ISBLANK(F12),ISBLANK(F13),ISBLANK(F14),ISBLANK(F15)),"N/A",IF(ROUND(AQ20,0)=100,"ok","&lt;&gt;"))</f>
        <v>N/A</v>
      </c>
      <c r="AR21" s="470"/>
      <c r="AS21" s="470" t="str">
        <f aca="true" t="shared" si="16" ref="AS21:BU21">IF(OR(ISBLANK(H9),ISBLANK(H10),ISBLANK(H11),ISBLANK(H12),ISBLANK(H13),ISBLANK(H14),ISBLANK(H15)),"N/A",IF(ROUND(AS20,0)=100,"ok","&lt;&gt;"))</f>
        <v>N/A</v>
      </c>
      <c r="AT21" s="470"/>
      <c r="AU21" s="470" t="str">
        <f t="shared" si="16"/>
        <v>N/A</v>
      </c>
      <c r="AV21" s="470"/>
      <c r="AW21" s="470" t="str">
        <f t="shared" si="16"/>
        <v>N/A</v>
      </c>
      <c r="AX21" s="470"/>
      <c r="AY21" s="470" t="str">
        <f t="shared" si="16"/>
        <v>N/A</v>
      </c>
      <c r="AZ21" s="470"/>
      <c r="BA21" s="470" t="str">
        <f t="shared" si="16"/>
        <v>N/A</v>
      </c>
      <c r="BB21" s="470"/>
      <c r="BC21" s="470" t="str">
        <f t="shared" si="16"/>
        <v>N/A</v>
      </c>
      <c r="BD21" s="470"/>
      <c r="BE21" s="470" t="str">
        <f t="shared" si="16"/>
        <v>ok</v>
      </c>
      <c r="BF21" s="470"/>
      <c r="BG21" s="470" t="str">
        <f t="shared" si="16"/>
        <v>N/A</v>
      </c>
      <c r="BH21" s="470"/>
      <c r="BI21" s="470" t="str">
        <f t="shared" si="16"/>
        <v>ok</v>
      </c>
      <c r="BJ21" s="470"/>
      <c r="BK21" s="470" t="str">
        <f t="shared" si="16"/>
        <v>ok</v>
      </c>
      <c r="BL21" s="470"/>
      <c r="BM21" s="470" t="str">
        <f t="shared" si="16"/>
        <v>ok</v>
      </c>
      <c r="BN21" s="470"/>
      <c r="BO21" s="470" t="str">
        <f t="shared" si="16"/>
        <v>ok</v>
      </c>
      <c r="BP21" s="470"/>
      <c r="BQ21" s="470" t="str">
        <f t="shared" si="16"/>
        <v>ok</v>
      </c>
      <c r="BR21" s="470"/>
      <c r="BS21" s="470" t="str">
        <f t="shared" si="16"/>
        <v>ok</v>
      </c>
      <c r="BT21" s="470"/>
      <c r="BU21" s="470" t="str">
        <f t="shared" si="16"/>
        <v>ok</v>
      </c>
      <c r="BV21" s="470"/>
    </row>
    <row r="22" spans="3:86" ht="21.75" customHeight="1">
      <c r="C22" s="115"/>
      <c r="D22" s="137"/>
      <c r="E22" s="108"/>
      <c r="F22" s="109"/>
      <c r="G22" s="192"/>
      <c r="H22" s="164"/>
      <c r="I22" s="192"/>
      <c r="J22" s="164"/>
      <c r="K22" s="192"/>
      <c r="L22" s="164"/>
      <c r="M22" s="192"/>
      <c r="N22" s="164"/>
      <c r="O22" s="192"/>
      <c r="P22" s="164"/>
      <c r="Q22" s="192"/>
      <c r="R22" s="164"/>
      <c r="S22" s="192"/>
      <c r="T22" s="164"/>
      <c r="U22" s="192"/>
      <c r="V22" s="164"/>
      <c r="W22" s="192"/>
      <c r="AM22" s="218"/>
      <c r="AN22" s="421" t="s">
        <v>104</v>
      </c>
      <c r="AO22" s="547" t="s">
        <v>105</v>
      </c>
      <c r="AP22" s="371"/>
      <c r="AQ22" s="385"/>
      <c r="AR22" s="386"/>
      <c r="AS22" s="372"/>
      <c r="AT22" s="386"/>
      <c r="AU22" s="372"/>
      <c r="AV22" s="386"/>
      <c r="AW22" s="372"/>
      <c r="AX22" s="386"/>
      <c r="AY22" s="372"/>
      <c r="AZ22" s="386"/>
      <c r="BA22" s="372"/>
      <c r="BB22" s="386"/>
      <c r="BC22" s="372"/>
      <c r="BD22" s="386"/>
      <c r="BE22" s="372"/>
      <c r="BF22" s="386"/>
      <c r="BG22" s="372"/>
      <c r="BH22" s="386"/>
      <c r="BI22" s="338"/>
      <c r="BJ22" s="382"/>
      <c r="BK22" s="338"/>
      <c r="BL22" s="382"/>
      <c r="BM22" s="338"/>
      <c r="BN22" s="382"/>
      <c r="BO22" s="338"/>
      <c r="BP22" s="382"/>
      <c r="BQ22" s="338"/>
      <c r="BR22" s="382"/>
      <c r="BS22" s="311"/>
      <c r="BT22" s="311"/>
      <c r="BU22" s="311"/>
      <c r="BV22" s="311"/>
      <c r="BW22" s="2"/>
      <c r="BX22" s="2"/>
      <c r="BY22" s="2"/>
      <c r="BZ22" s="2"/>
      <c r="CA22" s="2"/>
      <c r="CB22" s="2"/>
      <c r="CC22" s="2"/>
      <c r="CD22" s="2"/>
      <c r="CE22" s="2"/>
      <c r="CF22" s="2"/>
      <c r="CG22" s="2"/>
      <c r="CH22" s="2"/>
    </row>
    <row r="23" spans="1:86" ht="17.25" customHeight="1">
      <c r="A23" s="418"/>
      <c r="B23" s="418">
        <v>2</v>
      </c>
      <c r="C23" s="93" t="s">
        <v>337</v>
      </c>
      <c r="D23" s="93"/>
      <c r="E23" s="93"/>
      <c r="F23" s="518"/>
      <c r="G23" s="205"/>
      <c r="H23" s="180"/>
      <c r="I23" s="205"/>
      <c r="J23" s="180"/>
      <c r="K23" s="205"/>
      <c r="L23" s="180"/>
      <c r="M23" s="205"/>
      <c r="N23" s="180"/>
      <c r="O23" s="205"/>
      <c r="P23" s="180"/>
      <c r="Q23" s="205"/>
      <c r="R23" s="180"/>
      <c r="S23" s="205"/>
      <c r="T23" s="180"/>
      <c r="U23" s="205"/>
      <c r="V23" s="180"/>
      <c r="W23" s="205"/>
      <c r="X23" s="180"/>
      <c r="Y23" s="205"/>
      <c r="Z23" s="180"/>
      <c r="AA23" s="205"/>
      <c r="AB23" s="180"/>
      <c r="AC23" s="205"/>
      <c r="AD23" s="205"/>
      <c r="AE23" s="205"/>
      <c r="AF23" s="205"/>
      <c r="AG23" s="205"/>
      <c r="AH23" s="174"/>
      <c r="AI23" s="199"/>
      <c r="AJ23" s="174"/>
      <c r="AK23" s="199"/>
      <c r="AL23" s="633"/>
      <c r="AM23" s="105"/>
      <c r="AN23" s="421" t="s">
        <v>106</v>
      </c>
      <c r="AO23" s="547" t="s">
        <v>107</v>
      </c>
      <c r="AP23" s="320"/>
      <c r="AQ23" s="388"/>
      <c r="AR23" s="389"/>
      <c r="AS23" s="388"/>
      <c r="AT23" s="389"/>
      <c r="AU23" s="388"/>
      <c r="AV23" s="389"/>
      <c r="AW23" s="388"/>
      <c r="AX23" s="389"/>
      <c r="AY23" s="388"/>
      <c r="AZ23" s="389"/>
      <c r="BA23" s="388"/>
      <c r="BB23" s="389"/>
      <c r="BC23" s="388"/>
      <c r="BD23" s="389"/>
      <c r="BE23" s="388"/>
      <c r="BF23" s="389"/>
      <c r="BG23" s="388"/>
      <c r="BH23" s="389"/>
      <c r="BI23" s="388"/>
      <c r="BJ23" s="389"/>
      <c r="BK23" s="388"/>
      <c r="BL23" s="389"/>
      <c r="BM23" s="388"/>
      <c r="BN23" s="389"/>
      <c r="BO23" s="388"/>
      <c r="BP23" s="389"/>
      <c r="BQ23" s="388"/>
      <c r="BR23" s="389"/>
      <c r="BS23" s="361"/>
      <c r="BT23" s="311"/>
      <c r="BU23" s="311"/>
      <c r="BV23" s="311"/>
      <c r="BW23" s="2"/>
      <c r="BX23" s="2"/>
      <c r="BY23" s="2"/>
      <c r="BZ23" s="2"/>
      <c r="CA23" s="2"/>
      <c r="CB23" s="2"/>
      <c r="CC23" s="2"/>
      <c r="CD23" s="2"/>
      <c r="CE23" s="2"/>
      <c r="CF23" s="2"/>
      <c r="CG23" s="2"/>
      <c r="CH23" s="2"/>
    </row>
    <row r="24" spans="1:86" ht="2.25" customHeight="1">
      <c r="A24" s="418"/>
      <c r="C24" s="94"/>
      <c r="D24" s="95"/>
      <c r="E24" s="95"/>
      <c r="F24" s="516"/>
      <c r="G24" s="203"/>
      <c r="H24" s="178"/>
      <c r="I24" s="203"/>
      <c r="J24" s="178"/>
      <c r="K24" s="203"/>
      <c r="L24" s="178"/>
      <c r="M24" s="203"/>
      <c r="N24" s="178"/>
      <c r="O24" s="203"/>
      <c r="P24" s="178"/>
      <c r="Q24" s="203"/>
      <c r="R24" s="178"/>
      <c r="S24" s="203"/>
      <c r="T24" s="178"/>
      <c r="U24" s="203"/>
      <c r="V24" s="178"/>
      <c r="W24" s="203"/>
      <c r="X24" s="178"/>
      <c r="Y24" s="203"/>
      <c r="Z24" s="178"/>
      <c r="AA24" s="203"/>
      <c r="AB24" s="178"/>
      <c r="AC24" s="203"/>
      <c r="AD24" s="203"/>
      <c r="AE24" s="203"/>
      <c r="AF24" s="203"/>
      <c r="AG24" s="203"/>
      <c r="AH24" s="186"/>
      <c r="AI24" s="210"/>
      <c r="AJ24" s="186"/>
      <c r="AK24" s="210"/>
      <c r="AL24" s="210"/>
      <c r="AM24" s="105"/>
      <c r="AP24" s="320"/>
      <c r="AQ24" s="388"/>
      <c r="AR24" s="389"/>
      <c r="AS24" s="388"/>
      <c r="AT24" s="389"/>
      <c r="AU24" s="388"/>
      <c r="AV24" s="389"/>
      <c r="AW24" s="388"/>
      <c r="AX24" s="389"/>
      <c r="AY24" s="388"/>
      <c r="AZ24" s="389"/>
      <c r="BA24" s="388"/>
      <c r="BB24" s="389"/>
      <c r="BC24" s="388"/>
      <c r="BD24" s="389"/>
      <c r="BE24" s="388"/>
      <c r="BF24" s="389"/>
      <c r="BG24" s="388"/>
      <c r="BH24" s="389"/>
      <c r="BI24" s="388"/>
      <c r="BJ24" s="389"/>
      <c r="BK24" s="388"/>
      <c r="BL24" s="389"/>
      <c r="BM24" s="388"/>
      <c r="BN24" s="389"/>
      <c r="BO24" s="388"/>
      <c r="BP24" s="389"/>
      <c r="BQ24" s="388"/>
      <c r="BR24" s="389"/>
      <c r="BS24" s="320"/>
      <c r="BT24" s="311"/>
      <c r="BU24" s="311"/>
      <c r="BV24" s="311"/>
      <c r="BW24" s="2"/>
      <c r="BX24" s="2"/>
      <c r="BY24" s="2"/>
      <c r="BZ24" s="2"/>
      <c r="CA24" s="2"/>
      <c r="CB24" s="2"/>
      <c r="CC24" s="2"/>
      <c r="CD24" s="2"/>
      <c r="CE24" s="2"/>
      <c r="CF24" s="2"/>
      <c r="CG24" s="2"/>
      <c r="CH24" s="2"/>
    </row>
    <row r="25" spans="1:86" ht="18" customHeight="1">
      <c r="A25" s="418"/>
      <c r="C25" s="96" t="s">
        <v>54</v>
      </c>
      <c r="D25" s="711" t="s">
        <v>338</v>
      </c>
      <c r="E25" s="712"/>
      <c r="F25" s="713"/>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4"/>
      <c r="AM25" s="2"/>
      <c r="AN25" s="421" t="s">
        <v>110</v>
      </c>
      <c r="AO25" s="547" t="s">
        <v>111</v>
      </c>
      <c r="AP25" s="353"/>
      <c r="AQ25" s="390"/>
      <c r="AR25" s="391"/>
      <c r="AS25" s="390"/>
      <c r="AT25" s="391"/>
      <c r="AU25" s="390"/>
      <c r="AV25" s="391"/>
      <c r="AW25" s="390"/>
      <c r="AX25" s="391"/>
      <c r="AY25" s="390"/>
      <c r="AZ25" s="391"/>
      <c r="BA25" s="390"/>
      <c r="BB25" s="391"/>
      <c r="BC25" s="390"/>
      <c r="BD25" s="391"/>
      <c r="BE25" s="390"/>
      <c r="BF25" s="391"/>
      <c r="BG25" s="390"/>
      <c r="BH25" s="391"/>
      <c r="BI25" s="390"/>
      <c r="BJ25" s="391"/>
      <c r="BK25" s="390"/>
      <c r="BL25" s="391"/>
      <c r="BM25" s="390"/>
      <c r="BN25" s="391"/>
      <c r="BO25" s="417"/>
      <c r="BP25" s="417"/>
      <c r="BQ25" s="417"/>
      <c r="BR25" s="391"/>
      <c r="BS25" s="320"/>
      <c r="BT25" s="311"/>
      <c r="BU25" s="311"/>
      <c r="BV25" s="311"/>
      <c r="BW25" s="2"/>
      <c r="BX25" s="2"/>
      <c r="BY25" s="2"/>
      <c r="BZ25" s="2"/>
      <c r="CA25" s="2"/>
      <c r="CB25" s="2"/>
      <c r="CC25" s="2"/>
      <c r="CD25" s="2"/>
      <c r="CE25" s="2"/>
      <c r="CF25" s="2"/>
      <c r="CG25" s="2"/>
      <c r="CH25" s="2"/>
    </row>
    <row r="26" spans="1:71" ht="16.5" customHeight="1">
      <c r="A26" s="418">
        <v>1</v>
      </c>
      <c r="B26" s="418">
        <v>2925</v>
      </c>
      <c r="C26" s="98" t="s">
        <v>245</v>
      </c>
      <c r="D26" s="709" t="s">
        <v>259</v>
      </c>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c r="AM26" s="97"/>
      <c r="AN26" s="423" t="s">
        <v>149</v>
      </c>
      <c r="AO26" s="547" t="s">
        <v>112</v>
      </c>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309"/>
    </row>
    <row r="27" spans="1:71" ht="25.5" customHeight="1">
      <c r="A27" s="418">
        <v>1</v>
      </c>
      <c r="B27" s="418">
        <v>2926</v>
      </c>
      <c r="C27" s="99" t="s">
        <v>247</v>
      </c>
      <c r="D27" s="739" t="s">
        <v>303</v>
      </c>
      <c r="E27" s="707"/>
      <c r="F27" s="707"/>
      <c r="G27" s="707"/>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97"/>
      <c r="AO27" s="546"/>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309"/>
    </row>
    <row r="28" spans="1:71" ht="27.75" customHeight="1">
      <c r="A28" s="418"/>
      <c r="C28" s="650"/>
      <c r="D28" s="739"/>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97"/>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309"/>
    </row>
    <row r="29" spans="1:71" ht="16.5" customHeight="1">
      <c r="A29" s="418"/>
      <c r="C29" s="99"/>
      <c r="D29" s="707"/>
      <c r="E29" s="707"/>
      <c r="F29" s="707"/>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97"/>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309"/>
    </row>
    <row r="30" spans="1:71" ht="16.5" customHeight="1">
      <c r="A30" s="418"/>
      <c r="C30" s="99"/>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97"/>
      <c r="AN30" s="738"/>
      <c r="AO30" s="738"/>
      <c r="AP30" s="738"/>
      <c r="AQ30" s="738"/>
      <c r="AR30" s="738"/>
      <c r="AS30" s="738"/>
      <c r="AT30" s="738"/>
      <c r="AU30" s="738"/>
      <c r="AV30" s="738"/>
      <c r="AW30" s="738"/>
      <c r="AX30" s="738"/>
      <c r="AY30" s="738"/>
      <c r="AZ30" s="738"/>
      <c r="BA30" s="738"/>
      <c r="BB30" s="738"/>
      <c r="BC30" s="738"/>
      <c r="BD30" s="738"/>
      <c r="BE30" s="738"/>
      <c r="BF30" s="738"/>
      <c r="BG30" s="738"/>
      <c r="BH30" s="738"/>
      <c r="BI30" s="738"/>
      <c r="BJ30" s="738"/>
      <c r="BK30" s="738"/>
      <c r="BL30" s="738"/>
      <c r="BM30" s="738"/>
      <c r="BN30" s="738"/>
      <c r="BO30" s="738"/>
      <c r="BP30" s="738"/>
      <c r="BQ30" s="738"/>
      <c r="BR30" s="738"/>
      <c r="BS30" s="309"/>
    </row>
    <row r="31" spans="1:71" ht="16.5" customHeight="1">
      <c r="A31" s="418"/>
      <c r="C31" s="99"/>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97"/>
      <c r="AN31" s="738"/>
      <c r="AO31" s="738"/>
      <c r="AP31" s="738"/>
      <c r="AQ31" s="738"/>
      <c r="AR31" s="738"/>
      <c r="AS31" s="738"/>
      <c r="AT31" s="738"/>
      <c r="AU31" s="738"/>
      <c r="AV31" s="738"/>
      <c r="AW31" s="738"/>
      <c r="AX31" s="738"/>
      <c r="AY31" s="738"/>
      <c r="AZ31" s="738"/>
      <c r="BA31" s="738"/>
      <c r="BB31" s="738"/>
      <c r="BC31" s="738"/>
      <c r="BD31" s="738"/>
      <c r="BE31" s="738"/>
      <c r="BF31" s="738"/>
      <c r="BG31" s="738"/>
      <c r="BH31" s="738"/>
      <c r="BI31" s="738"/>
      <c r="BJ31" s="738"/>
      <c r="BK31" s="738"/>
      <c r="BL31" s="738"/>
      <c r="BM31" s="738"/>
      <c r="BN31" s="738"/>
      <c r="BO31" s="738"/>
      <c r="BP31" s="738"/>
      <c r="BQ31" s="738"/>
      <c r="BR31" s="738"/>
      <c r="BS31" s="309"/>
    </row>
    <row r="32" spans="1:71" ht="16.5" customHeight="1">
      <c r="A32" s="418"/>
      <c r="C32" s="99"/>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97"/>
      <c r="AN32" s="738"/>
      <c r="AO32" s="738"/>
      <c r="AP32" s="738"/>
      <c r="AQ32" s="738"/>
      <c r="AR32" s="738"/>
      <c r="AS32" s="738"/>
      <c r="AT32" s="738"/>
      <c r="AU32" s="738"/>
      <c r="AV32" s="738"/>
      <c r="AW32" s="738"/>
      <c r="AX32" s="738"/>
      <c r="AY32" s="738"/>
      <c r="AZ32" s="738"/>
      <c r="BA32" s="738"/>
      <c r="BB32" s="738"/>
      <c r="BC32" s="738"/>
      <c r="BD32" s="738"/>
      <c r="BE32" s="738"/>
      <c r="BF32" s="738"/>
      <c r="BG32" s="738"/>
      <c r="BH32" s="738"/>
      <c r="BI32" s="738"/>
      <c r="BJ32" s="738"/>
      <c r="BK32" s="738"/>
      <c r="BL32" s="738"/>
      <c r="BM32" s="738"/>
      <c r="BN32" s="738"/>
      <c r="BO32" s="738"/>
      <c r="BP32" s="738"/>
      <c r="BQ32" s="738"/>
      <c r="BR32" s="738"/>
      <c r="BS32" s="309"/>
    </row>
    <row r="33" spans="1:71" ht="16.5" customHeight="1">
      <c r="A33" s="418"/>
      <c r="C33" s="99"/>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97"/>
      <c r="AN33" s="738"/>
      <c r="AO33" s="738"/>
      <c r="AP33" s="738"/>
      <c r="AQ33" s="738"/>
      <c r="AR33" s="738"/>
      <c r="AS33" s="738"/>
      <c r="AT33" s="738"/>
      <c r="AU33" s="738"/>
      <c r="AV33" s="738"/>
      <c r="AW33" s="738"/>
      <c r="AX33" s="738"/>
      <c r="AY33" s="738"/>
      <c r="AZ33" s="738"/>
      <c r="BA33" s="738"/>
      <c r="BB33" s="738"/>
      <c r="BC33" s="738"/>
      <c r="BD33" s="738"/>
      <c r="BE33" s="738"/>
      <c r="BF33" s="738"/>
      <c r="BG33" s="738"/>
      <c r="BH33" s="738"/>
      <c r="BI33" s="738"/>
      <c r="BJ33" s="738"/>
      <c r="BK33" s="738"/>
      <c r="BL33" s="738"/>
      <c r="BM33" s="738"/>
      <c r="BN33" s="738"/>
      <c r="BO33" s="738"/>
      <c r="BP33" s="738"/>
      <c r="BQ33" s="738"/>
      <c r="BR33" s="738"/>
      <c r="BS33" s="309"/>
    </row>
    <row r="34" spans="1:71" ht="16.5" customHeight="1">
      <c r="A34" s="418"/>
      <c r="C34" s="99"/>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97"/>
      <c r="AN34" s="738"/>
      <c r="AO34" s="738"/>
      <c r="AP34" s="738"/>
      <c r="AQ34" s="738"/>
      <c r="AR34" s="738"/>
      <c r="AS34" s="738"/>
      <c r="AT34" s="738"/>
      <c r="AU34" s="738"/>
      <c r="AV34" s="738"/>
      <c r="AW34" s="738"/>
      <c r="AX34" s="738"/>
      <c r="AY34" s="738"/>
      <c r="AZ34" s="738"/>
      <c r="BA34" s="738"/>
      <c r="BB34" s="738"/>
      <c r="BC34" s="738"/>
      <c r="BD34" s="738"/>
      <c r="BE34" s="738"/>
      <c r="BF34" s="738"/>
      <c r="BG34" s="738"/>
      <c r="BH34" s="738"/>
      <c r="BI34" s="738"/>
      <c r="BJ34" s="738"/>
      <c r="BK34" s="738"/>
      <c r="BL34" s="738"/>
      <c r="BM34" s="738"/>
      <c r="BN34" s="738"/>
      <c r="BO34" s="738"/>
      <c r="BP34" s="738"/>
      <c r="BQ34" s="738"/>
      <c r="BR34" s="738"/>
      <c r="BS34" s="309"/>
    </row>
    <row r="35" spans="1:71" ht="16.5" customHeight="1">
      <c r="A35" s="418"/>
      <c r="C35" s="99"/>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97"/>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309"/>
    </row>
    <row r="36" spans="1:71" ht="16.5" customHeight="1">
      <c r="A36" s="418"/>
      <c r="C36" s="99"/>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97"/>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309"/>
    </row>
    <row r="37" spans="1:71" ht="16.5" customHeight="1">
      <c r="A37" s="418"/>
      <c r="C37" s="99"/>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97"/>
      <c r="AN37" s="738"/>
      <c r="AO37" s="738"/>
      <c r="AP37" s="738"/>
      <c r="AQ37" s="738"/>
      <c r="AR37" s="738"/>
      <c r="AS37" s="738"/>
      <c r="AT37" s="738"/>
      <c r="AU37" s="738"/>
      <c r="AV37" s="738"/>
      <c r="AW37" s="738"/>
      <c r="AX37" s="738"/>
      <c r="AY37" s="738"/>
      <c r="AZ37" s="738"/>
      <c r="BA37" s="738"/>
      <c r="BB37" s="738"/>
      <c r="BC37" s="738"/>
      <c r="BD37" s="738"/>
      <c r="BE37" s="738"/>
      <c r="BF37" s="738"/>
      <c r="BG37" s="738"/>
      <c r="BH37" s="738"/>
      <c r="BI37" s="738"/>
      <c r="BJ37" s="738"/>
      <c r="BK37" s="738"/>
      <c r="BL37" s="738"/>
      <c r="BM37" s="738"/>
      <c r="BN37" s="738"/>
      <c r="BO37" s="738"/>
      <c r="BP37" s="738"/>
      <c r="BQ37" s="738"/>
      <c r="BR37" s="738"/>
      <c r="BS37" s="309"/>
    </row>
    <row r="38" spans="1:71" ht="16.5" customHeight="1">
      <c r="A38" s="418"/>
      <c r="C38" s="99"/>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97"/>
      <c r="AN38" s="738"/>
      <c r="AO38" s="738"/>
      <c r="AP38" s="738"/>
      <c r="AQ38" s="738"/>
      <c r="AR38" s="738"/>
      <c r="AS38" s="738"/>
      <c r="AT38" s="738"/>
      <c r="AU38" s="738"/>
      <c r="AV38" s="738"/>
      <c r="AW38" s="738"/>
      <c r="AX38" s="738"/>
      <c r="AY38" s="738"/>
      <c r="AZ38" s="738"/>
      <c r="BA38" s="738"/>
      <c r="BB38" s="738"/>
      <c r="BC38" s="738"/>
      <c r="BD38" s="738"/>
      <c r="BE38" s="738"/>
      <c r="BF38" s="738"/>
      <c r="BG38" s="738"/>
      <c r="BH38" s="738"/>
      <c r="BI38" s="738"/>
      <c r="BJ38" s="738"/>
      <c r="BK38" s="738"/>
      <c r="BL38" s="738"/>
      <c r="BM38" s="738"/>
      <c r="BN38" s="738"/>
      <c r="BO38" s="738"/>
      <c r="BP38" s="738"/>
      <c r="BQ38" s="738"/>
      <c r="BR38" s="738"/>
      <c r="BS38" s="309"/>
    </row>
    <row r="39" spans="1:71" ht="16.5" customHeight="1">
      <c r="A39" s="418"/>
      <c r="C39" s="99"/>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97"/>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309"/>
    </row>
    <row r="40" spans="1:71" ht="16.5" customHeight="1">
      <c r="A40" s="418"/>
      <c r="C40" s="99"/>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97"/>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309"/>
    </row>
    <row r="41" spans="1:71" ht="16.5" customHeight="1">
      <c r="A41" s="418"/>
      <c r="C41" s="99"/>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97"/>
      <c r="AN41" s="738"/>
      <c r="AO41" s="738"/>
      <c r="AP41" s="738"/>
      <c r="AQ41" s="738"/>
      <c r="AR41" s="738"/>
      <c r="AS41" s="738"/>
      <c r="AT41" s="738"/>
      <c r="AU41" s="738"/>
      <c r="AV41" s="738"/>
      <c r="AW41" s="738"/>
      <c r="AX41" s="738"/>
      <c r="AY41" s="738"/>
      <c r="AZ41" s="738"/>
      <c r="BA41" s="738"/>
      <c r="BB41" s="738"/>
      <c r="BC41" s="738"/>
      <c r="BD41" s="738"/>
      <c r="BE41" s="738"/>
      <c r="BF41" s="738"/>
      <c r="BG41" s="738"/>
      <c r="BH41" s="738"/>
      <c r="BI41" s="738"/>
      <c r="BJ41" s="738"/>
      <c r="BK41" s="738"/>
      <c r="BL41" s="738"/>
      <c r="BM41" s="738"/>
      <c r="BN41" s="738"/>
      <c r="BO41" s="738"/>
      <c r="BP41" s="738"/>
      <c r="BQ41" s="738"/>
      <c r="BR41" s="738"/>
      <c r="BS41" s="309"/>
    </row>
    <row r="42" spans="1:71" ht="16.5" customHeight="1">
      <c r="A42" s="418"/>
      <c r="C42" s="99"/>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97"/>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309"/>
    </row>
    <row r="43" spans="1:71" ht="16.5" customHeight="1">
      <c r="A43" s="418"/>
      <c r="C43" s="99"/>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97"/>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309"/>
    </row>
    <row r="44" spans="1:71" ht="16.5" customHeight="1">
      <c r="A44" s="418"/>
      <c r="C44" s="99"/>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97"/>
      <c r="AN44" s="738"/>
      <c r="AO44" s="738"/>
      <c r="AP44" s="738"/>
      <c r="AQ44" s="738"/>
      <c r="AR44" s="738"/>
      <c r="AS44" s="738"/>
      <c r="AT44" s="738"/>
      <c r="AU44" s="738"/>
      <c r="AV44" s="738"/>
      <c r="AW44" s="738"/>
      <c r="AX44" s="738"/>
      <c r="AY44" s="738"/>
      <c r="AZ44" s="738"/>
      <c r="BA44" s="738"/>
      <c r="BB44" s="738"/>
      <c r="BC44" s="738"/>
      <c r="BD44" s="738"/>
      <c r="BE44" s="738"/>
      <c r="BF44" s="738"/>
      <c r="BG44" s="738"/>
      <c r="BH44" s="738"/>
      <c r="BI44" s="738"/>
      <c r="BJ44" s="738"/>
      <c r="BK44" s="738"/>
      <c r="BL44" s="738"/>
      <c r="BM44" s="738"/>
      <c r="BN44" s="738"/>
      <c r="BO44" s="738"/>
      <c r="BP44" s="738"/>
      <c r="BQ44" s="738"/>
      <c r="BR44" s="738"/>
      <c r="BS44" s="309"/>
    </row>
    <row r="45" spans="1:71" ht="16.5" customHeight="1">
      <c r="A45" s="418"/>
      <c r="C45" s="99"/>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97"/>
      <c r="AN45" s="738"/>
      <c r="AO45" s="738"/>
      <c r="AP45" s="738"/>
      <c r="AQ45" s="738"/>
      <c r="AR45" s="738"/>
      <c r="AS45" s="738"/>
      <c r="AT45" s="738"/>
      <c r="AU45" s="738"/>
      <c r="AV45" s="738"/>
      <c r="AW45" s="738"/>
      <c r="AX45" s="738"/>
      <c r="AY45" s="738"/>
      <c r="AZ45" s="738"/>
      <c r="BA45" s="738"/>
      <c r="BB45" s="738"/>
      <c r="BC45" s="738"/>
      <c r="BD45" s="738"/>
      <c r="BE45" s="738"/>
      <c r="BF45" s="738"/>
      <c r="BG45" s="738"/>
      <c r="BH45" s="738"/>
      <c r="BI45" s="738"/>
      <c r="BJ45" s="738"/>
      <c r="BK45" s="738"/>
      <c r="BL45" s="738"/>
      <c r="BM45" s="738"/>
      <c r="BN45" s="738"/>
      <c r="BO45" s="738"/>
      <c r="BP45" s="738"/>
      <c r="BQ45" s="738"/>
      <c r="BR45" s="738"/>
      <c r="BS45" s="309"/>
    </row>
    <row r="46" spans="1:71" ht="16.5" customHeight="1">
      <c r="A46" s="418"/>
      <c r="C46" s="99"/>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97"/>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c r="BK46" s="738"/>
      <c r="BL46" s="738"/>
      <c r="BM46" s="738"/>
      <c r="BN46" s="738"/>
      <c r="BO46" s="738"/>
      <c r="BP46" s="738"/>
      <c r="BQ46" s="738"/>
      <c r="BR46" s="738"/>
      <c r="BS46" s="309"/>
    </row>
    <row r="47" spans="1:71" ht="16.5" customHeight="1">
      <c r="A47" s="418"/>
      <c r="C47" s="100"/>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97"/>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c r="BQ47" s="738"/>
      <c r="BR47" s="738"/>
      <c r="BS47" s="309"/>
    </row>
    <row r="48" spans="1:71" ht="12.75">
      <c r="A48" s="418"/>
      <c r="C48" s="16"/>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c r="AN48" s="737"/>
      <c r="AO48" s="737"/>
      <c r="AP48" s="737"/>
      <c r="AQ48" s="737"/>
      <c r="AR48" s="737"/>
      <c r="AS48" s="737"/>
      <c r="AT48" s="737"/>
      <c r="AU48" s="737"/>
      <c r="AV48" s="737"/>
      <c r="AW48" s="737"/>
      <c r="AX48" s="737"/>
      <c r="AY48" s="737"/>
      <c r="AZ48" s="737"/>
      <c r="BA48" s="737"/>
      <c r="BB48" s="737"/>
      <c r="BC48" s="737"/>
      <c r="BD48" s="737"/>
      <c r="BE48" s="737"/>
      <c r="BF48" s="737"/>
      <c r="BG48" s="737"/>
      <c r="BH48" s="737"/>
      <c r="BI48" s="737"/>
      <c r="BJ48" s="737"/>
      <c r="BK48" s="737"/>
      <c r="BL48" s="737"/>
      <c r="BM48" s="737"/>
      <c r="BN48" s="737"/>
      <c r="BO48" s="737"/>
      <c r="BP48" s="737"/>
      <c r="BQ48" s="737"/>
      <c r="BR48" s="737"/>
      <c r="BS48" s="309"/>
    </row>
    <row r="49" spans="3:70" ht="12.75">
      <c r="C49" s="16"/>
      <c r="D49" s="16"/>
      <c r="AN49" s="320"/>
      <c r="AO49" s="311"/>
      <c r="AP49" s="311"/>
      <c r="AQ49" s="311"/>
      <c r="AR49" s="382"/>
      <c r="AS49" s="338"/>
      <c r="AT49" s="382"/>
      <c r="AU49" s="338"/>
      <c r="AV49" s="382"/>
      <c r="AW49" s="338"/>
      <c r="AX49" s="382"/>
      <c r="AY49" s="338"/>
      <c r="AZ49" s="382"/>
      <c r="BA49" s="338"/>
      <c r="BB49" s="382"/>
      <c r="BC49" s="338"/>
      <c r="BD49" s="382"/>
      <c r="BE49" s="338"/>
      <c r="BF49" s="382"/>
      <c r="BG49" s="338"/>
      <c r="BH49" s="382"/>
      <c r="BI49" s="338"/>
      <c r="BJ49" s="382"/>
      <c r="BK49" s="338"/>
      <c r="BL49" s="382"/>
      <c r="BM49" s="338"/>
      <c r="BN49" s="382"/>
      <c r="BO49" s="338"/>
      <c r="BP49" s="382"/>
      <c r="BQ49" s="338"/>
      <c r="BR49" s="382"/>
    </row>
    <row r="50" spans="40:70" ht="12.75">
      <c r="AN50" s="311"/>
      <c r="AO50" s="311"/>
      <c r="AP50" s="311"/>
      <c r="AQ50" s="311"/>
      <c r="AR50" s="382"/>
      <c r="AS50" s="338"/>
      <c r="AT50" s="382"/>
      <c r="AU50" s="338"/>
      <c r="AV50" s="382"/>
      <c r="AW50" s="338"/>
      <c r="AX50" s="382"/>
      <c r="AY50" s="338"/>
      <c r="AZ50" s="382"/>
      <c r="BA50" s="338"/>
      <c r="BB50" s="382"/>
      <c r="BC50" s="338"/>
      <c r="BD50" s="382"/>
      <c r="BE50" s="338"/>
      <c r="BF50" s="382"/>
      <c r="BG50" s="338"/>
      <c r="BH50" s="382"/>
      <c r="BI50" s="338"/>
      <c r="BJ50" s="382"/>
      <c r="BK50" s="338"/>
      <c r="BL50" s="382"/>
      <c r="BM50" s="338"/>
      <c r="BN50" s="382"/>
      <c r="BO50" s="338"/>
      <c r="BP50" s="382"/>
      <c r="BQ50" s="338"/>
      <c r="BR50" s="382"/>
    </row>
    <row r="51" spans="40:70" ht="12.75">
      <c r="AN51" s="311"/>
      <c r="AO51" s="311"/>
      <c r="AP51" s="311"/>
      <c r="AQ51" s="311"/>
      <c r="AR51" s="382"/>
      <c r="AS51" s="338"/>
      <c r="AT51" s="382"/>
      <c r="AU51" s="338"/>
      <c r="AV51" s="382"/>
      <c r="AW51" s="338"/>
      <c r="AX51" s="382"/>
      <c r="AY51" s="338"/>
      <c r="AZ51" s="382"/>
      <c r="BA51" s="338"/>
      <c r="BB51" s="382"/>
      <c r="BC51" s="338"/>
      <c r="BD51" s="382"/>
      <c r="BE51" s="338"/>
      <c r="BF51" s="382"/>
      <c r="BG51" s="338"/>
      <c r="BH51" s="382"/>
      <c r="BI51" s="338"/>
      <c r="BJ51" s="382"/>
      <c r="BK51" s="338"/>
      <c r="BL51" s="382"/>
      <c r="BM51" s="338"/>
      <c r="BN51" s="382"/>
      <c r="BO51" s="338"/>
      <c r="BP51" s="382"/>
      <c r="BQ51" s="338"/>
      <c r="BR51" s="382"/>
    </row>
    <row r="52" spans="40:70" ht="12.75">
      <c r="AN52" s="311"/>
      <c r="AO52" s="311"/>
      <c r="AP52" s="311"/>
      <c r="AQ52" s="311"/>
      <c r="AR52" s="382"/>
      <c r="AS52" s="338"/>
      <c r="AT52" s="382"/>
      <c r="AU52" s="338"/>
      <c r="AV52" s="382"/>
      <c r="AW52" s="338"/>
      <c r="AX52" s="382"/>
      <c r="AY52" s="338"/>
      <c r="AZ52" s="382"/>
      <c r="BA52" s="338"/>
      <c r="BB52" s="382"/>
      <c r="BC52" s="338"/>
      <c r="BD52" s="382"/>
      <c r="BE52" s="338"/>
      <c r="BF52" s="382"/>
      <c r="BG52" s="338"/>
      <c r="BH52" s="382"/>
      <c r="BI52" s="338"/>
      <c r="BJ52" s="382"/>
      <c r="BK52" s="338"/>
      <c r="BL52" s="382"/>
      <c r="BM52" s="338"/>
      <c r="BN52" s="382"/>
      <c r="BO52" s="338"/>
      <c r="BP52" s="382"/>
      <c r="BQ52" s="338"/>
      <c r="BR52" s="382"/>
    </row>
    <row r="53" spans="40:70" ht="12.75">
      <c r="AN53" s="311"/>
      <c r="AO53" s="311"/>
      <c r="AP53" s="311"/>
      <c r="AQ53" s="311"/>
      <c r="AR53" s="382"/>
      <c r="AS53" s="338"/>
      <c r="AT53" s="382"/>
      <c r="AU53" s="338"/>
      <c r="AV53" s="382"/>
      <c r="AW53" s="338"/>
      <c r="AX53" s="382"/>
      <c r="AY53" s="338"/>
      <c r="AZ53" s="382"/>
      <c r="BA53" s="338"/>
      <c r="BB53" s="382"/>
      <c r="BC53" s="338"/>
      <c r="BD53" s="382"/>
      <c r="BE53" s="338"/>
      <c r="BF53" s="382"/>
      <c r="BG53" s="338"/>
      <c r="BH53" s="382"/>
      <c r="BI53" s="338"/>
      <c r="BJ53" s="382"/>
      <c r="BK53" s="338"/>
      <c r="BL53" s="382"/>
      <c r="BM53" s="338"/>
      <c r="BN53" s="382"/>
      <c r="BO53" s="338"/>
      <c r="BP53" s="382"/>
      <c r="BQ53" s="338"/>
      <c r="BR53" s="382"/>
    </row>
    <row r="54" spans="40:70" ht="12.75">
      <c r="AN54" s="311"/>
      <c r="AO54" s="311"/>
      <c r="AP54" s="311"/>
      <c r="AQ54" s="311"/>
      <c r="AR54" s="382"/>
      <c r="AS54" s="338"/>
      <c r="AT54" s="382"/>
      <c r="AU54" s="338"/>
      <c r="AV54" s="382"/>
      <c r="AW54" s="338"/>
      <c r="AX54" s="382"/>
      <c r="AY54" s="338"/>
      <c r="AZ54" s="382"/>
      <c r="BA54" s="338"/>
      <c r="BB54" s="382"/>
      <c r="BC54" s="338"/>
      <c r="BD54" s="382"/>
      <c r="BE54" s="338"/>
      <c r="BF54" s="382"/>
      <c r="BG54" s="338"/>
      <c r="BH54" s="382"/>
      <c r="BI54" s="338"/>
      <c r="BJ54" s="382"/>
      <c r="BK54" s="338"/>
      <c r="BL54" s="382"/>
      <c r="BM54" s="338"/>
      <c r="BN54" s="382"/>
      <c r="BO54" s="338"/>
      <c r="BP54" s="382"/>
      <c r="BQ54" s="338"/>
      <c r="BR54" s="382"/>
    </row>
    <row r="55" spans="40:70" ht="12.75">
      <c r="AN55" s="311"/>
      <c r="AO55" s="311"/>
      <c r="AP55" s="311"/>
      <c r="AQ55" s="311"/>
      <c r="AR55" s="382"/>
      <c r="AS55" s="338"/>
      <c r="AT55" s="382"/>
      <c r="AU55" s="338"/>
      <c r="AV55" s="382"/>
      <c r="AW55" s="338"/>
      <c r="AX55" s="382"/>
      <c r="AY55" s="338"/>
      <c r="AZ55" s="382"/>
      <c r="BA55" s="338"/>
      <c r="BB55" s="382"/>
      <c r="BC55" s="338"/>
      <c r="BD55" s="382"/>
      <c r="BE55" s="338"/>
      <c r="BF55" s="382"/>
      <c r="BG55" s="338"/>
      <c r="BH55" s="382"/>
      <c r="BI55" s="338"/>
      <c r="BJ55" s="382"/>
      <c r="BK55" s="338"/>
      <c r="BL55" s="382"/>
      <c r="BM55" s="338"/>
      <c r="BN55" s="382"/>
      <c r="BO55" s="338"/>
      <c r="BP55" s="382"/>
      <c r="BQ55" s="338"/>
      <c r="BR55" s="382"/>
    </row>
    <row r="56" spans="40:70" ht="12.75">
      <c r="AN56" s="311"/>
      <c r="AO56" s="311"/>
      <c r="AP56" s="311"/>
      <c r="AQ56" s="311"/>
      <c r="AR56" s="382"/>
      <c r="AS56" s="338"/>
      <c r="AT56" s="382"/>
      <c r="AU56" s="338"/>
      <c r="AV56" s="382"/>
      <c r="AW56" s="338"/>
      <c r="AX56" s="382"/>
      <c r="AY56" s="338"/>
      <c r="AZ56" s="382"/>
      <c r="BA56" s="338"/>
      <c r="BB56" s="382"/>
      <c r="BC56" s="338"/>
      <c r="BD56" s="382"/>
      <c r="BE56" s="338"/>
      <c r="BF56" s="382"/>
      <c r="BG56" s="338"/>
      <c r="BH56" s="382"/>
      <c r="BI56" s="338"/>
      <c r="BJ56" s="382"/>
      <c r="BK56" s="338"/>
      <c r="BL56" s="382"/>
      <c r="BM56" s="338"/>
      <c r="BN56" s="382"/>
      <c r="BO56" s="338"/>
      <c r="BP56" s="382"/>
      <c r="BQ56" s="338"/>
      <c r="BR56" s="382"/>
    </row>
    <row r="57" spans="40:70" ht="12.75">
      <c r="AN57" s="311"/>
      <c r="AO57" s="311"/>
      <c r="AP57" s="311"/>
      <c r="AQ57" s="311"/>
      <c r="AR57" s="382"/>
      <c r="AS57" s="338"/>
      <c r="AT57" s="382"/>
      <c r="AU57" s="338"/>
      <c r="AV57" s="382"/>
      <c r="AW57" s="338"/>
      <c r="AX57" s="382"/>
      <c r="AY57" s="338"/>
      <c r="AZ57" s="382"/>
      <c r="BA57" s="338"/>
      <c r="BB57" s="382"/>
      <c r="BC57" s="338"/>
      <c r="BD57" s="382"/>
      <c r="BE57" s="338"/>
      <c r="BF57" s="382"/>
      <c r="BG57" s="338"/>
      <c r="BH57" s="382"/>
      <c r="BI57" s="338"/>
      <c r="BJ57" s="382"/>
      <c r="BK57" s="338"/>
      <c r="BL57" s="382"/>
      <c r="BM57" s="338"/>
      <c r="BN57" s="382"/>
      <c r="BO57" s="338"/>
      <c r="BP57" s="382"/>
      <c r="BQ57" s="338"/>
      <c r="BR57" s="382"/>
    </row>
    <row r="58" spans="40:70" ht="12.75">
      <c r="AN58" s="311"/>
      <c r="AO58" s="311"/>
      <c r="AP58" s="311"/>
      <c r="AQ58" s="311"/>
      <c r="AR58" s="382"/>
      <c r="AS58" s="338"/>
      <c r="AT58" s="382"/>
      <c r="AU58" s="338"/>
      <c r="AV58" s="382"/>
      <c r="AW58" s="338"/>
      <c r="AX58" s="382"/>
      <c r="AY58" s="338"/>
      <c r="AZ58" s="382"/>
      <c r="BA58" s="338"/>
      <c r="BB58" s="382"/>
      <c r="BC58" s="338"/>
      <c r="BD58" s="382"/>
      <c r="BE58" s="338"/>
      <c r="BF58" s="382"/>
      <c r="BG58" s="338"/>
      <c r="BH58" s="382"/>
      <c r="BI58" s="338"/>
      <c r="BJ58" s="382"/>
      <c r="BK58" s="338"/>
      <c r="BL58" s="382"/>
      <c r="BM58" s="338"/>
      <c r="BN58" s="382"/>
      <c r="BO58" s="338"/>
      <c r="BP58" s="382"/>
      <c r="BQ58" s="338"/>
      <c r="BR58" s="382"/>
    </row>
    <row r="59" spans="40:70" ht="12.75">
      <c r="AN59" s="311"/>
      <c r="AO59" s="311"/>
      <c r="AP59" s="311"/>
      <c r="AQ59" s="311"/>
      <c r="AR59" s="382"/>
      <c r="AS59" s="338"/>
      <c r="AT59" s="382"/>
      <c r="AU59" s="338"/>
      <c r="AV59" s="382"/>
      <c r="AW59" s="338"/>
      <c r="AX59" s="382"/>
      <c r="AY59" s="338"/>
      <c r="AZ59" s="382"/>
      <c r="BA59" s="338"/>
      <c r="BB59" s="382"/>
      <c r="BC59" s="338"/>
      <c r="BD59" s="382"/>
      <c r="BE59" s="338"/>
      <c r="BF59" s="382"/>
      <c r="BG59" s="338"/>
      <c r="BH59" s="382"/>
      <c r="BI59" s="338"/>
      <c r="BJ59" s="382"/>
      <c r="BK59" s="338"/>
      <c r="BL59" s="382"/>
      <c r="BM59" s="338"/>
      <c r="BN59" s="382"/>
      <c r="BO59" s="338"/>
      <c r="BP59" s="382"/>
      <c r="BQ59" s="338"/>
      <c r="BR59" s="382"/>
    </row>
    <row r="60" spans="40:70" ht="12.75">
      <c r="AN60" s="311"/>
      <c r="AO60" s="311"/>
      <c r="AP60" s="311"/>
      <c r="AQ60" s="311"/>
      <c r="AR60" s="382"/>
      <c r="AS60" s="338"/>
      <c r="AT60" s="382"/>
      <c r="AU60" s="338"/>
      <c r="AV60" s="382"/>
      <c r="AW60" s="338"/>
      <c r="AX60" s="382"/>
      <c r="AY60" s="338"/>
      <c r="AZ60" s="382"/>
      <c r="BA60" s="338"/>
      <c r="BB60" s="382"/>
      <c r="BC60" s="338"/>
      <c r="BD60" s="382"/>
      <c r="BE60" s="338"/>
      <c r="BF60" s="382"/>
      <c r="BG60" s="338"/>
      <c r="BH60" s="382"/>
      <c r="BI60" s="338"/>
      <c r="BJ60" s="382"/>
      <c r="BK60" s="338"/>
      <c r="BL60" s="382"/>
      <c r="BM60" s="338"/>
      <c r="BN60" s="382"/>
      <c r="BO60" s="338"/>
      <c r="BP60" s="382"/>
      <c r="BQ60" s="338"/>
      <c r="BR60" s="382"/>
    </row>
    <row r="61" spans="40:70" ht="12.75">
      <c r="AN61" s="311"/>
      <c r="AO61" s="311"/>
      <c r="AP61" s="311"/>
      <c r="AQ61" s="311"/>
      <c r="AR61" s="382"/>
      <c r="AS61" s="338"/>
      <c r="AT61" s="382"/>
      <c r="AU61" s="338"/>
      <c r="AV61" s="382"/>
      <c r="AW61" s="338"/>
      <c r="AX61" s="382"/>
      <c r="AY61" s="338"/>
      <c r="AZ61" s="382"/>
      <c r="BA61" s="338"/>
      <c r="BB61" s="382"/>
      <c r="BC61" s="338"/>
      <c r="BD61" s="382"/>
      <c r="BE61" s="338"/>
      <c r="BF61" s="382"/>
      <c r="BG61" s="338"/>
      <c r="BH61" s="382"/>
      <c r="BI61" s="338"/>
      <c r="BJ61" s="382"/>
      <c r="BK61" s="338"/>
      <c r="BL61" s="382"/>
      <c r="BM61" s="338"/>
      <c r="BN61" s="382"/>
      <c r="BO61" s="338"/>
      <c r="BP61" s="382"/>
      <c r="BQ61" s="338"/>
      <c r="BR61" s="382"/>
    </row>
    <row r="62" spans="40:70" ht="12.75">
      <c r="AN62" s="311"/>
      <c r="AO62" s="311"/>
      <c r="AP62" s="311"/>
      <c r="AQ62" s="311"/>
      <c r="AR62" s="382"/>
      <c r="AS62" s="338"/>
      <c r="AT62" s="382"/>
      <c r="AU62" s="338"/>
      <c r="AV62" s="382"/>
      <c r="AW62" s="338"/>
      <c r="AX62" s="382"/>
      <c r="AY62" s="338"/>
      <c r="AZ62" s="382"/>
      <c r="BA62" s="338"/>
      <c r="BB62" s="382"/>
      <c r="BC62" s="338"/>
      <c r="BD62" s="382"/>
      <c r="BE62" s="338"/>
      <c r="BF62" s="382"/>
      <c r="BG62" s="338"/>
      <c r="BH62" s="382"/>
      <c r="BI62" s="338"/>
      <c r="BJ62" s="382"/>
      <c r="BK62" s="338"/>
      <c r="BL62" s="382"/>
      <c r="BM62" s="338"/>
      <c r="BN62" s="382"/>
      <c r="BO62" s="338"/>
      <c r="BP62" s="382"/>
      <c r="BQ62" s="338"/>
      <c r="BR62" s="382"/>
    </row>
    <row r="63" spans="40:70" ht="12.75">
      <c r="AN63" s="311"/>
      <c r="AO63" s="311"/>
      <c r="AP63" s="311"/>
      <c r="AQ63" s="311"/>
      <c r="AR63" s="382"/>
      <c r="AS63" s="338"/>
      <c r="AT63" s="382"/>
      <c r="AU63" s="338"/>
      <c r="AV63" s="382"/>
      <c r="AW63" s="338"/>
      <c r="AX63" s="382"/>
      <c r="AY63" s="338"/>
      <c r="AZ63" s="382"/>
      <c r="BA63" s="338"/>
      <c r="BB63" s="382"/>
      <c r="BC63" s="338"/>
      <c r="BD63" s="382"/>
      <c r="BE63" s="338"/>
      <c r="BF63" s="382"/>
      <c r="BG63" s="338"/>
      <c r="BH63" s="382"/>
      <c r="BI63" s="338"/>
      <c r="BJ63" s="382"/>
      <c r="BK63" s="338"/>
      <c r="BL63" s="382"/>
      <c r="BM63" s="338"/>
      <c r="BN63" s="382"/>
      <c r="BO63" s="338"/>
      <c r="BP63" s="382"/>
      <c r="BQ63" s="338"/>
      <c r="BR63" s="382"/>
    </row>
    <row r="64" spans="40:70" ht="12.75">
      <c r="AN64" s="311"/>
      <c r="AO64" s="311"/>
      <c r="AP64" s="311"/>
      <c r="AQ64" s="311"/>
      <c r="AR64" s="382"/>
      <c r="AS64" s="338"/>
      <c r="AT64" s="382"/>
      <c r="AU64" s="338"/>
      <c r="AV64" s="382"/>
      <c r="AW64" s="338"/>
      <c r="AX64" s="382"/>
      <c r="AY64" s="338"/>
      <c r="AZ64" s="382"/>
      <c r="BA64" s="338"/>
      <c r="BB64" s="382"/>
      <c r="BC64" s="338"/>
      <c r="BD64" s="382"/>
      <c r="BE64" s="338"/>
      <c r="BF64" s="382"/>
      <c r="BG64" s="338"/>
      <c r="BH64" s="382"/>
      <c r="BI64" s="338"/>
      <c r="BJ64" s="382"/>
      <c r="BK64" s="338"/>
      <c r="BL64" s="382"/>
      <c r="BM64" s="338"/>
      <c r="BN64" s="382"/>
      <c r="BO64" s="338"/>
      <c r="BP64" s="382"/>
      <c r="BQ64" s="338"/>
      <c r="BR64" s="382"/>
    </row>
    <row r="65" spans="40:70" ht="12.75">
      <c r="AN65" s="311"/>
      <c r="AO65" s="311"/>
      <c r="AP65" s="311"/>
      <c r="AQ65" s="311"/>
      <c r="AR65" s="382"/>
      <c r="AS65" s="338"/>
      <c r="AT65" s="382"/>
      <c r="AU65" s="338"/>
      <c r="AV65" s="382"/>
      <c r="AW65" s="338"/>
      <c r="AX65" s="382"/>
      <c r="AY65" s="338"/>
      <c r="AZ65" s="382"/>
      <c r="BA65" s="338"/>
      <c r="BB65" s="382"/>
      <c r="BC65" s="338"/>
      <c r="BD65" s="382"/>
      <c r="BE65" s="338"/>
      <c r="BF65" s="382"/>
      <c r="BG65" s="338"/>
      <c r="BH65" s="382"/>
      <c r="BI65" s="338"/>
      <c r="BJ65" s="382"/>
      <c r="BK65" s="338"/>
      <c r="BL65" s="382"/>
      <c r="BM65" s="338"/>
      <c r="BN65" s="382"/>
      <c r="BO65" s="338"/>
      <c r="BP65" s="382"/>
      <c r="BQ65" s="338"/>
      <c r="BR65" s="382"/>
    </row>
    <row r="66" spans="40:70" ht="12.75">
      <c r="AN66" s="311"/>
      <c r="AO66" s="311"/>
      <c r="AP66" s="311"/>
      <c r="AQ66" s="311"/>
      <c r="AR66" s="382"/>
      <c r="AS66" s="338"/>
      <c r="AT66" s="382"/>
      <c r="AU66" s="338"/>
      <c r="AV66" s="382"/>
      <c r="AW66" s="338"/>
      <c r="AX66" s="382"/>
      <c r="AY66" s="338"/>
      <c r="AZ66" s="382"/>
      <c r="BA66" s="338"/>
      <c r="BB66" s="382"/>
      <c r="BC66" s="338"/>
      <c r="BD66" s="382"/>
      <c r="BE66" s="338"/>
      <c r="BF66" s="382"/>
      <c r="BG66" s="338"/>
      <c r="BH66" s="382"/>
      <c r="BI66" s="338"/>
      <c r="BJ66" s="382"/>
      <c r="BK66" s="338"/>
      <c r="BL66" s="382"/>
      <c r="BM66" s="338"/>
      <c r="BN66" s="382"/>
      <c r="BO66" s="338"/>
      <c r="BP66" s="382"/>
      <c r="BQ66" s="338"/>
      <c r="BR66" s="382"/>
    </row>
    <row r="67" spans="40:70" ht="12.75">
      <c r="AN67" s="311"/>
      <c r="AO67" s="311"/>
      <c r="AP67" s="311"/>
      <c r="AQ67" s="311"/>
      <c r="AR67" s="382"/>
      <c r="AS67" s="338"/>
      <c r="AT67" s="382"/>
      <c r="AU67" s="338"/>
      <c r="AV67" s="382"/>
      <c r="AW67" s="338"/>
      <c r="AX67" s="382"/>
      <c r="AY67" s="338"/>
      <c r="AZ67" s="382"/>
      <c r="BA67" s="338"/>
      <c r="BB67" s="382"/>
      <c r="BC67" s="338"/>
      <c r="BD67" s="382"/>
      <c r="BE67" s="338"/>
      <c r="BF67" s="382"/>
      <c r="BG67" s="338"/>
      <c r="BH67" s="382"/>
      <c r="BI67" s="338"/>
      <c r="BJ67" s="382"/>
      <c r="BK67" s="338"/>
      <c r="BL67" s="382"/>
      <c r="BM67" s="338"/>
      <c r="BN67" s="382"/>
      <c r="BO67" s="338"/>
      <c r="BP67" s="382"/>
      <c r="BQ67" s="338"/>
      <c r="BR67" s="382"/>
    </row>
    <row r="68" spans="40:70" ht="12.75">
      <c r="AN68" s="311"/>
      <c r="AO68" s="311"/>
      <c r="AP68" s="311"/>
      <c r="AQ68" s="311"/>
      <c r="AR68" s="382"/>
      <c r="AS68" s="338"/>
      <c r="AT68" s="382"/>
      <c r="AU68" s="338"/>
      <c r="AV68" s="382"/>
      <c r="AW68" s="338"/>
      <c r="AX68" s="382"/>
      <c r="AY68" s="338"/>
      <c r="AZ68" s="382"/>
      <c r="BA68" s="338"/>
      <c r="BB68" s="382"/>
      <c r="BC68" s="338"/>
      <c r="BD68" s="382"/>
      <c r="BE68" s="338"/>
      <c r="BF68" s="382"/>
      <c r="BG68" s="338"/>
      <c r="BH68" s="382"/>
      <c r="BI68" s="338"/>
      <c r="BJ68" s="382"/>
      <c r="BK68" s="338"/>
      <c r="BL68" s="382"/>
      <c r="BM68" s="338"/>
      <c r="BN68" s="382"/>
      <c r="BO68" s="338"/>
      <c r="BP68" s="382"/>
      <c r="BQ68" s="338"/>
      <c r="BR68" s="382"/>
    </row>
    <row r="69" spans="40:70" ht="12.75">
      <c r="AN69" s="311"/>
      <c r="AO69" s="311"/>
      <c r="AP69" s="311"/>
      <c r="AQ69" s="311"/>
      <c r="AR69" s="382"/>
      <c r="AS69" s="338"/>
      <c r="AT69" s="382"/>
      <c r="AU69" s="338"/>
      <c r="AV69" s="382"/>
      <c r="AW69" s="338"/>
      <c r="AX69" s="382"/>
      <c r="AY69" s="338"/>
      <c r="AZ69" s="382"/>
      <c r="BA69" s="338"/>
      <c r="BB69" s="382"/>
      <c r="BC69" s="338"/>
      <c r="BD69" s="382"/>
      <c r="BE69" s="338"/>
      <c r="BF69" s="382"/>
      <c r="BG69" s="338"/>
      <c r="BH69" s="382"/>
      <c r="BI69" s="338"/>
      <c r="BJ69" s="382"/>
      <c r="BK69" s="338"/>
      <c r="BL69" s="382"/>
      <c r="BM69" s="338"/>
      <c r="BN69" s="382"/>
      <c r="BO69" s="338"/>
      <c r="BP69" s="382"/>
      <c r="BQ69" s="338"/>
      <c r="BR69" s="382"/>
    </row>
    <row r="70" spans="40:70" ht="12.75">
      <c r="AN70" s="311"/>
      <c r="AO70" s="311"/>
      <c r="AP70" s="311"/>
      <c r="AQ70" s="311"/>
      <c r="AR70" s="382"/>
      <c r="AS70" s="338"/>
      <c r="AT70" s="382"/>
      <c r="AU70" s="338"/>
      <c r="AV70" s="382"/>
      <c r="AW70" s="338"/>
      <c r="AX70" s="382"/>
      <c r="AY70" s="338"/>
      <c r="AZ70" s="382"/>
      <c r="BA70" s="338"/>
      <c r="BB70" s="382"/>
      <c r="BC70" s="338"/>
      <c r="BD70" s="382"/>
      <c r="BE70" s="338"/>
      <c r="BF70" s="382"/>
      <c r="BG70" s="338"/>
      <c r="BH70" s="382"/>
      <c r="BI70" s="338"/>
      <c r="BJ70" s="382"/>
      <c r="BK70" s="338"/>
      <c r="BL70" s="382"/>
      <c r="BM70" s="338"/>
      <c r="BN70" s="382"/>
      <c r="BO70" s="338"/>
      <c r="BP70" s="382"/>
      <c r="BQ70" s="338"/>
      <c r="BR70" s="382"/>
    </row>
    <row r="71" spans="40:70" ht="12.75">
      <c r="AN71" s="311"/>
      <c r="AO71" s="311"/>
      <c r="AP71" s="311"/>
      <c r="AQ71" s="311"/>
      <c r="AR71" s="382"/>
      <c r="AS71" s="338"/>
      <c r="AT71" s="382"/>
      <c r="AU71" s="338"/>
      <c r="AV71" s="382"/>
      <c r="AW71" s="338"/>
      <c r="AX71" s="382"/>
      <c r="AY71" s="338"/>
      <c r="AZ71" s="382"/>
      <c r="BA71" s="338"/>
      <c r="BB71" s="382"/>
      <c r="BC71" s="338"/>
      <c r="BD71" s="382"/>
      <c r="BE71" s="338"/>
      <c r="BF71" s="382"/>
      <c r="BG71" s="338"/>
      <c r="BH71" s="382"/>
      <c r="BI71" s="338"/>
      <c r="BJ71" s="382"/>
      <c r="BK71" s="338"/>
      <c r="BL71" s="382"/>
      <c r="BM71" s="338"/>
      <c r="BN71" s="382"/>
      <c r="BO71" s="338"/>
      <c r="BP71" s="382"/>
      <c r="BQ71" s="338"/>
      <c r="BR71" s="382"/>
    </row>
    <row r="72" spans="40:70" ht="12.75">
      <c r="AN72" s="311"/>
      <c r="AO72" s="311"/>
      <c r="AP72" s="311"/>
      <c r="AQ72" s="311"/>
      <c r="AR72" s="382"/>
      <c r="AS72" s="338"/>
      <c r="AT72" s="382"/>
      <c r="AU72" s="338"/>
      <c r="AV72" s="382"/>
      <c r="AW72" s="338"/>
      <c r="AX72" s="382"/>
      <c r="AY72" s="338"/>
      <c r="AZ72" s="382"/>
      <c r="BA72" s="338"/>
      <c r="BB72" s="382"/>
      <c r="BC72" s="338"/>
      <c r="BD72" s="382"/>
      <c r="BE72" s="338"/>
      <c r="BF72" s="382"/>
      <c r="BG72" s="338"/>
      <c r="BH72" s="382"/>
      <c r="BI72" s="338"/>
      <c r="BJ72" s="382"/>
      <c r="BK72" s="338"/>
      <c r="BL72" s="382"/>
      <c r="BM72" s="338"/>
      <c r="BN72" s="382"/>
      <c r="BO72" s="338"/>
      <c r="BP72" s="382"/>
      <c r="BQ72" s="338"/>
      <c r="BR72" s="382"/>
    </row>
    <row r="73" spans="40:70" ht="12.75">
      <c r="AN73" s="311"/>
      <c r="AO73" s="311"/>
      <c r="AP73" s="311"/>
      <c r="AQ73" s="311"/>
      <c r="AR73" s="382"/>
      <c r="AS73" s="338"/>
      <c r="AT73" s="382"/>
      <c r="AU73" s="338"/>
      <c r="AV73" s="382"/>
      <c r="AW73" s="338"/>
      <c r="AX73" s="382"/>
      <c r="AY73" s="338"/>
      <c r="AZ73" s="382"/>
      <c r="BA73" s="338"/>
      <c r="BB73" s="382"/>
      <c r="BC73" s="338"/>
      <c r="BD73" s="382"/>
      <c r="BE73" s="338"/>
      <c r="BF73" s="382"/>
      <c r="BG73" s="338"/>
      <c r="BH73" s="382"/>
      <c r="BI73" s="338"/>
      <c r="BJ73" s="382"/>
      <c r="BK73" s="338"/>
      <c r="BL73" s="382"/>
      <c r="BM73" s="338"/>
      <c r="BN73" s="382"/>
      <c r="BO73" s="338"/>
      <c r="BP73" s="382"/>
      <c r="BQ73" s="338"/>
      <c r="BR73" s="382"/>
    </row>
    <row r="74" spans="40:70" ht="12.75">
      <c r="AN74" s="311"/>
      <c r="AO74" s="311"/>
      <c r="AP74" s="311"/>
      <c r="AQ74" s="311"/>
      <c r="AR74" s="382"/>
      <c r="AS74" s="338"/>
      <c r="AT74" s="382"/>
      <c r="AU74" s="338"/>
      <c r="AV74" s="382"/>
      <c r="AW74" s="338"/>
      <c r="AX74" s="382"/>
      <c r="AY74" s="338"/>
      <c r="AZ74" s="382"/>
      <c r="BA74" s="338"/>
      <c r="BB74" s="382"/>
      <c r="BC74" s="338"/>
      <c r="BD74" s="382"/>
      <c r="BE74" s="338"/>
      <c r="BF74" s="382"/>
      <c r="BG74" s="338"/>
      <c r="BH74" s="382"/>
      <c r="BI74" s="338"/>
      <c r="BJ74" s="382"/>
      <c r="BK74" s="338"/>
      <c r="BL74" s="382"/>
      <c r="BM74" s="338"/>
      <c r="BN74" s="382"/>
      <c r="BO74" s="338"/>
      <c r="BP74" s="382"/>
      <c r="BQ74" s="338"/>
      <c r="BR74" s="382"/>
    </row>
    <row r="75" spans="40:70" ht="12.75">
      <c r="AN75" s="311"/>
      <c r="AO75" s="311"/>
      <c r="AP75" s="311"/>
      <c r="AQ75" s="311"/>
      <c r="AR75" s="382"/>
      <c r="AS75" s="338"/>
      <c r="AT75" s="382"/>
      <c r="AU75" s="338"/>
      <c r="AV75" s="382"/>
      <c r="AW75" s="338"/>
      <c r="AX75" s="382"/>
      <c r="AY75" s="338"/>
      <c r="AZ75" s="382"/>
      <c r="BA75" s="338"/>
      <c r="BB75" s="382"/>
      <c r="BC75" s="338"/>
      <c r="BD75" s="382"/>
      <c r="BE75" s="338"/>
      <c r="BF75" s="382"/>
      <c r="BG75" s="338"/>
      <c r="BH75" s="382"/>
      <c r="BI75" s="338"/>
      <c r="BJ75" s="382"/>
      <c r="BK75" s="338"/>
      <c r="BL75" s="382"/>
      <c r="BM75" s="338"/>
      <c r="BN75" s="382"/>
      <c r="BO75" s="338"/>
      <c r="BP75" s="382"/>
      <c r="BQ75" s="338"/>
      <c r="BR75" s="382"/>
    </row>
    <row r="76" spans="40:70" ht="12.75">
      <c r="AN76" s="311"/>
      <c r="AO76" s="311"/>
      <c r="AP76" s="311"/>
      <c r="AQ76" s="311"/>
      <c r="AR76" s="382"/>
      <c r="AS76" s="338"/>
      <c r="AT76" s="382"/>
      <c r="AU76" s="338"/>
      <c r="AV76" s="382"/>
      <c r="AW76" s="338"/>
      <c r="AX76" s="382"/>
      <c r="AY76" s="338"/>
      <c r="AZ76" s="382"/>
      <c r="BA76" s="338"/>
      <c r="BB76" s="382"/>
      <c r="BC76" s="338"/>
      <c r="BD76" s="382"/>
      <c r="BE76" s="338"/>
      <c r="BF76" s="382"/>
      <c r="BG76" s="338"/>
      <c r="BH76" s="382"/>
      <c r="BI76" s="338"/>
      <c r="BJ76" s="382"/>
      <c r="BK76" s="338"/>
      <c r="BL76" s="382"/>
      <c r="BM76" s="338"/>
      <c r="BN76" s="382"/>
      <c r="BO76" s="338"/>
      <c r="BP76" s="382"/>
      <c r="BQ76" s="338"/>
      <c r="BR76" s="382"/>
    </row>
    <row r="77" spans="40:70" ht="12.75">
      <c r="AN77" s="311"/>
      <c r="AO77" s="311"/>
      <c r="AP77" s="311"/>
      <c r="AQ77" s="311"/>
      <c r="AR77" s="382"/>
      <c r="AS77" s="338"/>
      <c r="AT77" s="382"/>
      <c r="AU77" s="338"/>
      <c r="AV77" s="382"/>
      <c r="AW77" s="338"/>
      <c r="AX77" s="382"/>
      <c r="AY77" s="338"/>
      <c r="AZ77" s="382"/>
      <c r="BA77" s="338"/>
      <c r="BB77" s="382"/>
      <c r="BC77" s="338"/>
      <c r="BD77" s="382"/>
      <c r="BE77" s="338"/>
      <c r="BF77" s="382"/>
      <c r="BG77" s="338"/>
      <c r="BH77" s="382"/>
      <c r="BI77" s="338"/>
      <c r="BJ77" s="382"/>
      <c r="BK77" s="338"/>
      <c r="BL77" s="382"/>
      <c r="BM77" s="338"/>
      <c r="BN77" s="382"/>
      <c r="BO77" s="338"/>
      <c r="BP77" s="382"/>
      <c r="BQ77" s="338"/>
      <c r="BR77" s="382"/>
    </row>
  </sheetData>
  <sheetProtection formatCells="0" formatColumns="0" formatRows="0" insertColumns="0"/>
  <mergeCells count="52">
    <mergeCell ref="C1:E1"/>
    <mergeCell ref="AN3:BV3"/>
    <mergeCell ref="AS5:AT5"/>
    <mergeCell ref="C4:AK4"/>
    <mergeCell ref="D19:AK19"/>
    <mergeCell ref="D26:AL26"/>
    <mergeCell ref="D21:AK21"/>
    <mergeCell ref="D25:AL25"/>
    <mergeCell ref="D20:AL20"/>
    <mergeCell ref="AN7:BV7"/>
    <mergeCell ref="AN18:BV18"/>
    <mergeCell ref="D37:AL37"/>
    <mergeCell ref="D31:AL31"/>
    <mergeCell ref="D32:AL32"/>
    <mergeCell ref="D33:AL33"/>
    <mergeCell ref="D34:AL34"/>
    <mergeCell ref="AN30:BR30"/>
    <mergeCell ref="AN31:BR31"/>
    <mergeCell ref="AN32:BR32"/>
    <mergeCell ref="D46:AL46"/>
    <mergeCell ref="D47:AL47"/>
    <mergeCell ref="D48:AL48"/>
    <mergeCell ref="D27:AL27"/>
    <mergeCell ref="D28:AL28"/>
    <mergeCell ref="D29:AL29"/>
    <mergeCell ref="D30:AL30"/>
    <mergeCell ref="D42:AL42"/>
    <mergeCell ref="D43:AL43"/>
    <mergeCell ref="D44:AL44"/>
    <mergeCell ref="D45:AL45"/>
    <mergeCell ref="D38:AL38"/>
    <mergeCell ref="D39:AL39"/>
    <mergeCell ref="D40:AL40"/>
    <mergeCell ref="D41:AL41"/>
    <mergeCell ref="D35:AL35"/>
    <mergeCell ref="D36:AL36"/>
    <mergeCell ref="AN33:BR33"/>
    <mergeCell ref="AN34:BR34"/>
    <mergeCell ref="AN35:BR35"/>
    <mergeCell ref="AN36:BR36"/>
    <mergeCell ref="AN37:BR37"/>
    <mergeCell ref="AN38:BR38"/>
    <mergeCell ref="AN39:BR39"/>
    <mergeCell ref="AN40:BR40"/>
    <mergeCell ref="AN41:BR41"/>
    <mergeCell ref="AN42:BR42"/>
    <mergeCell ref="AN43:BR43"/>
    <mergeCell ref="AN44:BR44"/>
    <mergeCell ref="AN45:BR45"/>
    <mergeCell ref="AN46:BR46"/>
    <mergeCell ref="AN47:BR47"/>
    <mergeCell ref="AN48:BR48"/>
  </mergeCells>
  <conditionalFormatting sqref="F15 H15 J15 L15 N15 P15 R15">
    <cfRule type="cellIs" priority="1" dxfId="1" operator="lessThan" stopIfTrue="1">
      <formula>F16</formula>
    </cfRule>
  </conditionalFormatting>
  <conditionalFormatting sqref="BQ17 AQ17 AS17 AU17 AW17 AY17 BA17 BC17 BE17 BG17 BI17 BK17 BM17 BS17 BU17 BO17">
    <cfRule type="cellIs" priority="2" dxfId="1" operator="lessThan" stopIfTrue="1">
      <formula>AQ9+AQ10+AQ11+AQ12+AQ13+AQ15+#REF!-0.1</formula>
    </cfRule>
  </conditionalFormatting>
  <conditionalFormatting sqref="G14 I14 K14 M14 O14 Q14 S14">
    <cfRule type="cellIs" priority="3" dxfId="0" operator="lessThan" stopIfTrue="1">
      <formula>G6+G5+G12+G12</formula>
    </cfRule>
    <cfRule type="cellIs" priority="4" dxfId="0" operator="lessThan" stopIfTrue="1">
      <formula>#REF!</formula>
    </cfRule>
  </conditionalFormatting>
  <conditionalFormatting sqref="AQ21:BV21">
    <cfRule type="cellIs" priority="5" dxfId="1" operator="equal" stopIfTrue="1">
      <formula>"&lt;&gt;"</formula>
    </cfRule>
  </conditionalFormatting>
  <conditionalFormatting sqref="F17 H17 J17 L17 N17 P17 R17">
    <cfRule type="cellIs" priority="6" dxfId="1" operator="lessThan" stopIfTrue="1">
      <formula>F9+F10+F11+F12+F13+F14+F15-0.1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&amp;C&amp;8Questionnaire UNSD/PNUE 2010 sur les Statistiques de l’environnement - Section de Déchets-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U108"/>
  <sheetViews>
    <sheetView showGridLines="0" zoomScale="83" zoomScaleNormal="83" workbookViewId="0" topLeftCell="C1">
      <selection activeCell="F8" sqref="F8"/>
    </sheetView>
  </sheetViews>
  <sheetFormatPr defaultColWidth="9.140625" defaultRowHeight="12.75"/>
  <cols>
    <col min="1" max="1" width="6.7109375" style="418" hidden="1" customWidth="1"/>
    <col min="2" max="2" width="8.57421875" style="418" hidden="1" customWidth="1"/>
    <col min="3" max="3" width="10.7109375" style="16" customWidth="1"/>
    <col min="4" max="4" width="36.7109375" style="16" customWidth="1"/>
    <col min="5" max="5" width="9.421875" style="16"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4.421875" style="16" customWidth="1"/>
    <col min="40" max="40" width="4.7109375" style="309" customWidth="1"/>
    <col min="41" max="41" width="35.140625" style="309" customWidth="1"/>
    <col min="42" max="42" width="7.7109375" style="309" customWidth="1"/>
    <col min="43" max="43" width="5.7109375" style="348" customWidth="1"/>
    <col min="44" max="44" width="1.7109375" style="349" customWidth="1"/>
    <col min="45" max="45" width="5.7109375" style="348" customWidth="1"/>
    <col min="46" max="46" width="1.7109375" style="349" customWidth="1"/>
    <col min="47" max="47" width="5.7109375" style="348" customWidth="1"/>
    <col min="48" max="48" width="1.7109375" style="349" customWidth="1"/>
    <col min="49" max="49" width="5.7109375" style="348" customWidth="1"/>
    <col min="50" max="50" width="1.7109375" style="349" customWidth="1"/>
    <col min="51" max="51" width="5.7109375" style="348" customWidth="1"/>
    <col min="52" max="52" width="1.7109375" style="349" customWidth="1"/>
    <col min="53" max="53" width="5.7109375" style="348" customWidth="1"/>
    <col min="54" max="54" width="1.7109375" style="349" customWidth="1"/>
    <col min="55" max="55" width="5.7109375" style="348" customWidth="1"/>
    <col min="56" max="56" width="1.7109375" style="349" customWidth="1"/>
    <col min="57" max="57" width="5.7109375" style="348" customWidth="1"/>
    <col min="58" max="58" width="1.7109375" style="349" customWidth="1"/>
    <col min="59" max="59" width="5.7109375" style="348" customWidth="1"/>
    <col min="60" max="60" width="1.7109375" style="349" customWidth="1"/>
    <col min="61" max="61" width="5.7109375" style="348" customWidth="1"/>
    <col min="62" max="62" width="1.7109375" style="349" customWidth="1"/>
    <col min="63" max="63" width="5.7109375" style="348" customWidth="1"/>
    <col min="64" max="64" width="1.7109375" style="349" customWidth="1"/>
    <col min="65" max="65" width="5.7109375" style="348" customWidth="1"/>
    <col min="66" max="66" width="1.7109375" style="349" customWidth="1"/>
    <col min="67" max="67" width="5.7109375" style="348" customWidth="1"/>
    <col min="68" max="68" width="1.7109375" style="349" customWidth="1"/>
    <col min="69" max="69" width="5.7109375" style="348" customWidth="1"/>
    <col min="70" max="70" width="1.7109375" style="349" customWidth="1"/>
    <col min="71" max="71" width="5.8515625" style="309" customWidth="1"/>
    <col min="72" max="72" width="1.7109375" style="309" customWidth="1"/>
    <col min="73" max="73" width="5.8515625" style="309" customWidth="1"/>
    <col min="74" max="74" width="1.7109375" style="309" customWidth="1"/>
    <col min="75" max="16384" width="9.140625" style="16" customWidth="1"/>
  </cols>
  <sheetData>
    <row r="1" spans="2:85" ht="16.5" customHeight="1">
      <c r="B1" s="418">
        <v>1</v>
      </c>
      <c r="C1" s="719" t="s">
        <v>152</v>
      </c>
      <c r="D1" s="719"/>
      <c r="E1" s="719"/>
      <c r="F1" s="145"/>
      <c r="G1" s="154"/>
      <c r="H1" s="145"/>
      <c r="I1" s="154"/>
      <c r="J1" s="145"/>
      <c r="K1" s="154"/>
      <c r="L1" s="145"/>
      <c r="M1" s="154"/>
      <c r="N1" s="145"/>
      <c r="O1" s="154"/>
      <c r="P1" s="145"/>
      <c r="Q1" s="154"/>
      <c r="R1" s="145"/>
      <c r="S1" s="154"/>
      <c r="T1" s="145"/>
      <c r="U1" s="154"/>
      <c r="V1" s="145"/>
      <c r="W1" s="154"/>
      <c r="X1" s="145"/>
      <c r="Y1" s="154"/>
      <c r="Z1" s="145"/>
      <c r="AA1" s="154"/>
      <c r="AB1" s="145"/>
      <c r="AC1" s="154"/>
      <c r="AD1" s="154"/>
      <c r="AE1" s="154"/>
      <c r="AF1" s="154"/>
      <c r="AG1" s="154"/>
      <c r="AH1" s="145"/>
      <c r="AI1" s="160"/>
      <c r="AJ1" s="145"/>
      <c r="AK1" s="160"/>
      <c r="AL1" s="160"/>
      <c r="AM1" s="17"/>
      <c r="AN1" s="424" t="s">
        <v>339</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7"/>
      <c r="BX1" s="17"/>
      <c r="BY1" s="17"/>
      <c r="BZ1" s="17"/>
      <c r="CA1" s="17"/>
      <c r="CB1" s="17"/>
      <c r="CC1" s="17"/>
      <c r="CD1" s="17"/>
      <c r="CE1" s="17"/>
      <c r="CF1" s="17"/>
      <c r="CG1" s="17"/>
    </row>
    <row r="2" spans="3:85" ht="12.75">
      <c r="C2" s="66"/>
      <c r="D2" s="63"/>
      <c r="E2" s="65"/>
      <c r="F2" s="146"/>
      <c r="G2" s="155"/>
      <c r="H2" s="146"/>
      <c r="I2" s="155"/>
      <c r="J2" s="146"/>
      <c r="K2" s="155"/>
      <c r="L2" s="146"/>
      <c r="M2" s="155"/>
      <c r="N2" s="146"/>
      <c r="O2" s="155"/>
      <c r="P2" s="146"/>
      <c r="Q2" s="155"/>
      <c r="R2" s="146"/>
      <c r="S2" s="155"/>
      <c r="T2" s="146"/>
      <c r="U2" s="155"/>
      <c r="V2" s="146"/>
      <c r="W2" s="155"/>
      <c r="X2" s="146"/>
      <c r="Y2" s="155"/>
      <c r="Z2" s="146"/>
      <c r="AA2" s="155"/>
      <c r="AB2" s="146"/>
      <c r="AC2" s="155"/>
      <c r="AD2" s="155"/>
      <c r="AE2" s="155"/>
      <c r="AF2" s="155"/>
      <c r="AG2" s="155"/>
      <c r="AH2" s="146"/>
      <c r="AI2" s="161"/>
      <c r="AJ2" s="146"/>
      <c r="AK2" s="161"/>
      <c r="AL2" s="161"/>
      <c r="AM2" s="17"/>
      <c r="AN2" s="312"/>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7"/>
      <c r="BX2" s="17"/>
      <c r="BY2" s="17"/>
      <c r="BZ2" s="17"/>
      <c r="CA2" s="17"/>
      <c r="CB2" s="17"/>
      <c r="CC2" s="17"/>
      <c r="CD2" s="17"/>
      <c r="CE2" s="17"/>
      <c r="CF2" s="17"/>
      <c r="CG2" s="17"/>
    </row>
    <row r="3" spans="1:75" s="11" customFormat="1" ht="25.5" customHeight="1">
      <c r="A3" s="418"/>
      <c r="B3" s="418">
        <v>450</v>
      </c>
      <c r="C3" s="67" t="s">
        <v>320</v>
      </c>
      <c r="D3" s="648" t="s">
        <v>244</v>
      </c>
      <c r="E3" s="630"/>
      <c r="F3" s="631"/>
      <c r="G3" s="280"/>
      <c r="H3" s="281"/>
      <c r="I3" s="280"/>
      <c r="J3" s="281"/>
      <c r="K3" s="280"/>
      <c r="L3" s="281"/>
      <c r="M3" s="280"/>
      <c r="N3" s="281"/>
      <c r="O3" s="280"/>
      <c r="P3" s="279"/>
      <c r="Q3" s="280"/>
      <c r="R3" s="279"/>
      <c r="S3" s="280"/>
      <c r="T3" s="279"/>
      <c r="U3" s="197"/>
      <c r="V3" s="67" t="s">
        <v>321</v>
      </c>
      <c r="W3" s="275"/>
      <c r="X3" s="276"/>
      <c r="Y3" s="275"/>
      <c r="Z3" s="277"/>
      <c r="AA3" s="275"/>
      <c r="AB3" s="276"/>
      <c r="AC3" s="275"/>
      <c r="AD3" s="276"/>
      <c r="AE3" s="275"/>
      <c r="AF3" s="276"/>
      <c r="AG3" s="275"/>
      <c r="AH3" s="278"/>
      <c r="AI3" s="143"/>
      <c r="AJ3" s="143"/>
      <c r="AK3" s="143"/>
      <c r="AL3" s="290"/>
      <c r="AM3" s="225"/>
      <c r="AN3" s="723" t="s">
        <v>340</v>
      </c>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140"/>
    </row>
    <row r="4" spans="1:74" s="11" customFormat="1" ht="3.75" customHeight="1">
      <c r="A4" s="418"/>
      <c r="B4" s="418"/>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211"/>
      <c r="AM4" s="225"/>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row>
    <row r="5" spans="1:79" ht="26.25" customHeight="1">
      <c r="A5" s="471"/>
      <c r="B5" s="418">
        <v>1543</v>
      </c>
      <c r="C5" s="646" t="s">
        <v>381</v>
      </c>
      <c r="D5" s="649" t="s">
        <v>236</v>
      </c>
      <c r="E5" s="305"/>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90"/>
      <c r="AM5" s="221"/>
      <c r="AN5" s="402"/>
      <c r="AO5" s="404"/>
      <c r="AP5" s="405"/>
      <c r="AQ5" s="406"/>
      <c r="AR5" s="404"/>
      <c r="AS5" s="725"/>
      <c r="AT5" s="725"/>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40"/>
      <c r="BX5" s="105"/>
      <c r="BY5" s="105"/>
      <c r="BZ5" s="105"/>
      <c r="CA5" s="105"/>
    </row>
    <row r="6" spans="2:85" ht="18.75" customHeight="1">
      <c r="B6" s="418">
        <v>167</v>
      </c>
      <c r="C6" s="138" t="s">
        <v>382</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217"/>
      <c r="AM6" s="229"/>
      <c r="AN6" s="548" t="s">
        <v>341</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c r="BW6" s="17"/>
      <c r="BX6" s="17"/>
      <c r="BY6" s="17"/>
      <c r="BZ6" s="17"/>
      <c r="CA6" s="17"/>
      <c r="CB6" s="17"/>
      <c r="CC6" s="17"/>
      <c r="CD6" s="17"/>
      <c r="CE6" s="17"/>
      <c r="CF6" s="17"/>
      <c r="CG6" s="17"/>
    </row>
    <row r="7" spans="1:85" s="116" customFormat="1" ht="24.75" customHeight="1">
      <c r="A7" s="474"/>
      <c r="B7" s="474"/>
      <c r="F7" s="153"/>
      <c r="G7" s="165"/>
      <c r="H7" s="153"/>
      <c r="I7" s="165"/>
      <c r="J7" s="151"/>
      <c r="K7" s="166"/>
      <c r="L7" s="151"/>
      <c r="M7" s="166"/>
      <c r="N7" s="151"/>
      <c r="O7" s="166"/>
      <c r="P7" s="151"/>
      <c r="Q7" s="166"/>
      <c r="R7" s="632" t="s">
        <v>322</v>
      </c>
      <c r="S7" s="282"/>
      <c r="T7" s="283"/>
      <c r="U7" s="285"/>
      <c r="V7" s="283"/>
      <c r="W7" s="285"/>
      <c r="X7" s="283"/>
      <c r="Y7" s="286"/>
      <c r="Z7" s="283"/>
      <c r="AC7" s="287"/>
      <c r="AD7" s="285"/>
      <c r="AE7" s="283"/>
      <c r="AG7" s="301"/>
      <c r="AI7" s="15"/>
      <c r="AJ7" s="15"/>
      <c r="AK7" s="398" t="s">
        <v>323</v>
      </c>
      <c r="AL7" s="167"/>
      <c r="AM7" s="230"/>
      <c r="AN7" s="724" t="s">
        <v>342</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230"/>
      <c r="BX7" s="230"/>
      <c r="BY7" s="230"/>
      <c r="BZ7" s="230"/>
      <c r="CA7" s="230"/>
      <c r="CB7" s="230"/>
      <c r="CC7" s="230"/>
      <c r="CD7" s="230"/>
      <c r="CE7" s="230"/>
      <c r="CF7" s="230"/>
      <c r="CG7" s="230"/>
    </row>
    <row r="8" spans="1:82" s="103" customFormat="1" ht="31.5" customHeight="1">
      <c r="A8" s="426"/>
      <c r="B8" s="475">
        <v>2</v>
      </c>
      <c r="C8" s="74" t="s">
        <v>324</v>
      </c>
      <c r="D8" s="74" t="s">
        <v>325</v>
      </c>
      <c r="E8" s="74" t="s">
        <v>326</v>
      </c>
      <c r="F8" s="152">
        <v>1990</v>
      </c>
      <c r="G8" s="157"/>
      <c r="H8" s="152">
        <v>1995</v>
      </c>
      <c r="I8" s="157"/>
      <c r="J8" s="152">
        <v>1996</v>
      </c>
      <c r="K8" s="157"/>
      <c r="L8" s="152">
        <v>1997</v>
      </c>
      <c r="M8" s="157"/>
      <c r="N8" s="152">
        <v>1998</v>
      </c>
      <c r="O8" s="157"/>
      <c r="P8" s="152">
        <v>1999</v>
      </c>
      <c r="Q8" s="157"/>
      <c r="R8" s="152">
        <v>2000</v>
      </c>
      <c r="S8" s="157"/>
      <c r="T8" s="152">
        <v>2001</v>
      </c>
      <c r="U8" s="157"/>
      <c r="V8" s="152">
        <v>2002</v>
      </c>
      <c r="W8" s="157"/>
      <c r="X8" s="152">
        <v>2003</v>
      </c>
      <c r="Y8" s="157"/>
      <c r="Z8" s="152">
        <v>2004</v>
      </c>
      <c r="AA8" s="157"/>
      <c r="AB8" s="152">
        <v>2005</v>
      </c>
      <c r="AC8" s="157"/>
      <c r="AD8" s="152">
        <v>2006</v>
      </c>
      <c r="AE8" s="157"/>
      <c r="AF8" s="152">
        <v>2007</v>
      </c>
      <c r="AG8" s="157"/>
      <c r="AH8" s="152">
        <v>2008</v>
      </c>
      <c r="AI8" s="157"/>
      <c r="AJ8" s="152">
        <v>2009</v>
      </c>
      <c r="AK8" s="157"/>
      <c r="AL8" s="222"/>
      <c r="AM8" s="300"/>
      <c r="AN8" s="74" t="s">
        <v>46</v>
      </c>
      <c r="AO8" s="74" t="s">
        <v>47</v>
      </c>
      <c r="AP8" s="74" t="s">
        <v>48</v>
      </c>
      <c r="AQ8" s="152">
        <v>1990</v>
      </c>
      <c r="AR8" s="157"/>
      <c r="AS8" s="152">
        <v>1995</v>
      </c>
      <c r="AT8" s="157"/>
      <c r="AU8" s="152">
        <v>1996</v>
      </c>
      <c r="AV8" s="157"/>
      <c r="AW8" s="152">
        <v>1997</v>
      </c>
      <c r="AX8" s="157"/>
      <c r="AY8" s="152">
        <v>1998</v>
      </c>
      <c r="AZ8" s="157"/>
      <c r="BA8" s="152">
        <v>1999</v>
      </c>
      <c r="BB8" s="157"/>
      <c r="BC8" s="152">
        <v>2000</v>
      </c>
      <c r="BD8" s="157"/>
      <c r="BE8" s="152">
        <v>2001</v>
      </c>
      <c r="BF8" s="157"/>
      <c r="BG8" s="152">
        <v>2002</v>
      </c>
      <c r="BH8" s="157"/>
      <c r="BI8" s="152">
        <v>2003</v>
      </c>
      <c r="BJ8" s="157"/>
      <c r="BK8" s="152">
        <v>2004</v>
      </c>
      <c r="BL8" s="157"/>
      <c r="BM8" s="152">
        <v>2005</v>
      </c>
      <c r="BN8" s="157"/>
      <c r="BO8" s="152">
        <v>2006</v>
      </c>
      <c r="BP8" s="157"/>
      <c r="BQ8" s="152">
        <v>2007</v>
      </c>
      <c r="BR8" s="157"/>
      <c r="BS8" s="152">
        <v>2008</v>
      </c>
      <c r="BT8" s="157"/>
      <c r="BU8" s="152">
        <v>2009</v>
      </c>
      <c r="BV8" s="157"/>
      <c r="BW8" s="222"/>
      <c r="BX8" s="223"/>
      <c r="BY8" s="223"/>
      <c r="BZ8" s="223"/>
      <c r="CA8" s="223"/>
      <c r="CB8" s="223"/>
      <c r="CC8" s="223"/>
      <c r="CD8" s="223"/>
    </row>
    <row r="9" spans="1:82" s="103" customFormat="1" ht="23.25" customHeight="1">
      <c r="A9" s="426"/>
      <c r="B9" s="476">
        <v>2819</v>
      </c>
      <c r="C9" s="76">
        <v>1</v>
      </c>
      <c r="D9" s="117" t="s">
        <v>383</v>
      </c>
      <c r="E9" s="647" t="s">
        <v>384</v>
      </c>
      <c r="F9" s="212"/>
      <c r="G9" s="213"/>
      <c r="H9" s="212"/>
      <c r="I9" s="213"/>
      <c r="J9" s="212"/>
      <c r="K9" s="213"/>
      <c r="L9" s="212"/>
      <c r="M9" s="213"/>
      <c r="N9" s="212"/>
      <c r="O9" s="213"/>
      <c r="P9" s="212"/>
      <c r="Q9" s="213"/>
      <c r="R9" s="212"/>
      <c r="S9" s="213"/>
      <c r="T9" s="212">
        <v>903.4500122070312</v>
      </c>
      <c r="U9" s="213"/>
      <c r="V9" s="212"/>
      <c r="W9" s="213"/>
      <c r="X9" s="212"/>
      <c r="Y9" s="213"/>
      <c r="Z9" s="212"/>
      <c r="AA9" s="213"/>
      <c r="AB9" s="212"/>
      <c r="AC9" s="213"/>
      <c r="AD9" s="212"/>
      <c r="AE9" s="213"/>
      <c r="AF9" s="212">
        <v>1073.0400390625</v>
      </c>
      <c r="AG9" s="213" t="s">
        <v>245</v>
      </c>
      <c r="AH9" s="212"/>
      <c r="AI9" s="213"/>
      <c r="AJ9" s="212"/>
      <c r="AK9" s="213"/>
      <c r="AL9" s="219"/>
      <c r="AM9" s="142"/>
      <c r="AN9" s="325">
        <v>1</v>
      </c>
      <c r="AO9" s="508" t="s">
        <v>66</v>
      </c>
      <c r="AP9" s="325" t="s">
        <v>67</v>
      </c>
      <c r="AQ9" s="393" t="s">
        <v>12</v>
      </c>
      <c r="AR9" s="383"/>
      <c r="AS9" s="334" t="str">
        <f>IF(OR(ISBLANK(F9),ISBLANK(H9)),"N/A",IF(ABS((H9-F9)/F9)&gt;1,"&gt; 100%","ok"))</f>
        <v>N/A</v>
      </c>
      <c r="AT9" s="383"/>
      <c r="AU9" s="395" t="str">
        <f>IF(OR(ISBLANK(H9),ISBLANK(J9)),"N/A",IF(ABS((J9-H9)/J9)&gt;0.25,"&gt; 25%","ok"))</f>
        <v>N/A</v>
      </c>
      <c r="AV9" s="395"/>
      <c r="AW9" s="395" t="str">
        <f aca="true" t="shared" si="0" ref="AW9:BU9">IF(OR(ISBLANK(J9),ISBLANK(L9)),"N/A",IF(ABS((L9-J9)/L9)&gt;0.25,"&gt; 25%","ok"))</f>
        <v>N/A</v>
      </c>
      <c r="AX9" s="395"/>
      <c r="AY9" s="395" t="str">
        <f t="shared" si="0"/>
        <v>N/A</v>
      </c>
      <c r="AZ9" s="395"/>
      <c r="BA9" s="395" t="str">
        <f t="shared" si="0"/>
        <v>N/A</v>
      </c>
      <c r="BB9" s="395"/>
      <c r="BC9" s="395" t="str">
        <f t="shared" si="0"/>
        <v>N/A</v>
      </c>
      <c r="BD9" s="395"/>
      <c r="BE9" s="395" t="str">
        <f t="shared" si="0"/>
        <v>N/A</v>
      </c>
      <c r="BF9" s="395"/>
      <c r="BG9" s="395" t="str">
        <f t="shared" si="0"/>
        <v>N/A</v>
      </c>
      <c r="BH9" s="395"/>
      <c r="BI9" s="395" t="str">
        <f t="shared" si="0"/>
        <v>N/A</v>
      </c>
      <c r="BJ9" s="395"/>
      <c r="BK9" s="395" t="str">
        <f t="shared" si="0"/>
        <v>N/A</v>
      </c>
      <c r="BL9" s="395"/>
      <c r="BM9" s="395" t="str">
        <f t="shared" si="0"/>
        <v>N/A</v>
      </c>
      <c r="BN9" s="395"/>
      <c r="BO9" s="395" t="str">
        <f t="shared" si="0"/>
        <v>N/A</v>
      </c>
      <c r="BP9" s="395"/>
      <c r="BQ9" s="395" t="str">
        <f t="shared" si="0"/>
        <v>N/A</v>
      </c>
      <c r="BR9" s="395"/>
      <c r="BS9" s="395" t="str">
        <f t="shared" si="0"/>
        <v>N/A</v>
      </c>
      <c r="BT9" s="395"/>
      <c r="BU9" s="395" t="str">
        <f t="shared" si="0"/>
        <v>N/A</v>
      </c>
      <c r="BV9" s="383"/>
      <c r="BW9" s="219"/>
      <c r="BX9" s="223"/>
      <c r="BY9" s="223"/>
      <c r="BZ9" s="223"/>
      <c r="CA9" s="223"/>
      <c r="CB9" s="223"/>
      <c r="CC9" s="223"/>
      <c r="CD9" s="223"/>
    </row>
    <row r="10" spans="2:82" ht="21.75" customHeight="1">
      <c r="B10" s="476">
        <v>2820</v>
      </c>
      <c r="C10" s="80">
        <v>2</v>
      </c>
      <c r="D10" s="644" t="s">
        <v>385</v>
      </c>
      <c r="E10" s="80" t="s">
        <v>56</v>
      </c>
      <c r="F10" s="214"/>
      <c r="G10" s="195"/>
      <c r="H10" s="214"/>
      <c r="I10" s="195"/>
      <c r="J10" s="214"/>
      <c r="K10" s="195"/>
      <c r="L10" s="214"/>
      <c r="M10" s="195"/>
      <c r="N10" s="214"/>
      <c r="O10" s="195"/>
      <c r="P10" s="214"/>
      <c r="Q10" s="195"/>
      <c r="R10" s="214"/>
      <c r="S10" s="195"/>
      <c r="T10" s="214"/>
      <c r="U10" s="195"/>
      <c r="V10" s="214"/>
      <c r="W10" s="195"/>
      <c r="X10" s="652">
        <v>93.59138298197615</v>
      </c>
      <c r="Y10" s="195" t="s">
        <v>247</v>
      </c>
      <c r="Z10" s="652">
        <v>88.0952995036823</v>
      </c>
      <c r="AA10" s="195" t="s">
        <v>247</v>
      </c>
      <c r="AB10" s="652">
        <v>76.6811180409942</v>
      </c>
      <c r="AC10" s="195" t="s">
        <v>247</v>
      </c>
      <c r="AD10" s="652">
        <v>68.71826202559491</v>
      </c>
      <c r="AE10" s="195" t="s">
        <v>247</v>
      </c>
      <c r="AF10" s="652">
        <v>77.91823418761041</v>
      </c>
      <c r="AG10" s="195" t="s">
        <v>247</v>
      </c>
      <c r="AH10" s="652">
        <v>70.71876959425529</v>
      </c>
      <c r="AI10" s="195" t="s">
        <v>247</v>
      </c>
      <c r="AJ10" s="652">
        <v>88.4980986011575</v>
      </c>
      <c r="AK10" s="195" t="s">
        <v>247</v>
      </c>
      <c r="AL10" s="219"/>
      <c r="AM10" s="104"/>
      <c r="AN10" s="263">
        <v>2</v>
      </c>
      <c r="AO10" s="508" t="s">
        <v>68</v>
      </c>
      <c r="AP10" s="325" t="s">
        <v>56</v>
      </c>
      <c r="AQ10" s="344" t="s">
        <v>12</v>
      </c>
      <c r="AR10" s="266"/>
      <c r="AS10" s="334" t="str">
        <f>IF(OR(ISBLANK(F10),ISBLANK(H10)),"N/A",IF(ABS((H10-F10)/F10)&gt;1,"&gt; 100%","ok"))</f>
        <v>N/A</v>
      </c>
      <c r="AT10" s="266"/>
      <c r="AU10" s="365" t="str">
        <f>IF(OR(ISBLANK(H10),ISBLANK(J10)),"N/A",IF(ABS(J10-H10)&gt;25,"&gt; 25%","ok"))</f>
        <v>N/A</v>
      </c>
      <c r="AV10" s="365"/>
      <c r="AW10" s="365" t="str">
        <f aca="true" t="shared" si="1" ref="AW10:BU10">IF(OR(ISBLANK(J10),ISBLANK(L10)),"N/A",IF(ABS(L10-J10)&gt;25,"&gt; 25%","ok"))</f>
        <v>N/A</v>
      </c>
      <c r="AX10" s="365"/>
      <c r="AY10" s="365" t="str">
        <f t="shared" si="1"/>
        <v>N/A</v>
      </c>
      <c r="AZ10" s="365"/>
      <c r="BA10" s="365" t="str">
        <f t="shared" si="1"/>
        <v>N/A</v>
      </c>
      <c r="BB10" s="365"/>
      <c r="BC10" s="365" t="str">
        <f t="shared" si="1"/>
        <v>N/A</v>
      </c>
      <c r="BD10" s="365"/>
      <c r="BE10" s="365" t="str">
        <f t="shared" si="1"/>
        <v>N/A</v>
      </c>
      <c r="BF10" s="365"/>
      <c r="BG10" s="365" t="str">
        <f t="shared" si="1"/>
        <v>N/A</v>
      </c>
      <c r="BH10" s="365"/>
      <c r="BI10" s="365" t="str">
        <f t="shared" si="1"/>
        <v>N/A</v>
      </c>
      <c r="BJ10" s="365"/>
      <c r="BK10" s="365" t="str">
        <f t="shared" si="1"/>
        <v>ok</v>
      </c>
      <c r="BL10" s="365"/>
      <c r="BM10" s="365" t="str">
        <f t="shared" si="1"/>
        <v>ok</v>
      </c>
      <c r="BN10" s="365"/>
      <c r="BO10" s="365" t="str">
        <f t="shared" si="1"/>
        <v>ok</v>
      </c>
      <c r="BP10" s="365"/>
      <c r="BQ10" s="365" t="str">
        <f t="shared" si="1"/>
        <v>ok</v>
      </c>
      <c r="BR10" s="365"/>
      <c r="BS10" s="365" t="str">
        <f t="shared" si="1"/>
        <v>ok</v>
      </c>
      <c r="BT10" s="365"/>
      <c r="BU10" s="365" t="str">
        <f t="shared" si="1"/>
        <v>ok</v>
      </c>
      <c r="BV10" s="266"/>
      <c r="BW10" s="219"/>
      <c r="BX10" s="17"/>
      <c r="BY10" s="17"/>
      <c r="BZ10" s="17"/>
      <c r="CA10" s="17"/>
      <c r="CB10" s="17"/>
      <c r="CC10" s="17"/>
      <c r="CD10" s="17"/>
    </row>
    <row r="11" spans="2:82" ht="24" customHeight="1">
      <c r="B11" s="476">
        <v>2822</v>
      </c>
      <c r="C11" s="80">
        <v>3</v>
      </c>
      <c r="D11" s="77" t="s">
        <v>386</v>
      </c>
      <c r="E11" s="80" t="s">
        <v>49</v>
      </c>
      <c r="F11" s="214"/>
      <c r="G11" s="195"/>
      <c r="H11" s="214"/>
      <c r="I11" s="195"/>
      <c r="J11" s="214"/>
      <c r="K11" s="195"/>
      <c r="L11" s="214"/>
      <c r="M11" s="195"/>
      <c r="N11" s="214"/>
      <c r="O11" s="195"/>
      <c r="P11" s="214"/>
      <c r="Q11" s="195"/>
      <c r="R11" s="214"/>
      <c r="S11" s="195"/>
      <c r="T11" s="214"/>
      <c r="U11" s="195"/>
      <c r="V11" s="214"/>
      <c r="W11" s="195"/>
      <c r="X11" s="176">
        <v>197.832</v>
      </c>
      <c r="Y11" s="201" t="s">
        <v>248</v>
      </c>
      <c r="Z11" s="176">
        <v>189.408</v>
      </c>
      <c r="AA11" s="201" t="s">
        <v>248</v>
      </c>
      <c r="AB11" s="176">
        <v>167.71</v>
      </c>
      <c r="AC11" s="201" t="s">
        <v>248</v>
      </c>
      <c r="AD11" s="176">
        <v>152.9</v>
      </c>
      <c r="AE11" s="201" t="s">
        <v>248</v>
      </c>
      <c r="AF11" s="176">
        <v>176.392</v>
      </c>
      <c r="AG11" s="201" t="s">
        <v>248</v>
      </c>
      <c r="AH11" s="176">
        <v>162.899</v>
      </c>
      <c r="AI11" s="201" t="s">
        <v>248</v>
      </c>
      <c r="AJ11" s="176">
        <v>207.444</v>
      </c>
      <c r="AK11" s="201" t="s">
        <v>248</v>
      </c>
      <c r="AL11" s="219"/>
      <c r="AM11" s="104"/>
      <c r="AN11" s="263">
        <v>3</v>
      </c>
      <c r="AO11" s="326" t="s">
        <v>69</v>
      </c>
      <c r="AP11" s="325" t="s">
        <v>49</v>
      </c>
      <c r="AQ11" s="344" t="s">
        <v>12</v>
      </c>
      <c r="AR11" s="266"/>
      <c r="AS11" s="334" t="str">
        <f aca="true" t="shared" si="2" ref="AS11:AS20">IF(OR(ISBLANK(F11),ISBLANK(H11)),"N/A",IF(ABS((H11-F11)/F11)&gt;1,"&gt; 100%","ok"))</f>
        <v>N/A</v>
      </c>
      <c r="AT11" s="266"/>
      <c r="AU11" s="365" t="str">
        <f>IF(OR(ISBLANK(H11),ISBLANK(J11)),"N/A",IF(ABS((J11-H11)/J11)&gt;0.25,"&gt; 25%","ok"))</f>
        <v>N/A</v>
      </c>
      <c r="AV11" s="365"/>
      <c r="AW11" s="365" t="str">
        <f aca="true" t="shared" si="3" ref="AW11:BU11">IF(OR(ISBLANK(J11),ISBLANK(L11)),"N/A",IF(ABS((L11-J11)/L11)&gt;0.25,"&gt; 25%","ok"))</f>
        <v>N/A</v>
      </c>
      <c r="AX11" s="365"/>
      <c r="AY11" s="365" t="str">
        <f t="shared" si="3"/>
        <v>N/A</v>
      </c>
      <c r="AZ11" s="365"/>
      <c r="BA11" s="365" t="str">
        <f t="shared" si="3"/>
        <v>N/A</v>
      </c>
      <c r="BB11" s="365"/>
      <c r="BC11" s="365" t="str">
        <f t="shared" si="3"/>
        <v>N/A</v>
      </c>
      <c r="BD11" s="365"/>
      <c r="BE11" s="365" t="str">
        <f t="shared" si="3"/>
        <v>N/A</v>
      </c>
      <c r="BF11" s="365"/>
      <c r="BG11" s="365" t="str">
        <f t="shared" si="3"/>
        <v>N/A</v>
      </c>
      <c r="BH11" s="365"/>
      <c r="BI11" s="365" t="str">
        <f t="shared" si="3"/>
        <v>N/A</v>
      </c>
      <c r="BJ11" s="365"/>
      <c r="BK11" s="365" t="str">
        <f t="shared" si="3"/>
        <v>ok</v>
      </c>
      <c r="BL11" s="365"/>
      <c r="BM11" s="365" t="str">
        <f t="shared" si="3"/>
        <v>ok</v>
      </c>
      <c r="BN11" s="365"/>
      <c r="BO11" s="365" t="str">
        <f t="shared" si="3"/>
        <v>ok</v>
      </c>
      <c r="BP11" s="365"/>
      <c r="BQ11" s="365" t="str">
        <f t="shared" si="3"/>
        <v>ok</v>
      </c>
      <c r="BR11" s="365"/>
      <c r="BS11" s="365" t="str">
        <f t="shared" si="3"/>
        <v>ok</v>
      </c>
      <c r="BT11" s="365"/>
      <c r="BU11" s="365" t="str">
        <f t="shared" si="3"/>
        <v>ok</v>
      </c>
      <c r="BV11" s="266"/>
      <c r="BW11" s="219"/>
      <c r="BX11" s="17"/>
      <c r="BY11" s="17"/>
      <c r="BZ11" s="17"/>
      <c r="CA11" s="17"/>
      <c r="CB11" s="17"/>
      <c r="CC11" s="17"/>
      <c r="CD11" s="17"/>
    </row>
    <row r="12" spans="2:82" ht="24" customHeight="1">
      <c r="B12" s="476">
        <v>2823</v>
      </c>
      <c r="C12" s="76">
        <v>4</v>
      </c>
      <c r="D12" s="77" t="s">
        <v>387</v>
      </c>
      <c r="E12" s="80" t="s">
        <v>49</v>
      </c>
      <c r="F12" s="214"/>
      <c r="G12" s="195"/>
      <c r="H12" s="214"/>
      <c r="I12" s="195"/>
      <c r="J12" s="214"/>
      <c r="K12" s="195"/>
      <c r="L12" s="214"/>
      <c r="M12" s="195"/>
      <c r="N12" s="214"/>
      <c r="O12" s="195"/>
      <c r="P12" s="214"/>
      <c r="Q12" s="195"/>
      <c r="R12" s="214"/>
      <c r="S12" s="195"/>
      <c r="T12" s="214"/>
      <c r="U12" s="195"/>
      <c r="V12" s="214"/>
      <c r="W12" s="195"/>
      <c r="X12" s="214"/>
      <c r="Y12" s="195"/>
      <c r="Z12" s="214"/>
      <c r="AA12" s="195"/>
      <c r="AB12" s="214"/>
      <c r="AC12" s="195"/>
      <c r="AD12" s="214"/>
      <c r="AE12" s="195"/>
      <c r="AF12" s="214"/>
      <c r="AG12" s="195"/>
      <c r="AH12" s="214"/>
      <c r="AI12" s="195"/>
      <c r="AJ12" s="214"/>
      <c r="AK12" s="195"/>
      <c r="AL12" s="219"/>
      <c r="AM12" s="104"/>
      <c r="AN12" s="325">
        <v>4</v>
      </c>
      <c r="AO12" s="326" t="s">
        <v>70</v>
      </c>
      <c r="AP12" s="325" t="s">
        <v>49</v>
      </c>
      <c r="AQ12" s="344" t="s">
        <v>12</v>
      </c>
      <c r="AR12" s="266"/>
      <c r="AS12" s="334" t="str">
        <f t="shared" si="2"/>
        <v>N/A</v>
      </c>
      <c r="AT12" s="266"/>
      <c r="AU12" s="365" t="str">
        <f aca="true" t="shared" si="4" ref="AU12:AU20">IF(OR(ISBLANK(H12),ISBLANK(J12)),"N/A",IF(ABS((J12-H12)/J12)&gt;0.25,"&gt; 25%","ok"))</f>
        <v>N/A</v>
      </c>
      <c r="AV12" s="365"/>
      <c r="AW12" s="365" t="str">
        <f aca="true" t="shared" si="5" ref="AW12:AW20">IF(OR(ISBLANK(J12),ISBLANK(L12)),"N/A",IF(ABS((L12-J12)/L12)&gt;0.25,"&gt; 25%","ok"))</f>
        <v>N/A</v>
      </c>
      <c r="AX12" s="365"/>
      <c r="AY12" s="365" t="str">
        <f aca="true" t="shared" si="6" ref="AY12:AY20">IF(OR(ISBLANK(L12),ISBLANK(N12)),"N/A",IF(ABS((N12-L12)/N12)&gt;0.25,"&gt; 25%","ok"))</f>
        <v>N/A</v>
      </c>
      <c r="AZ12" s="365"/>
      <c r="BA12" s="365" t="str">
        <f aca="true" t="shared" si="7" ref="BA12:BA20">IF(OR(ISBLANK(N12),ISBLANK(P12)),"N/A",IF(ABS((P12-N12)/P12)&gt;0.25,"&gt; 25%","ok"))</f>
        <v>N/A</v>
      </c>
      <c r="BB12" s="365"/>
      <c r="BC12" s="365" t="str">
        <f aca="true" t="shared" si="8" ref="BC12:BC20">IF(OR(ISBLANK(P12),ISBLANK(R12)),"N/A",IF(ABS((R12-P12)/R12)&gt;0.25,"&gt; 25%","ok"))</f>
        <v>N/A</v>
      </c>
      <c r="BD12" s="365"/>
      <c r="BE12" s="365" t="str">
        <f aca="true" t="shared" si="9" ref="BE12:BE20">IF(OR(ISBLANK(R12),ISBLANK(T12)),"N/A",IF(ABS((T12-R12)/T12)&gt;0.25,"&gt; 25%","ok"))</f>
        <v>N/A</v>
      </c>
      <c r="BF12" s="365"/>
      <c r="BG12" s="365" t="str">
        <f aca="true" t="shared" si="10" ref="BG12:BG20">IF(OR(ISBLANK(T12),ISBLANK(V12)),"N/A",IF(ABS((V12-T12)/V12)&gt;0.25,"&gt; 25%","ok"))</f>
        <v>N/A</v>
      </c>
      <c r="BH12" s="365"/>
      <c r="BI12" s="365" t="str">
        <f aca="true" t="shared" si="11" ref="BI12:BI20">IF(OR(ISBLANK(V12),ISBLANK(X12)),"N/A",IF(ABS((X12-V12)/X12)&gt;0.25,"&gt; 25%","ok"))</f>
        <v>N/A</v>
      </c>
      <c r="BJ12" s="365"/>
      <c r="BK12" s="365" t="str">
        <f aca="true" t="shared" si="12" ref="BK12:BK20">IF(OR(ISBLANK(X12),ISBLANK(Z12)),"N/A",IF(ABS((Z12-X12)/Z12)&gt;0.25,"&gt; 25%","ok"))</f>
        <v>N/A</v>
      </c>
      <c r="BL12" s="365"/>
      <c r="BM12" s="365" t="str">
        <f aca="true" t="shared" si="13" ref="BM12:BM20">IF(OR(ISBLANK(Z12),ISBLANK(AB12)),"N/A",IF(ABS((AB12-Z12)/AB12)&gt;0.25,"&gt; 25%","ok"))</f>
        <v>N/A</v>
      </c>
      <c r="BN12" s="365"/>
      <c r="BO12" s="365" t="str">
        <f aca="true" t="shared" si="14" ref="BO12:BO20">IF(OR(ISBLANK(AB12),ISBLANK(AD12)),"N/A",IF(ABS((AD12-AB12)/AD12)&gt;0.25,"&gt; 25%","ok"))</f>
        <v>N/A</v>
      </c>
      <c r="BP12" s="365"/>
      <c r="BQ12" s="365" t="str">
        <f aca="true" t="shared" si="15" ref="BQ12:BQ20">IF(OR(ISBLANK(AD12),ISBLANK(AF12)),"N/A",IF(ABS((AF12-AD12)/AF12)&gt;0.25,"&gt; 25%","ok"))</f>
        <v>N/A</v>
      </c>
      <c r="BR12" s="365"/>
      <c r="BS12" s="365" t="str">
        <f aca="true" t="shared" si="16" ref="BS12:BS20">IF(OR(ISBLANK(AF12),ISBLANK(AH12)),"N/A",IF(ABS((AH12-AF12)/AH12)&gt;0.25,"&gt; 25%","ok"))</f>
        <v>N/A</v>
      </c>
      <c r="BT12" s="365"/>
      <c r="BU12" s="365" t="str">
        <f aca="true" t="shared" si="17" ref="BU12:BU20">IF(OR(ISBLANK(AH12),ISBLANK(AJ12)),"N/A",IF(ABS((AJ12-AH12)/AJ12)&gt;0.25,"&gt; 25%","ok"))</f>
        <v>N/A</v>
      </c>
      <c r="BV12" s="266"/>
      <c r="BW12" s="219"/>
      <c r="BX12" s="17"/>
      <c r="BY12" s="17"/>
      <c r="BZ12" s="17"/>
      <c r="CA12" s="17"/>
      <c r="CB12" s="17"/>
      <c r="CC12" s="17"/>
      <c r="CD12" s="17"/>
    </row>
    <row r="13" spans="1:82" ht="24" customHeight="1">
      <c r="A13" s="418" t="s">
        <v>52</v>
      </c>
      <c r="B13" s="476">
        <v>2825</v>
      </c>
      <c r="C13" s="80">
        <v>5</v>
      </c>
      <c r="D13" s="637" t="s">
        <v>388</v>
      </c>
      <c r="E13" s="80" t="s">
        <v>49</v>
      </c>
      <c r="F13" s="258"/>
      <c r="G13" s="195"/>
      <c r="H13" s="258"/>
      <c r="I13" s="195"/>
      <c r="J13" s="258"/>
      <c r="K13" s="195"/>
      <c r="L13" s="258"/>
      <c r="M13" s="195"/>
      <c r="N13" s="258"/>
      <c r="O13" s="195"/>
      <c r="P13" s="258">
        <v>98</v>
      </c>
      <c r="Q13" s="195"/>
      <c r="R13" s="258">
        <v>152.10000610351562</v>
      </c>
      <c r="S13" s="195"/>
      <c r="T13" s="258">
        <v>124.69999694824219</v>
      </c>
      <c r="U13" s="195"/>
      <c r="V13" s="258">
        <v>151.10000610351562</v>
      </c>
      <c r="W13" s="195"/>
      <c r="X13" s="176">
        <v>197.832</v>
      </c>
      <c r="Y13" s="201" t="s">
        <v>248</v>
      </c>
      <c r="Z13" s="176">
        <v>189.408</v>
      </c>
      <c r="AA13" s="201" t="s">
        <v>248</v>
      </c>
      <c r="AB13" s="176">
        <v>167.71</v>
      </c>
      <c r="AC13" s="201" t="s">
        <v>248</v>
      </c>
      <c r="AD13" s="176">
        <v>152.9</v>
      </c>
      <c r="AE13" s="201" t="s">
        <v>248</v>
      </c>
      <c r="AF13" s="176">
        <v>176.392</v>
      </c>
      <c r="AG13" s="201" t="s">
        <v>248</v>
      </c>
      <c r="AH13" s="176">
        <v>162.899</v>
      </c>
      <c r="AI13" s="201" t="s">
        <v>248</v>
      </c>
      <c r="AJ13" s="176">
        <v>207.444</v>
      </c>
      <c r="AK13" s="201" t="s">
        <v>248</v>
      </c>
      <c r="AL13" s="219"/>
      <c r="AM13" s="104"/>
      <c r="AN13" s="263">
        <v>5</v>
      </c>
      <c r="AO13" s="394" t="s">
        <v>103</v>
      </c>
      <c r="AP13" s="325" t="s">
        <v>49</v>
      </c>
      <c r="AQ13" s="344" t="s">
        <v>12</v>
      </c>
      <c r="AR13" s="266"/>
      <c r="AS13" s="334" t="str">
        <f t="shared" si="2"/>
        <v>N/A</v>
      </c>
      <c r="AT13" s="266"/>
      <c r="AU13" s="365" t="str">
        <f t="shared" si="4"/>
        <v>N/A</v>
      </c>
      <c r="AV13" s="365"/>
      <c r="AW13" s="365" t="str">
        <f t="shared" si="5"/>
        <v>N/A</v>
      </c>
      <c r="AX13" s="365"/>
      <c r="AY13" s="365" t="str">
        <f t="shared" si="6"/>
        <v>N/A</v>
      </c>
      <c r="AZ13" s="365"/>
      <c r="BA13" s="365" t="str">
        <f t="shared" si="7"/>
        <v>N/A</v>
      </c>
      <c r="BB13" s="365"/>
      <c r="BC13" s="365" t="str">
        <f t="shared" si="8"/>
        <v>&gt; 25%</v>
      </c>
      <c r="BD13" s="365"/>
      <c r="BE13" s="365" t="str">
        <f t="shared" si="9"/>
        <v>ok</v>
      </c>
      <c r="BF13" s="365"/>
      <c r="BG13" s="365" t="str">
        <f t="shared" si="10"/>
        <v>ok</v>
      </c>
      <c r="BH13" s="365"/>
      <c r="BI13" s="365" t="str">
        <f t="shared" si="11"/>
        <v>ok</v>
      </c>
      <c r="BJ13" s="365"/>
      <c r="BK13" s="365" t="str">
        <f t="shared" si="12"/>
        <v>ok</v>
      </c>
      <c r="BL13" s="365"/>
      <c r="BM13" s="365" t="str">
        <f t="shared" si="13"/>
        <v>ok</v>
      </c>
      <c r="BN13" s="365"/>
      <c r="BO13" s="365" t="str">
        <f t="shared" si="14"/>
        <v>ok</v>
      </c>
      <c r="BP13" s="365"/>
      <c r="BQ13" s="365" t="str">
        <f t="shared" si="15"/>
        <v>ok</v>
      </c>
      <c r="BR13" s="365"/>
      <c r="BS13" s="365" t="str">
        <f t="shared" si="16"/>
        <v>ok</v>
      </c>
      <c r="BT13" s="365"/>
      <c r="BU13" s="365" t="str">
        <f t="shared" si="17"/>
        <v>ok</v>
      </c>
      <c r="BV13" s="266"/>
      <c r="BW13" s="219"/>
      <c r="BX13" s="17"/>
      <c r="BY13" s="17"/>
      <c r="BZ13" s="17"/>
      <c r="CA13" s="17"/>
      <c r="CB13" s="17"/>
      <c r="CC13" s="17"/>
      <c r="CD13" s="17"/>
    </row>
    <row r="14" spans="1:82" s="1" customFormat="1" ht="22.5" customHeight="1">
      <c r="A14" s="418"/>
      <c r="B14" s="430">
        <v>2876</v>
      </c>
      <c r="C14" s="76">
        <v>6</v>
      </c>
      <c r="D14" s="639" t="s">
        <v>363</v>
      </c>
      <c r="E14" s="80" t="s">
        <v>49</v>
      </c>
      <c r="F14" s="214"/>
      <c r="G14" s="195"/>
      <c r="H14" s="214"/>
      <c r="I14" s="195"/>
      <c r="J14" s="214"/>
      <c r="K14" s="195"/>
      <c r="L14" s="214"/>
      <c r="M14" s="195"/>
      <c r="N14" s="214"/>
      <c r="O14" s="195"/>
      <c r="P14" s="214">
        <v>0</v>
      </c>
      <c r="Q14" s="195" t="s">
        <v>247</v>
      </c>
      <c r="R14" s="214">
        <v>0</v>
      </c>
      <c r="S14" s="195" t="s">
        <v>249</v>
      </c>
      <c r="T14" s="214">
        <v>0</v>
      </c>
      <c r="U14" s="195" t="s">
        <v>249</v>
      </c>
      <c r="V14" s="214">
        <v>0</v>
      </c>
      <c r="W14" s="195" t="s">
        <v>249</v>
      </c>
      <c r="X14" s="214"/>
      <c r="Y14" s="195"/>
      <c r="Z14" s="214">
        <v>0</v>
      </c>
      <c r="AA14" s="195"/>
      <c r="AB14" s="214"/>
      <c r="AC14" s="195"/>
      <c r="AD14" s="214"/>
      <c r="AE14" s="195"/>
      <c r="AF14" s="214">
        <v>0</v>
      </c>
      <c r="AG14" s="195"/>
      <c r="AH14" s="214"/>
      <c r="AI14" s="195"/>
      <c r="AJ14" s="214"/>
      <c r="AK14" s="195"/>
      <c r="AL14" s="219"/>
      <c r="AM14" s="104"/>
      <c r="AN14" s="325">
        <v>6</v>
      </c>
      <c r="AO14" s="326" t="s">
        <v>129</v>
      </c>
      <c r="AP14" s="325" t="s">
        <v>49</v>
      </c>
      <c r="AQ14" s="344" t="s">
        <v>12</v>
      </c>
      <c r="AR14" s="266"/>
      <c r="AS14" s="334" t="str">
        <f t="shared" si="2"/>
        <v>N/A</v>
      </c>
      <c r="AT14" s="266"/>
      <c r="AU14" s="365" t="str">
        <f t="shared" si="4"/>
        <v>N/A</v>
      </c>
      <c r="AV14" s="365"/>
      <c r="AW14" s="365" t="str">
        <f t="shared" si="5"/>
        <v>N/A</v>
      </c>
      <c r="AX14" s="365"/>
      <c r="AY14" s="365" t="str">
        <f t="shared" si="6"/>
        <v>N/A</v>
      </c>
      <c r="AZ14" s="365"/>
      <c r="BA14" s="365" t="str">
        <f t="shared" si="7"/>
        <v>N/A</v>
      </c>
      <c r="BB14" s="365"/>
      <c r="BC14" s="365" t="e">
        <f t="shared" si="8"/>
        <v>#DIV/0!</v>
      </c>
      <c r="BD14" s="365"/>
      <c r="BE14" s="365" t="e">
        <f t="shared" si="9"/>
        <v>#DIV/0!</v>
      </c>
      <c r="BF14" s="365"/>
      <c r="BG14" s="365" t="e">
        <f t="shared" si="10"/>
        <v>#DIV/0!</v>
      </c>
      <c r="BH14" s="365"/>
      <c r="BI14" s="365" t="str">
        <f t="shared" si="11"/>
        <v>N/A</v>
      </c>
      <c r="BJ14" s="365"/>
      <c r="BK14" s="365" t="str">
        <f t="shared" si="12"/>
        <v>N/A</v>
      </c>
      <c r="BL14" s="365"/>
      <c r="BM14" s="365" t="str">
        <f t="shared" si="13"/>
        <v>N/A</v>
      </c>
      <c r="BN14" s="365"/>
      <c r="BO14" s="365" t="str">
        <f t="shared" si="14"/>
        <v>N/A</v>
      </c>
      <c r="BP14" s="365"/>
      <c r="BQ14" s="365" t="str">
        <f t="shared" si="15"/>
        <v>N/A</v>
      </c>
      <c r="BR14" s="365"/>
      <c r="BS14" s="365" t="str">
        <f t="shared" si="16"/>
        <v>N/A</v>
      </c>
      <c r="BT14" s="365"/>
      <c r="BU14" s="365" t="str">
        <f t="shared" si="17"/>
        <v>N/A</v>
      </c>
      <c r="BV14" s="266"/>
      <c r="BW14" s="219"/>
      <c r="BX14" s="105"/>
      <c r="BY14" s="105"/>
      <c r="BZ14" s="105"/>
      <c r="CA14" s="105"/>
      <c r="CB14" s="105"/>
      <c r="CC14" s="105"/>
      <c r="CD14" s="105"/>
    </row>
    <row r="15" spans="2:82" ht="18.75" customHeight="1">
      <c r="B15" s="476">
        <v>2877</v>
      </c>
      <c r="C15" s="80">
        <v>7</v>
      </c>
      <c r="D15" s="640" t="s">
        <v>364</v>
      </c>
      <c r="E15" s="80" t="s">
        <v>49</v>
      </c>
      <c r="F15" s="214"/>
      <c r="G15" s="195"/>
      <c r="H15" s="214"/>
      <c r="I15" s="195"/>
      <c r="J15" s="214"/>
      <c r="K15" s="195"/>
      <c r="L15" s="214"/>
      <c r="M15" s="195"/>
      <c r="N15" s="214"/>
      <c r="O15" s="195"/>
      <c r="P15" s="214">
        <v>0</v>
      </c>
      <c r="Q15" s="195" t="s">
        <v>247</v>
      </c>
      <c r="R15" s="214">
        <v>0</v>
      </c>
      <c r="S15" s="195" t="s">
        <v>249</v>
      </c>
      <c r="T15" s="214">
        <v>0</v>
      </c>
      <c r="U15" s="195" t="s">
        <v>249</v>
      </c>
      <c r="V15" s="214">
        <v>0</v>
      </c>
      <c r="W15" s="195" t="s">
        <v>249</v>
      </c>
      <c r="X15" s="214"/>
      <c r="Y15" s="195"/>
      <c r="Z15" s="214">
        <v>0</v>
      </c>
      <c r="AA15" s="195"/>
      <c r="AB15" s="214"/>
      <c r="AC15" s="195"/>
      <c r="AD15" s="214"/>
      <c r="AE15" s="195"/>
      <c r="AF15" s="214"/>
      <c r="AG15" s="195"/>
      <c r="AH15" s="214"/>
      <c r="AI15" s="195"/>
      <c r="AJ15" s="214"/>
      <c r="AK15" s="195"/>
      <c r="AL15" s="219"/>
      <c r="AM15" s="104"/>
      <c r="AN15" s="263">
        <v>7</v>
      </c>
      <c r="AO15" s="326" t="s">
        <v>82</v>
      </c>
      <c r="AP15" s="325" t="s">
        <v>49</v>
      </c>
      <c r="AQ15" s="344" t="s">
        <v>12</v>
      </c>
      <c r="AR15" s="266"/>
      <c r="AS15" s="334" t="str">
        <f t="shared" si="2"/>
        <v>N/A</v>
      </c>
      <c r="AT15" s="266"/>
      <c r="AU15" s="365" t="str">
        <f t="shared" si="4"/>
        <v>N/A</v>
      </c>
      <c r="AV15" s="365"/>
      <c r="AW15" s="365" t="str">
        <f t="shared" si="5"/>
        <v>N/A</v>
      </c>
      <c r="AX15" s="365"/>
      <c r="AY15" s="365" t="str">
        <f t="shared" si="6"/>
        <v>N/A</v>
      </c>
      <c r="AZ15" s="365"/>
      <c r="BA15" s="365" t="str">
        <f t="shared" si="7"/>
        <v>N/A</v>
      </c>
      <c r="BB15" s="365"/>
      <c r="BC15" s="365" t="e">
        <f t="shared" si="8"/>
        <v>#DIV/0!</v>
      </c>
      <c r="BD15" s="365"/>
      <c r="BE15" s="365" t="e">
        <f t="shared" si="9"/>
        <v>#DIV/0!</v>
      </c>
      <c r="BF15" s="365"/>
      <c r="BG15" s="365" t="e">
        <f t="shared" si="10"/>
        <v>#DIV/0!</v>
      </c>
      <c r="BH15" s="365"/>
      <c r="BI15" s="365" t="str">
        <f t="shared" si="11"/>
        <v>N/A</v>
      </c>
      <c r="BJ15" s="365"/>
      <c r="BK15" s="365" t="str">
        <f t="shared" si="12"/>
        <v>N/A</v>
      </c>
      <c r="BL15" s="365"/>
      <c r="BM15" s="365" t="str">
        <f t="shared" si="13"/>
        <v>N/A</v>
      </c>
      <c r="BN15" s="365"/>
      <c r="BO15" s="365" t="str">
        <f t="shared" si="14"/>
        <v>N/A</v>
      </c>
      <c r="BP15" s="365"/>
      <c r="BQ15" s="365" t="str">
        <f t="shared" si="15"/>
        <v>N/A</v>
      </c>
      <c r="BR15" s="365"/>
      <c r="BS15" s="365" t="str">
        <f t="shared" si="16"/>
        <v>N/A</v>
      </c>
      <c r="BT15" s="365"/>
      <c r="BU15" s="365" t="str">
        <f t="shared" si="17"/>
        <v>N/A</v>
      </c>
      <c r="BV15" s="266"/>
      <c r="BW15" s="219"/>
      <c r="BX15" s="17"/>
      <c r="BY15" s="17"/>
      <c r="BZ15" s="17"/>
      <c r="CA15" s="17"/>
      <c r="CB15" s="17"/>
      <c r="CC15" s="17"/>
      <c r="CD15" s="17"/>
    </row>
    <row r="16" spans="1:82" ht="18.75" customHeight="1">
      <c r="A16" s="418" t="s">
        <v>57</v>
      </c>
      <c r="B16" s="476">
        <v>2827</v>
      </c>
      <c r="C16" s="76">
        <v>8</v>
      </c>
      <c r="D16" s="641" t="s">
        <v>365</v>
      </c>
      <c r="E16" s="80" t="s">
        <v>49</v>
      </c>
      <c r="F16" s="258"/>
      <c r="G16" s="195"/>
      <c r="H16" s="258"/>
      <c r="I16" s="195"/>
      <c r="J16" s="258"/>
      <c r="K16" s="195"/>
      <c r="L16" s="258"/>
      <c r="M16" s="195"/>
      <c r="N16" s="258"/>
      <c r="O16" s="195"/>
      <c r="P16" s="258">
        <v>0</v>
      </c>
      <c r="Q16" s="195" t="s">
        <v>247</v>
      </c>
      <c r="R16" s="258">
        <v>0</v>
      </c>
      <c r="S16" s="195" t="s">
        <v>249</v>
      </c>
      <c r="T16" s="258">
        <v>0</v>
      </c>
      <c r="U16" s="195" t="s">
        <v>249</v>
      </c>
      <c r="V16" s="258">
        <v>0</v>
      </c>
      <c r="W16" s="195" t="s">
        <v>249</v>
      </c>
      <c r="X16" s="258"/>
      <c r="Y16" s="195"/>
      <c r="Z16" s="258">
        <v>0</v>
      </c>
      <c r="AA16" s="195"/>
      <c r="AB16" s="258"/>
      <c r="AC16" s="195"/>
      <c r="AD16" s="258"/>
      <c r="AE16" s="195"/>
      <c r="AF16" s="258">
        <v>0</v>
      </c>
      <c r="AG16" s="195"/>
      <c r="AH16" s="258"/>
      <c r="AI16" s="195"/>
      <c r="AJ16" s="258"/>
      <c r="AK16" s="195"/>
      <c r="AL16" s="219"/>
      <c r="AM16" s="104"/>
      <c r="AN16" s="325">
        <v>8</v>
      </c>
      <c r="AO16" s="326" t="s">
        <v>80</v>
      </c>
      <c r="AP16" s="325" t="s">
        <v>49</v>
      </c>
      <c r="AQ16" s="344" t="s">
        <v>12</v>
      </c>
      <c r="AR16" s="266"/>
      <c r="AS16" s="334" t="str">
        <f t="shared" si="2"/>
        <v>N/A</v>
      </c>
      <c r="AT16" s="266"/>
      <c r="AU16" s="365" t="str">
        <f t="shared" si="4"/>
        <v>N/A</v>
      </c>
      <c r="AV16" s="365"/>
      <c r="AW16" s="365" t="str">
        <f t="shared" si="5"/>
        <v>N/A</v>
      </c>
      <c r="AX16" s="365"/>
      <c r="AY16" s="365" t="str">
        <f t="shared" si="6"/>
        <v>N/A</v>
      </c>
      <c r="AZ16" s="365"/>
      <c r="BA16" s="365" t="str">
        <f t="shared" si="7"/>
        <v>N/A</v>
      </c>
      <c r="BB16" s="365"/>
      <c r="BC16" s="365" t="e">
        <f t="shared" si="8"/>
        <v>#DIV/0!</v>
      </c>
      <c r="BD16" s="365"/>
      <c r="BE16" s="365" t="e">
        <f t="shared" si="9"/>
        <v>#DIV/0!</v>
      </c>
      <c r="BF16" s="365"/>
      <c r="BG16" s="365" t="e">
        <f t="shared" si="10"/>
        <v>#DIV/0!</v>
      </c>
      <c r="BH16" s="365"/>
      <c r="BI16" s="365" t="str">
        <f t="shared" si="11"/>
        <v>N/A</v>
      </c>
      <c r="BJ16" s="365"/>
      <c r="BK16" s="365" t="str">
        <f t="shared" si="12"/>
        <v>N/A</v>
      </c>
      <c r="BL16" s="365"/>
      <c r="BM16" s="365" t="str">
        <f t="shared" si="13"/>
        <v>N/A</v>
      </c>
      <c r="BN16" s="365"/>
      <c r="BO16" s="365" t="str">
        <f t="shared" si="14"/>
        <v>N/A</v>
      </c>
      <c r="BP16" s="365"/>
      <c r="BQ16" s="365" t="str">
        <f t="shared" si="15"/>
        <v>N/A</v>
      </c>
      <c r="BR16" s="365"/>
      <c r="BS16" s="365" t="str">
        <f t="shared" si="16"/>
        <v>N/A</v>
      </c>
      <c r="BT16" s="365"/>
      <c r="BU16" s="365" t="str">
        <f t="shared" si="17"/>
        <v>N/A</v>
      </c>
      <c r="BV16" s="266"/>
      <c r="BW16" s="219"/>
      <c r="BX16" s="17"/>
      <c r="BY16" s="17"/>
      <c r="BZ16" s="17"/>
      <c r="CA16" s="17"/>
      <c r="CB16" s="17"/>
      <c r="CC16" s="17"/>
      <c r="CD16" s="17"/>
    </row>
    <row r="17" spans="2:82" ht="18.75" customHeight="1">
      <c r="B17" s="476">
        <v>2878</v>
      </c>
      <c r="C17" s="80">
        <v>9</v>
      </c>
      <c r="D17" s="112" t="s">
        <v>366</v>
      </c>
      <c r="E17" s="80" t="s">
        <v>49</v>
      </c>
      <c r="F17" s="258"/>
      <c r="G17" s="195"/>
      <c r="H17" s="258"/>
      <c r="I17" s="195"/>
      <c r="J17" s="258"/>
      <c r="K17" s="195"/>
      <c r="L17" s="258"/>
      <c r="M17" s="195"/>
      <c r="N17" s="258"/>
      <c r="O17" s="195"/>
      <c r="P17" s="258">
        <v>0</v>
      </c>
      <c r="Q17" s="195"/>
      <c r="R17" s="258">
        <v>0</v>
      </c>
      <c r="S17" s="195"/>
      <c r="T17" s="258">
        <v>0</v>
      </c>
      <c r="U17" s="195"/>
      <c r="V17" s="258">
        <v>0</v>
      </c>
      <c r="W17" s="195"/>
      <c r="X17" s="258"/>
      <c r="Y17" s="195"/>
      <c r="Z17" s="258"/>
      <c r="AA17" s="195"/>
      <c r="AB17" s="258"/>
      <c r="AC17" s="195"/>
      <c r="AD17" s="258"/>
      <c r="AE17" s="195"/>
      <c r="AF17" s="258">
        <v>0</v>
      </c>
      <c r="AG17" s="195"/>
      <c r="AH17" s="258"/>
      <c r="AI17" s="195"/>
      <c r="AJ17" s="258"/>
      <c r="AK17" s="195"/>
      <c r="AL17" s="219"/>
      <c r="AM17" s="104"/>
      <c r="AN17" s="263">
        <v>9</v>
      </c>
      <c r="AO17" s="326" t="s">
        <v>130</v>
      </c>
      <c r="AP17" s="325" t="s">
        <v>49</v>
      </c>
      <c r="AQ17" s="344" t="s">
        <v>12</v>
      </c>
      <c r="AR17" s="266"/>
      <c r="AS17" s="480" t="str">
        <f t="shared" si="2"/>
        <v>N/A</v>
      </c>
      <c r="AT17" s="266"/>
      <c r="AU17" s="365" t="str">
        <f t="shared" si="4"/>
        <v>N/A</v>
      </c>
      <c r="AV17" s="365"/>
      <c r="AW17" s="365" t="str">
        <f t="shared" si="5"/>
        <v>N/A</v>
      </c>
      <c r="AX17" s="365"/>
      <c r="AY17" s="365" t="str">
        <f t="shared" si="6"/>
        <v>N/A</v>
      </c>
      <c r="AZ17" s="365"/>
      <c r="BA17" s="365" t="str">
        <f t="shared" si="7"/>
        <v>N/A</v>
      </c>
      <c r="BB17" s="365"/>
      <c r="BC17" s="365" t="e">
        <f t="shared" si="8"/>
        <v>#DIV/0!</v>
      </c>
      <c r="BD17" s="365"/>
      <c r="BE17" s="365" t="e">
        <f t="shared" si="9"/>
        <v>#DIV/0!</v>
      </c>
      <c r="BF17" s="365"/>
      <c r="BG17" s="365" t="e">
        <f t="shared" si="10"/>
        <v>#DIV/0!</v>
      </c>
      <c r="BH17" s="365"/>
      <c r="BI17" s="365" t="str">
        <f t="shared" si="11"/>
        <v>N/A</v>
      </c>
      <c r="BJ17" s="365"/>
      <c r="BK17" s="365" t="str">
        <f t="shared" si="12"/>
        <v>N/A</v>
      </c>
      <c r="BL17" s="365"/>
      <c r="BM17" s="365" t="str">
        <f t="shared" si="13"/>
        <v>N/A</v>
      </c>
      <c r="BN17" s="365"/>
      <c r="BO17" s="365" t="str">
        <f t="shared" si="14"/>
        <v>N/A</v>
      </c>
      <c r="BP17" s="365"/>
      <c r="BQ17" s="365" t="str">
        <f t="shared" si="15"/>
        <v>N/A</v>
      </c>
      <c r="BR17" s="365"/>
      <c r="BS17" s="365" t="str">
        <f t="shared" si="16"/>
        <v>N/A</v>
      </c>
      <c r="BT17" s="365"/>
      <c r="BU17" s="365" t="str">
        <f t="shared" si="17"/>
        <v>N/A</v>
      </c>
      <c r="BV17" s="266"/>
      <c r="BW17" s="219"/>
      <c r="BX17" s="17"/>
      <c r="BY17" s="17"/>
      <c r="BZ17" s="17"/>
      <c r="CA17" s="17"/>
      <c r="CB17" s="17"/>
      <c r="CC17" s="17"/>
      <c r="CD17" s="17"/>
    </row>
    <row r="18" spans="1:82" ht="18.75" customHeight="1">
      <c r="A18" s="418" t="s">
        <v>57</v>
      </c>
      <c r="B18" s="476">
        <v>2828</v>
      </c>
      <c r="C18" s="80">
        <v>10</v>
      </c>
      <c r="D18" s="641" t="s">
        <v>367</v>
      </c>
      <c r="E18" s="80" t="s">
        <v>49</v>
      </c>
      <c r="F18" s="258"/>
      <c r="G18" s="195"/>
      <c r="H18" s="258"/>
      <c r="I18" s="195"/>
      <c r="J18" s="258"/>
      <c r="K18" s="195"/>
      <c r="L18" s="258"/>
      <c r="M18" s="195"/>
      <c r="N18" s="258"/>
      <c r="O18" s="195"/>
      <c r="P18" s="258">
        <v>98</v>
      </c>
      <c r="Q18" s="195"/>
      <c r="R18" s="258">
        <v>152.10000610351562</v>
      </c>
      <c r="S18" s="195"/>
      <c r="T18" s="258">
        <v>124.69999694824219</v>
      </c>
      <c r="U18" s="195"/>
      <c r="V18" s="258">
        <v>151.10000610351562</v>
      </c>
      <c r="W18" s="195"/>
      <c r="X18" s="258">
        <v>197.832</v>
      </c>
      <c r="Y18" s="195" t="s">
        <v>250</v>
      </c>
      <c r="Z18" s="258">
        <v>189.408</v>
      </c>
      <c r="AA18" s="195" t="s">
        <v>250</v>
      </c>
      <c r="AB18" s="258">
        <v>167.71</v>
      </c>
      <c r="AC18" s="195" t="s">
        <v>250</v>
      </c>
      <c r="AD18" s="258">
        <v>152.9</v>
      </c>
      <c r="AE18" s="195" t="s">
        <v>250</v>
      </c>
      <c r="AF18" s="258">
        <v>176.392</v>
      </c>
      <c r="AG18" s="195" t="s">
        <v>250</v>
      </c>
      <c r="AH18" s="258">
        <v>162.899</v>
      </c>
      <c r="AI18" s="195" t="s">
        <v>250</v>
      </c>
      <c r="AJ18" s="258">
        <v>207.444</v>
      </c>
      <c r="AK18" s="195" t="s">
        <v>250</v>
      </c>
      <c r="AL18" s="219"/>
      <c r="AM18" s="104"/>
      <c r="AN18" s="263">
        <v>10</v>
      </c>
      <c r="AO18" s="326" t="s">
        <v>87</v>
      </c>
      <c r="AP18" s="325" t="s">
        <v>49</v>
      </c>
      <c r="AQ18" s="344" t="s">
        <v>12</v>
      </c>
      <c r="AR18" s="266"/>
      <c r="AS18" s="334" t="str">
        <f t="shared" si="2"/>
        <v>N/A</v>
      </c>
      <c r="AT18" s="266"/>
      <c r="AU18" s="365" t="str">
        <f t="shared" si="4"/>
        <v>N/A</v>
      </c>
      <c r="AV18" s="365"/>
      <c r="AW18" s="365" t="str">
        <f t="shared" si="5"/>
        <v>N/A</v>
      </c>
      <c r="AX18" s="365"/>
      <c r="AY18" s="365" t="str">
        <f t="shared" si="6"/>
        <v>N/A</v>
      </c>
      <c r="AZ18" s="365"/>
      <c r="BA18" s="365" t="str">
        <f t="shared" si="7"/>
        <v>N/A</v>
      </c>
      <c r="BB18" s="365"/>
      <c r="BC18" s="365" t="str">
        <f t="shared" si="8"/>
        <v>&gt; 25%</v>
      </c>
      <c r="BD18" s="365"/>
      <c r="BE18" s="365" t="str">
        <f t="shared" si="9"/>
        <v>ok</v>
      </c>
      <c r="BF18" s="365"/>
      <c r="BG18" s="365" t="str">
        <f t="shared" si="10"/>
        <v>ok</v>
      </c>
      <c r="BH18" s="365"/>
      <c r="BI18" s="365" t="str">
        <f t="shared" si="11"/>
        <v>ok</v>
      </c>
      <c r="BJ18" s="365"/>
      <c r="BK18" s="365" t="str">
        <f t="shared" si="12"/>
        <v>ok</v>
      </c>
      <c r="BL18" s="365"/>
      <c r="BM18" s="365" t="str">
        <f t="shared" si="13"/>
        <v>ok</v>
      </c>
      <c r="BN18" s="365"/>
      <c r="BO18" s="365" t="str">
        <f t="shared" si="14"/>
        <v>ok</v>
      </c>
      <c r="BP18" s="365"/>
      <c r="BQ18" s="365" t="str">
        <f t="shared" si="15"/>
        <v>ok</v>
      </c>
      <c r="BR18" s="365"/>
      <c r="BS18" s="365" t="str">
        <f t="shared" si="16"/>
        <v>ok</v>
      </c>
      <c r="BT18" s="365"/>
      <c r="BU18" s="365" t="str">
        <f t="shared" si="17"/>
        <v>ok</v>
      </c>
      <c r="BV18" s="266"/>
      <c r="BW18" s="219"/>
      <c r="BX18" s="17"/>
      <c r="BY18" s="17"/>
      <c r="BZ18" s="17"/>
      <c r="CA18" s="17"/>
      <c r="CB18" s="17"/>
      <c r="CC18" s="17"/>
      <c r="CD18" s="17"/>
    </row>
    <row r="19" spans="2:82" ht="18.75" customHeight="1">
      <c r="B19" s="476">
        <v>2879</v>
      </c>
      <c r="C19" s="80">
        <v>11</v>
      </c>
      <c r="D19" s="112" t="s">
        <v>368</v>
      </c>
      <c r="E19" s="80" t="s">
        <v>49</v>
      </c>
      <c r="F19" s="214"/>
      <c r="G19" s="195"/>
      <c r="H19" s="214"/>
      <c r="I19" s="195"/>
      <c r="J19" s="214"/>
      <c r="K19" s="195"/>
      <c r="L19" s="214"/>
      <c r="M19" s="195"/>
      <c r="N19" s="214"/>
      <c r="O19" s="195"/>
      <c r="P19" s="214"/>
      <c r="Q19" s="195"/>
      <c r="R19" s="214"/>
      <c r="S19" s="195"/>
      <c r="T19" s="214"/>
      <c r="U19" s="195"/>
      <c r="V19" s="214"/>
      <c r="W19" s="195"/>
      <c r="X19" s="214"/>
      <c r="Y19" s="195"/>
      <c r="Z19" s="214"/>
      <c r="AA19" s="195"/>
      <c r="AB19" s="214"/>
      <c r="AC19" s="195"/>
      <c r="AD19" s="214"/>
      <c r="AE19" s="195"/>
      <c r="AF19" s="214"/>
      <c r="AG19" s="195"/>
      <c r="AH19" s="214"/>
      <c r="AI19" s="195"/>
      <c r="AJ19" s="214"/>
      <c r="AK19" s="195"/>
      <c r="AL19" s="219"/>
      <c r="AM19" s="104"/>
      <c r="AN19" s="263">
        <v>11</v>
      </c>
      <c r="AO19" s="326" t="s">
        <v>131</v>
      </c>
      <c r="AP19" s="325" t="s">
        <v>49</v>
      </c>
      <c r="AQ19" s="344" t="s">
        <v>12</v>
      </c>
      <c r="AR19" s="266"/>
      <c r="AS19" s="334" t="str">
        <f t="shared" si="2"/>
        <v>N/A</v>
      </c>
      <c r="AT19" s="266"/>
      <c r="AU19" s="365" t="str">
        <f t="shared" si="4"/>
        <v>N/A</v>
      </c>
      <c r="AV19" s="365"/>
      <c r="AW19" s="365" t="str">
        <f t="shared" si="5"/>
        <v>N/A</v>
      </c>
      <c r="AX19" s="365"/>
      <c r="AY19" s="365" t="str">
        <f t="shared" si="6"/>
        <v>N/A</v>
      </c>
      <c r="AZ19" s="365"/>
      <c r="BA19" s="365" t="str">
        <f t="shared" si="7"/>
        <v>N/A</v>
      </c>
      <c r="BB19" s="365"/>
      <c r="BC19" s="365" t="str">
        <f t="shared" si="8"/>
        <v>N/A</v>
      </c>
      <c r="BD19" s="365"/>
      <c r="BE19" s="365" t="str">
        <f t="shared" si="9"/>
        <v>N/A</v>
      </c>
      <c r="BF19" s="365"/>
      <c r="BG19" s="365" t="str">
        <f t="shared" si="10"/>
        <v>N/A</v>
      </c>
      <c r="BH19" s="365"/>
      <c r="BI19" s="365" t="str">
        <f t="shared" si="11"/>
        <v>N/A</v>
      </c>
      <c r="BJ19" s="365"/>
      <c r="BK19" s="365" t="str">
        <f t="shared" si="12"/>
        <v>N/A</v>
      </c>
      <c r="BL19" s="365"/>
      <c r="BM19" s="365" t="str">
        <f t="shared" si="13"/>
        <v>N/A</v>
      </c>
      <c r="BN19" s="365"/>
      <c r="BO19" s="365" t="str">
        <f t="shared" si="14"/>
        <v>N/A</v>
      </c>
      <c r="BP19" s="365"/>
      <c r="BQ19" s="365" t="str">
        <f t="shared" si="15"/>
        <v>N/A</v>
      </c>
      <c r="BR19" s="365"/>
      <c r="BS19" s="365" t="str">
        <f t="shared" si="16"/>
        <v>N/A</v>
      </c>
      <c r="BT19" s="365"/>
      <c r="BU19" s="365" t="str">
        <f t="shared" si="17"/>
        <v>N/A</v>
      </c>
      <c r="BV19" s="266"/>
      <c r="BW19" s="219"/>
      <c r="BX19" s="17"/>
      <c r="BY19" s="17"/>
      <c r="BZ19" s="17"/>
      <c r="CA19" s="17"/>
      <c r="CB19" s="17"/>
      <c r="CC19" s="17"/>
      <c r="CD19" s="17"/>
    </row>
    <row r="20" spans="2:82" ht="23.25" customHeight="1">
      <c r="B20" s="476">
        <v>2829</v>
      </c>
      <c r="C20" s="82">
        <v>12</v>
      </c>
      <c r="D20" s="645" t="s">
        <v>369</v>
      </c>
      <c r="E20" s="82" t="s">
        <v>49</v>
      </c>
      <c r="F20" s="215"/>
      <c r="G20" s="216"/>
      <c r="H20" s="215"/>
      <c r="I20" s="216"/>
      <c r="J20" s="215"/>
      <c r="K20" s="216"/>
      <c r="L20" s="215"/>
      <c r="M20" s="216"/>
      <c r="N20" s="215"/>
      <c r="O20" s="216"/>
      <c r="P20" s="215"/>
      <c r="Q20" s="216"/>
      <c r="R20" s="215"/>
      <c r="S20" s="216"/>
      <c r="T20" s="215"/>
      <c r="U20" s="216"/>
      <c r="V20" s="215"/>
      <c r="W20" s="216"/>
      <c r="X20" s="656"/>
      <c r="Y20" s="657"/>
      <c r="Z20" s="656"/>
      <c r="AA20" s="657"/>
      <c r="AB20" s="656"/>
      <c r="AC20" s="657"/>
      <c r="AD20" s="656"/>
      <c r="AE20" s="657"/>
      <c r="AF20" s="656"/>
      <c r="AG20" s="657"/>
      <c r="AH20" s="656"/>
      <c r="AI20" s="657"/>
      <c r="AJ20" s="656"/>
      <c r="AK20" s="216"/>
      <c r="AL20" s="219"/>
      <c r="AM20" s="104"/>
      <c r="AN20" s="329">
        <v>12</v>
      </c>
      <c r="AO20" s="544" t="s">
        <v>81</v>
      </c>
      <c r="AP20" s="370" t="s">
        <v>49</v>
      </c>
      <c r="AQ20" s="332" t="s">
        <v>12</v>
      </c>
      <c r="AR20" s="333"/>
      <c r="AS20" s="498" t="str">
        <f t="shared" si="2"/>
        <v>N/A</v>
      </c>
      <c r="AT20" s="333"/>
      <c r="AU20" s="397" t="str">
        <f t="shared" si="4"/>
        <v>N/A</v>
      </c>
      <c r="AV20" s="397"/>
      <c r="AW20" s="397" t="str">
        <f t="shared" si="5"/>
        <v>N/A</v>
      </c>
      <c r="AX20" s="397"/>
      <c r="AY20" s="397" t="str">
        <f t="shared" si="6"/>
        <v>N/A</v>
      </c>
      <c r="AZ20" s="397"/>
      <c r="BA20" s="397" t="str">
        <f t="shared" si="7"/>
        <v>N/A</v>
      </c>
      <c r="BB20" s="397"/>
      <c r="BC20" s="397" t="str">
        <f t="shared" si="8"/>
        <v>N/A</v>
      </c>
      <c r="BD20" s="397"/>
      <c r="BE20" s="397" t="str">
        <f t="shared" si="9"/>
        <v>N/A</v>
      </c>
      <c r="BF20" s="397"/>
      <c r="BG20" s="397" t="str">
        <f t="shared" si="10"/>
        <v>N/A</v>
      </c>
      <c r="BH20" s="397"/>
      <c r="BI20" s="397" t="str">
        <f t="shared" si="11"/>
        <v>N/A</v>
      </c>
      <c r="BJ20" s="397"/>
      <c r="BK20" s="397" t="str">
        <f t="shared" si="12"/>
        <v>N/A</v>
      </c>
      <c r="BL20" s="397"/>
      <c r="BM20" s="397" t="str">
        <f t="shared" si="13"/>
        <v>N/A</v>
      </c>
      <c r="BN20" s="397"/>
      <c r="BO20" s="397" t="str">
        <f t="shared" si="14"/>
        <v>N/A</v>
      </c>
      <c r="BP20" s="397"/>
      <c r="BQ20" s="397" t="str">
        <f t="shared" si="15"/>
        <v>N/A</v>
      </c>
      <c r="BR20" s="397"/>
      <c r="BS20" s="397" t="str">
        <f t="shared" si="16"/>
        <v>N/A</v>
      </c>
      <c r="BT20" s="397"/>
      <c r="BU20" s="397" t="str">
        <f t="shared" si="17"/>
        <v>N/A</v>
      </c>
      <c r="BV20" s="333"/>
      <c r="BW20" s="219"/>
      <c r="BX20" s="17"/>
      <c r="BY20" s="17"/>
      <c r="BZ20" s="17"/>
      <c r="CA20" s="17"/>
      <c r="CB20" s="17"/>
      <c r="CC20" s="17"/>
      <c r="CD20" s="17"/>
    </row>
    <row r="21" spans="3:74" ht="26.25" customHeight="1">
      <c r="C21" s="118" t="s">
        <v>53</v>
      </c>
      <c r="D21" s="119"/>
      <c r="E21" s="33"/>
      <c r="F21" s="148"/>
      <c r="G21" s="163"/>
      <c r="H21" s="148"/>
      <c r="I21" s="163"/>
      <c r="J21" s="148"/>
      <c r="K21" s="163"/>
      <c r="L21" s="148"/>
      <c r="M21" s="163"/>
      <c r="N21" s="148"/>
      <c r="O21" s="163"/>
      <c r="P21" s="148"/>
      <c r="Q21" s="163"/>
      <c r="R21" s="148"/>
      <c r="S21" s="163"/>
      <c r="T21" s="148"/>
      <c r="U21" s="163"/>
      <c r="V21" s="148"/>
      <c r="W21" s="163"/>
      <c r="X21" s="148"/>
      <c r="Y21" s="163"/>
      <c r="Z21" s="148"/>
      <c r="AA21" s="163"/>
      <c r="AB21" s="148"/>
      <c r="AC21" s="163"/>
      <c r="AD21" s="163"/>
      <c r="AE21" s="163"/>
      <c r="AF21" s="163"/>
      <c r="AG21" s="163"/>
      <c r="AH21" s="148"/>
      <c r="AI21" s="163"/>
      <c r="AJ21" s="148"/>
      <c r="AK21" s="163"/>
      <c r="AL21" s="163"/>
      <c r="AM21" s="18"/>
      <c r="AN21" s="724" t="s">
        <v>343</v>
      </c>
      <c r="AO21" s="724"/>
      <c r="AP21" s="724"/>
      <c r="AQ21" s="724"/>
      <c r="AR21" s="724"/>
      <c r="AS21" s="724"/>
      <c r="AT21" s="724"/>
      <c r="AU21" s="724"/>
      <c r="AV21" s="724"/>
      <c r="AW21" s="724"/>
      <c r="AX21" s="724"/>
      <c r="AY21" s="724"/>
      <c r="AZ21" s="724"/>
      <c r="BA21" s="724"/>
      <c r="BB21" s="724"/>
      <c r="BC21" s="724"/>
      <c r="BD21" s="724"/>
      <c r="BE21" s="724"/>
      <c r="BF21" s="724"/>
      <c r="BG21" s="724"/>
      <c r="BH21" s="724"/>
      <c r="BI21" s="724"/>
      <c r="BJ21" s="724"/>
      <c r="BK21" s="724"/>
      <c r="BL21" s="724"/>
      <c r="BM21" s="724"/>
      <c r="BN21" s="724"/>
      <c r="BO21" s="724"/>
      <c r="BP21" s="724"/>
      <c r="BQ21" s="724"/>
      <c r="BR21" s="724"/>
      <c r="BS21" s="724"/>
      <c r="BT21" s="724"/>
      <c r="BU21" s="724"/>
      <c r="BV21" s="724"/>
    </row>
    <row r="22" spans="3:74" ht="15.75" customHeight="1">
      <c r="C22" s="302" t="s">
        <v>85</v>
      </c>
      <c r="D22" s="715" t="s">
        <v>0</v>
      </c>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292"/>
      <c r="AN22" s="74" t="s">
        <v>46</v>
      </c>
      <c r="AO22" s="74" t="s">
        <v>47</v>
      </c>
      <c r="AP22" s="74" t="s">
        <v>48</v>
      </c>
      <c r="AQ22" s="152">
        <v>1990</v>
      </c>
      <c r="AR22" s="157"/>
      <c r="AS22" s="152">
        <v>1995</v>
      </c>
      <c r="AT22" s="157"/>
      <c r="AU22" s="152">
        <v>1996</v>
      </c>
      <c r="AV22" s="157"/>
      <c r="AW22" s="152">
        <v>1997</v>
      </c>
      <c r="AX22" s="157"/>
      <c r="AY22" s="152">
        <v>1998</v>
      </c>
      <c r="AZ22" s="157"/>
      <c r="BA22" s="152">
        <v>1999</v>
      </c>
      <c r="BB22" s="157"/>
      <c r="BC22" s="152">
        <v>2000</v>
      </c>
      <c r="BD22" s="157"/>
      <c r="BE22" s="152">
        <v>2001</v>
      </c>
      <c r="BF22" s="157"/>
      <c r="BG22" s="152">
        <v>2002</v>
      </c>
      <c r="BH22" s="157"/>
      <c r="BI22" s="152">
        <v>2003</v>
      </c>
      <c r="BJ22" s="157"/>
      <c r="BK22" s="152">
        <v>2004</v>
      </c>
      <c r="BL22" s="157"/>
      <c r="BM22" s="152">
        <v>2005</v>
      </c>
      <c r="BN22" s="157"/>
      <c r="BO22" s="152">
        <v>2006</v>
      </c>
      <c r="BP22" s="157"/>
      <c r="BQ22" s="152">
        <v>2007</v>
      </c>
      <c r="BR22" s="157"/>
      <c r="BS22" s="152">
        <v>2008</v>
      </c>
      <c r="BT22" s="157"/>
      <c r="BU22" s="152">
        <v>2009</v>
      </c>
      <c r="BV22" s="157"/>
    </row>
    <row r="23" spans="3:74" ht="25.5" customHeight="1">
      <c r="C23" s="302" t="s">
        <v>85</v>
      </c>
      <c r="D23" s="715" t="s">
        <v>195</v>
      </c>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292"/>
      <c r="AN23" s="263">
        <v>5</v>
      </c>
      <c r="AO23" s="394" t="s">
        <v>103</v>
      </c>
      <c r="AP23" s="325" t="s">
        <v>49</v>
      </c>
      <c r="AQ23" s="477">
        <f>F13</f>
        <v>0</v>
      </c>
      <c r="AR23" s="477"/>
      <c r="AS23" s="477">
        <f aca="true" t="shared" si="18" ref="AS23:BU23">H13</f>
        <v>0</v>
      </c>
      <c r="AT23" s="477"/>
      <c r="AU23" s="477">
        <f t="shared" si="18"/>
        <v>0</v>
      </c>
      <c r="AV23" s="477"/>
      <c r="AW23" s="477">
        <f t="shared" si="18"/>
        <v>0</v>
      </c>
      <c r="AX23" s="477"/>
      <c r="AY23" s="477">
        <f t="shared" si="18"/>
        <v>0</v>
      </c>
      <c r="AZ23" s="477"/>
      <c r="BA23" s="477">
        <f t="shared" si="18"/>
        <v>98</v>
      </c>
      <c r="BB23" s="477"/>
      <c r="BC23" s="477">
        <f t="shared" si="18"/>
        <v>152.10000610351562</v>
      </c>
      <c r="BD23" s="477"/>
      <c r="BE23" s="477">
        <f t="shared" si="18"/>
        <v>124.69999694824219</v>
      </c>
      <c r="BF23" s="477"/>
      <c r="BG23" s="477">
        <f t="shared" si="18"/>
        <v>151.10000610351562</v>
      </c>
      <c r="BH23" s="477"/>
      <c r="BI23" s="477">
        <f t="shared" si="18"/>
        <v>197.832</v>
      </c>
      <c r="BJ23" s="477"/>
      <c r="BK23" s="477">
        <f t="shared" si="18"/>
        <v>189.408</v>
      </c>
      <c r="BL23" s="477"/>
      <c r="BM23" s="477">
        <f t="shared" si="18"/>
        <v>167.71</v>
      </c>
      <c r="BN23" s="477"/>
      <c r="BO23" s="477">
        <f t="shared" si="18"/>
        <v>152.9</v>
      </c>
      <c r="BP23" s="477"/>
      <c r="BQ23" s="477">
        <f t="shared" si="18"/>
        <v>176.392</v>
      </c>
      <c r="BR23" s="477"/>
      <c r="BS23" s="477">
        <f t="shared" si="18"/>
        <v>162.899</v>
      </c>
      <c r="BT23" s="477"/>
      <c r="BU23" s="477">
        <f t="shared" si="18"/>
        <v>207.444</v>
      </c>
      <c r="BV23" s="396"/>
    </row>
    <row r="24" spans="3:88" ht="25.5" customHeight="1">
      <c r="C24" s="302" t="s">
        <v>85</v>
      </c>
      <c r="D24" s="717" t="s">
        <v>335</v>
      </c>
      <c r="E24" s="717"/>
      <c r="F24" s="718"/>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415"/>
      <c r="AN24" s="535">
        <v>13</v>
      </c>
      <c r="AO24" s="536" t="s">
        <v>141</v>
      </c>
      <c r="AP24" s="325" t="s">
        <v>49</v>
      </c>
      <c r="AQ24" s="479">
        <f>F11+F12</f>
        <v>0</v>
      </c>
      <c r="AR24" s="479"/>
      <c r="AS24" s="479">
        <f aca="true" t="shared" si="19" ref="AS24:BU24">H11+H12</f>
        <v>0</v>
      </c>
      <c r="AT24" s="479"/>
      <c r="AU24" s="479">
        <f t="shared" si="19"/>
        <v>0</v>
      </c>
      <c r="AV24" s="479"/>
      <c r="AW24" s="479">
        <f t="shared" si="19"/>
        <v>0</v>
      </c>
      <c r="AX24" s="479"/>
      <c r="AY24" s="479">
        <f t="shared" si="19"/>
        <v>0</v>
      </c>
      <c r="AZ24" s="479"/>
      <c r="BA24" s="479">
        <f t="shared" si="19"/>
        <v>0</v>
      </c>
      <c r="BB24" s="479"/>
      <c r="BC24" s="479">
        <f t="shared" si="19"/>
        <v>0</v>
      </c>
      <c r="BD24" s="479"/>
      <c r="BE24" s="479">
        <f t="shared" si="19"/>
        <v>0</v>
      </c>
      <c r="BF24" s="479"/>
      <c r="BG24" s="479">
        <f t="shared" si="19"/>
        <v>0</v>
      </c>
      <c r="BH24" s="479"/>
      <c r="BI24" s="479">
        <f t="shared" si="19"/>
        <v>197.832</v>
      </c>
      <c r="BJ24" s="479"/>
      <c r="BK24" s="479">
        <f t="shared" si="19"/>
        <v>189.408</v>
      </c>
      <c r="BL24" s="479"/>
      <c r="BM24" s="479">
        <f t="shared" si="19"/>
        <v>167.71</v>
      </c>
      <c r="BN24" s="479"/>
      <c r="BO24" s="479">
        <f t="shared" si="19"/>
        <v>152.9</v>
      </c>
      <c r="BP24" s="479"/>
      <c r="BQ24" s="479">
        <f t="shared" si="19"/>
        <v>176.392</v>
      </c>
      <c r="BR24" s="479"/>
      <c r="BS24" s="479">
        <f t="shared" si="19"/>
        <v>162.899</v>
      </c>
      <c r="BT24" s="479"/>
      <c r="BU24" s="479">
        <f t="shared" si="19"/>
        <v>207.444</v>
      </c>
      <c r="BV24" s="478"/>
      <c r="BW24" s="2"/>
      <c r="BX24" s="2"/>
      <c r="BY24" s="2"/>
      <c r="BZ24" s="2"/>
      <c r="CA24" s="2"/>
      <c r="CB24" s="2"/>
      <c r="CC24" s="2"/>
      <c r="CD24" s="2"/>
      <c r="CE24" s="2"/>
      <c r="CF24" s="2"/>
      <c r="CG24" s="2"/>
      <c r="CH24" s="2"/>
      <c r="CI24" s="2"/>
      <c r="CJ24" s="2"/>
    </row>
    <row r="25" spans="3:74" ht="16.5" customHeight="1">
      <c r="C25" s="302" t="s">
        <v>85</v>
      </c>
      <c r="D25" s="715" t="s">
        <v>336</v>
      </c>
      <c r="E25" s="715"/>
      <c r="F25" s="716"/>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292"/>
      <c r="AN25" s="499" t="s">
        <v>114</v>
      </c>
      <c r="AO25" s="536" t="s">
        <v>145</v>
      </c>
      <c r="AP25" s="325" t="s">
        <v>49</v>
      </c>
      <c r="AQ25" s="480" t="str">
        <f>IF((ISBLANK(F13)),"N/A",IF(ROUND(AQ23,0)&lt;ROUND(AQ24,0),"5&lt;13",IF(OR(ISBLANK(F11),ISBLANK(F12)),"N/A",IF(ROUND(AQ23,0)=ROUND(AQ24,0),"ok","&lt;&gt;"))))</f>
        <v>N/A</v>
      </c>
      <c r="AR25" s="480"/>
      <c r="AS25" s="480" t="str">
        <f aca="true" t="shared" si="20" ref="AS25:BU25">IF((ISBLANK(H13)),"N/A",IF(ROUND(AS23,0)&lt;ROUND(AS24,0),"5&lt;13",IF(OR(ISBLANK(H11),ISBLANK(H12)),"N/A",IF(ROUND(AS23,0)=ROUND(AS24,0),"ok","&lt;&gt;"))))</f>
        <v>N/A</v>
      </c>
      <c r="AT25" s="480"/>
      <c r="AU25" s="480" t="str">
        <f t="shared" si="20"/>
        <v>N/A</v>
      </c>
      <c r="AV25" s="480"/>
      <c r="AW25" s="480" t="str">
        <f t="shared" si="20"/>
        <v>N/A</v>
      </c>
      <c r="AX25" s="480"/>
      <c r="AY25" s="480" t="str">
        <f t="shared" si="20"/>
        <v>N/A</v>
      </c>
      <c r="AZ25" s="480"/>
      <c r="BA25" s="480" t="str">
        <f t="shared" si="20"/>
        <v>N/A</v>
      </c>
      <c r="BB25" s="480"/>
      <c r="BC25" s="480" t="str">
        <f t="shared" si="20"/>
        <v>N/A</v>
      </c>
      <c r="BD25" s="480"/>
      <c r="BE25" s="480" t="str">
        <f t="shared" si="20"/>
        <v>N/A</v>
      </c>
      <c r="BF25" s="480"/>
      <c r="BG25" s="480" t="str">
        <f t="shared" si="20"/>
        <v>N/A</v>
      </c>
      <c r="BH25" s="480"/>
      <c r="BI25" s="480" t="str">
        <f t="shared" si="20"/>
        <v>N/A</v>
      </c>
      <c r="BJ25" s="480"/>
      <c r="BK25" s="480" t="str">
        <f t="shared" si="20"/>
        <v>N/A</v>
      </c>
      <c r="BL25" s="480"/>
      <c r="BM25" s="480" t="str">
        <f t="shared" si="20"/>
        <v>N/A</v>
      </c>
      <c r="BN25" s="480"/>
      <c r="BO25" s="480" t="str">
        <f t="shared" si="20"/>
        <v>N/A</v>
      </c>
      <c r="BP25" s="480"/>
      <c r="BQ25" s="480" t="str">
        <f t="shared" si="20"/>
        <v>N/A</v>
      </c>
      <c r="BR25" s="480"/>
      <c r="BS25" s="480" t="str">
        <f t="shared" si="20"/>
        <v>N/A</v>
      </c>
      <c r="BT25" s="480"/>
      <c r="BU25" s="480" t="str">
        <f t="shared" si="20"/>
        <v>N/A</v>
      </c>
      <c r="BV25" s="365"/>
    </row>
    <row r="26" spans="40:79" ht="15" customHeight="1">
      <c r="AN26" s="535">
        <v>14</v>
      </c>
      <c r="AO26" s="536" t="s">
        <v>142</v>
      </c>
      <c r="AP26" s="325" t="s">
        <v>49</v>
      </c>
      <c r="AQ26" s="480">
        <f>(F14+F15+F16+F18+F20)</f>
        <v>0</v>
      </c>
      <c r="AR26" s="480"/>
      <c r="AS26" s="480">
        <f aca="true" t="shared" si="21" ref="AS26:BU26">(H14+H15+H16+H18+H20)</f>
        <v>0</v>
      </c>
      <c r="AT26" s="480"/>
      <c r="AU26" s="480">
        <f t="shared" si="21"/>
        <v>0</v>
      </c>
      <c r="AV26" s="480"/>
      <c r="AW26" s="480">
        <f t="shared" si="21"/>
        <v>0</v>
      </c>
      <c r="AX26" s="480"/>
      <c r="AY26" s="480">
        <f t="shared" si="21"/>
        <v>0</v>
      </c>
      <c r="AZ26" s="480"/>
      <c r="BA26" s="480">
        <f t="shared" si="21"/>
        <v>98</v>
      </c>
      <c r="BB26" s="480"/>
      <c r="BC26" s="480">
        <f t="shared" si="21"/>
        <v>152.10000610351562</v>
      </c>
      <c r="BD26" s="480"/>
      <c r="BE26" s="480">
        <f t="shared" si="21"/>
        <v>124.69999694824219</v>
      </c>
      <c r="BF26" s="480"/>
      <c r="BG26" s="480">
        <f t="shared" si="21"/>
        <v>151.10000610351562</v>
      </c>
      <c r="BH26" s="480"/>
      <c r="BI26" s="480">
        <f t="shared" si="21"/>
        <v>197.832</v>
      </c>
      <c r="BJ26" s="480"/>
      <c r="BK26" s="480">
        <f t="shared" si="21"/>
        <v>189.408</v>
      </c>
      <c r="BL26" s="480"/>
      <c r="BM26" s="480">
        <f t="shared" si="21"/>
        <v>167.71</v>
      </c>
      <c r="BN26" s="480"/>
      <c r="BO26" s="480">
        <f t="shared" si="21"/>
        <v>152.9</v>
      </c>
      <c r="BP26" s="480"/>
      <c r="BQ26" s="480">
        <f t="shared" si="21"/>
        <v>176.392</v>
      </c>
      <c r="BR26" s="480"/>
      <c r="BS26" s="480">
        <f t="shared" si="21"/>
        <v>162.899</v>
      </c>
      <c r="BT26" s="480"/>
      <c r="BU26" s="480">
        <f t="shared" si="21"/>
        <v>207.444</v>
      </c>
      <c r="BV26" s="365"/>
      <c r="BW26"/>
      <c r="BX26"/>
      <c r="BY26"/>
      <c r="BZ26"/>
      <c r="CA26"/>
    </row>
    <row r="27" spans="2:255" ht="17.25" customHeight="1">
      <c r="B27" s="418">
        <v>2</v>
      </c>
      <c r="C27" s="93" t="s">
        <v>337</v>
      </c>
      <c r="D27" s="93"/>
      <c r="E27" s="93"/>
      <c r="F27" s="518"/>
      <c r="G27" s="205"/>
      <c r="H27" s="180"/>
      <c r="I27" s="205"/>
      <c r="J27" s="180"/>
      <c r="K27" s="205"/>
      <c r="L27" s="180"/>
      <c r="M27" s="205"/>
      <c r="N27" s="180"/>
      <c r="O27" s="205"/>
      <c r="P27" s="180"/>
      <c r="Q27" s="205"/>
      <c r="R27" s="180"/>
      <c r="S27" s="205"/>
      <c r="T27" s="180"/>
      <c r="U27" s="205"/>
      <c r="V27" s="180"/>
      <c r="W27" s="205"/>
      <c r="X27" s="180"/>
      <c r="Y27" s="205"/>
      <c r="Z27" s="180"/>
      <c r="AA27" s="205"/>
      <c r="AB27" s="180"/>
      <c r="AC27" s="205"/>
      <c r="AD27" s="205"/>
      <c r="AE27" s="205"/>
      <c r="AF27" s="205"/>
      <c r="AG27" s="205"/>
      <c r="AH27" s="174"/>
      <c r="AI27" s="199"/>
      <c r="AJ27" s="174"/>
      <c r="AK27" s="199"/>
      <c r="AL27" s="633"/>
      <c r="AM27" s="1"/>
      <c r="AN27" s="499" t="s">
        <v>114</v>
      </c>
      <c r="AO27" s="536" t="s">
        <v>143</v>
      </c>
      <c r="AP27" s="344"/>
      <c r="AQ27" s="480" t="str">
        <f>IF((ISBLANK(F13)),"N/A",IF(ROUND(AQ23,0)&lt;ROUND(AQ26,0),"5&lt;14",IF(OR(ISBLANK(F14),ISBLANK(F15),ISBLANK(F16),ISBLANK(F18)),"N/A",IF(ROUND(AQ23,0)&gt;=ROUND(AQ26,0),"ok","&lt;&gt;"))))</f>
        <v>N/A</v>
      </c>
      <c r="AR27" s="480"/>
      <c r="AS27" s="480" t="str">
        <f>IF((ISBLANK(H13)),"N/A",IF(ROUND(AS23,0)&lt;ROUND(AS26,0),"5&lt;14",IF(OR(ISBLANK(H14),ISBLANK(H15),ISBLANK(H16),ISBLANK(H18)),"N/A",IF(ROUND(AS23,0)&gt;=ROUND(AS26,0),"ok","&lt;&gt;"))))</f>
        <v>N/A</v>
      </c>
      <c r="AT27" s="480"/>
      <c r="AU27" s="480" t="str">
        <f>IF((ISBLANK(J13)),"N/A",IF(ROUND(AU23,0)&lt;ROUND(AU26,0),"5&lt;14",IF(OR(ISBLANK(J14),ISBLANK(J15),ISBLANK(J16),ISBLANK(J18)),"N/A",IF(ROUND(AU23,0)&gt;=ROUND(AU26,0),"ok","&lt;&gt;"))))</f>
        <v>N/A</v>
      </c>
      <c r="AV27" s="480"/>
      <c r="AW27" s="480" t="str">
        <f>IF((ISBLANK(L13)),"N/A",IF(ROUND(AW23,0)&lt;ROUND(AW26,0),"5&lt;14",IF(OR(ISBLANK(L14),ISBLANK(L15),ISBLANK(L16),ISBLANK(L18)),"N/A",IF(ROUND(AW23,0)&gt;=ROUND(AW26,0),"ok","&lt;&gt;"))))</f>
        <v>N/A</v>
      </c>
      <c r="AX27" s="480"/>
      <c r="AY27" s="480" t="str">
        <f>IF((ISBLANK(N13)),"N/A",IF(ROUND(AY23,0)&lt;ROUND(AY26,0),"5&lt;14",IF(OR(ISBLANK(N14),ISBLANK(N15),ISBLANK(N16),ISBLANK(N18)),"N/A",IF(ROUND(AY23,0)&gt;=ROUND(AY26,0),"ok","&lt;&gt;"))))</f>
        <v>N/A</v>
      </c>
      <c r="AZ27" s="480"/>
      <c r="BA27" s="480" t="str">
        <f>IF((ISBLANK(P13)),"N/A",IF(ROUND(BA23,0)&lt;ROUND(BA26,0),"5&lt;14",IF(OR(ISBLANK(P14),ISBLANK(P15),ISBLANK(P16),ISBLANK(P18)),"N/A",IF(ROUND(BA23,0)&gt;=ROUND(BA26,0),"ok","&lt;&gt;"))))</f>
        <v>ok</v>
      </c>
      <c r="BB27" s="480"/>
      <c r="BC27" s="480" t="str">
        <f>IF((ISBLANK(R13)),"N/A",IF(ROUND(BC23,0)&lt;ROUND(BC26,0),"5&lt;14",IF(OR(ISBLANK(R14),ISBLANK(R15),ISBLANK(R16),ISBLANK(R18)),"N/A",IF(ROUND(BC23,0)&gt;=ROUND(BC26,0),"ok","&lt;&gt;"))))</f>
        <v>ok</v>
      </c>
      <c r="BD27" s="480"/>
      <c r="BE27" s="480" t="str">
        <f>IF((ISBLANK(T13)),"N/A",IF(ROUND(BE23,0)&lt;ROUND(BE26,0),"5&lt;14",IF(OR(ISBLANK(T14),ISBLANK(T15),ISBLANK(T16),ISBLANK(T18)),"N/A",IF(ROUND(BE23,0)&gt;=ROUND(BE26,0),"ok","&lt;&gt;"))))</f>
        <v>ok</v>
      </c>
      <c r="BF27" s="480"/>
      <c r="BG27" s="480" t="str">
        <f>IF((ISBLANK(V13)),"N/A",IF(ROUND(BG23,0)&lt;ROUND(BG26,0),"5&lt;14",IF(OR(ISBLANK(V14),ISBLANK(V15),ISBLANK(V16),ISBLANK(V18)),"N/A",IF(ROUND(BG23,0)&gt;=ROUND(BG26,0),"ok","&lt;&gt;"))))</f>
        <v>ok</v>
      </c>
      <c r="BH27" s="480"/>
      <c r="BI27" s="480" t="str">
        <f>IF((ISBLANK(X13)),"N/A",IF(ROUND(BI23,0)&lt;ROUND(BI26,0),"5&lt;14",IF(OR(ISBLANK(X14),ISBLANK(X15),ISBLANK(X16),ISBLANK(X18)),"N/A",IF(ROUND(BI23,0)&gt;=ROUND(BI26,0),"ok","&lt;&gt;"))))</f>
        <v>N/A</v>
      </c>
      <c r="BJ27" s="480"/>
      <c r="BK27" s="480" t="str">
        <f>IF((ISBLANK(Z13)),"N/A",IF(ROUND(BK23,0)&lt;ROUND(BK26,0),"5&lt;14",IF(OR(ISBLANK(Z14),ISBLANK(Z15),ISBLANK(Z16),ISBLANK(Z18)),"N/A",IF(ROUND(BK23,0)&gt;=ROUND(BK26,0),"ok","&lt;&gt;"))))</f>
        <v>ok</v>
      </c>
      <c r="BL27" s="480"/>
      <c r="BM27" s="480" t="str">
        <f>IF((ISBLANK(AB13)),"N/A",IF(ROUND(BM23,0)&lt;ROUND(BM26,0),"5&lt;14",IF(OR(ISBLANK(AB14),ISBLANK(AB15),ISBLANK(AB16),ISBLANK(AB18)),"N/A",IF(ROUND(BM23,0)&gt;=ROUND(BM26,0),"ok","&lt;&gt;"))))</f>
        <v>N/A</v>
      </c>
      <c r="BN27" s="480"/>
      <c r="BO27" s="480" t="str">
        <f>IF((ISBLANK(AD13)),"N/A",IF(ROUND(BO23,0)&lt;ROUND(BO26,0),"5&lt;14",IF(OR(ISBLANK(AD14),ISBLANK(AD15),ISBLANK(AD16),ISBLANK(AD18)),"N/A",IF(ROUND(BO23,0)&gt;=ROUND(BO26,0),"ok","&lt;&gt;"))))</f>
        <v>N/A</v>
      </c>
      <c r="BP27" s="480"/>
      <c r="BQ27" s="480" t="str">
        <f>IF((ISBLANK(AF13)),"N/A",IF(ROUND(BQ23,0)&lt;ROUND(BQ26,0),"5&lt;14",IF(OR(ISBLANK(AF14),ISBLANK(AF15),ISBLANK(AF16),ISBLANK(AF18)),"N/A",IF(ROUND(BQ23,0)&gt;=ROUND(BQ26,0),"ok","&lt;&gt;"))))</f>
        <v>N/A</v>
      </c>
      <c r="BR27" s="480"/>
      <c r="BS27" s="480" t="str">
        <f>IF((ISBLANK(AH13)),"N/A",IF(ROUND(BS23,0)&lt;ROUND(BS26,0),"5&lt;14",IF(OR(ISBLANK(AH14),ISBLANK(AH15),ISBLANK(AH16),ISBLANK(AH18)),"N/A",IF(ROUND(BS23,0)&gt;=ROUND(BS26,0),"ok","&lt;&gt;"))))</f>
        <v>N/A</v>
      </c>
      <c r="BT27" s="480"/>
      <c r="BU27" s="480" t="str">
        <f>IF((ISBLANK(AJ13)),"N/A",IF(ROUND(BU23,0)&lt;ROUND(BU26,0),"5&lt;14",IF(OR(ISBLANK(AJ14),ISBLANK(AJ15),ISBLANK(AJ16),ISBLANK(AJ18)),"N/A",IF(ROUND(BU23,0)&gt;=ROUND(BU26,0),"ok","&lt;&gt;"))))</f>
        <v>N/A</v>
      </c>
      <c r="BV27" s="480"/>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94"/>
      <c r="D28" s="95"/>
      <c r="E28" s="95"/>
      <c r="F28" s="516"/>
      <c r="G28" s="203"/>
      <c r="H28" s="178"/>
      <c r="I28" s="203"/>
      <c r="J28" s="178"/>
      <c r="K28" s="203"/>
      <c r="L28" s="178"/>
      <c r="M28" s="203"/>
      <c r="N28" s="178"/>
      <c r="O28" s="203"/>
      <c r="P28" s="178"/>
      <c r="Q28" s="203"/>
      <c r="R28" s="178"/>
      <c r="S28" s="203"/>
      <c r="T28" s="178"/>
      <c r="U28" s="203"/>
      <c r="V28" s="178"/>
      <c r="W28" s="203"/>
      <c r="X28" s="178"/>
      <c r="Y28" s="203"/>
      <c r="Z28" s="178"/>
      <c r="AA28" s="203"/>
      <c r="AB28" s="178"/>
      <c r="AC28" s="203"/>
      <c r="AD28" s="203"/>
      <c r="AE28" s="203"/>
      <c r="AF28" s="203"/>
      <c r="AG28" s="203"/>
      <c r="AH28" s="186"/>
      <c r="AI28" s="210"/>
      <c r="AJ28" s="186"/>
      <c r="AK28" s="210"/>
      <c r="AL28" s="210"/>
      <c r="AM28" s="105"/>
      <c r="AN28" s="537"/>
      <c r="AO28" s="551"/>
      <c r="AP28" s="344"/>
      <c r="AQ28" s="484"/>
      <c r="AR28" s="344"/>
      <c r="AS28" s="484"/>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484"/>
      <c r="BV28" s="365"/>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6" t="s">
        <v>54</v>
      </c>
      <c r="D29" s="711" t="s">
        <v>338</v>
      </c>
      <c r="E29" s="712"/>
      <c r="F29" s="713"/>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4"/>
      <c r="AM29" s="105"/>
      <c r="AN29" s="535">
        <v>15</v>
      </c>
      <c r="AO29" s="536" t="s">
        <v>118</v>
      </c>
      <c r="AP29" s="344" t="s">
        <v>16</v>
      </c>
      <c r="AQ29" s="334" t="e">
        <f>F13*1000/(F$9*F$10/100)</f>
        <v>#DIV/0!</v>
      </c>
      <c r="AR29" s="334"/>
      <c r="AS29" s="334" t="e">
        <f>H13*1000/(H$9*H$10/100)</f>
        <v>#DIV/0!</v>
      </c>
      <c r="AT29" s="334"/>
      <c r="AU29" s="334" t="e">
        <f>J13*1000/(J$9*J$10/100)</f>
        <v>#DIV/0!</v>
      </c>
      <c r="AV29" s="334"/>
      <c r="AW29" s="334" t="e">
        <f>L13*1000/(L$9*L$10/100)</f>
        <v>#DIV/0!</v>
      </c>
      <c r="AX29" s="334"/>
      <c r="AY29" s="334" t="e">
        <f>N13*1000/(N$9*N$10/100)</f>
        <v>#DIV/0!</v>
      </c>
      <c r="AZ29" s="334"/>
      <c r="BA29" s="334" t="e">
        <f>P13*1000/(P$9*P$10/100)</f>
        <v>#DIV/0!</v>
      </c>
      <c r="BB29" s="334"/>
      <c r="BC29" s="334" t="e">
        <f>R13*1000/(R$9*R$10/100)</f>
        <v>#DIV/0!</v>
      </c>
      <c r="BD29" s="334"/>
      <c r="BE29" s="334" t="e">
        <f>T13*1000/(T$9*T$10/100)</f>
        <v>#DIV/0!</v>
      </c>
      <c r="BF29" s="334"/>
      <c r="BG29" s="334" t="e">
        <f>V13*1000/(V$9*V$10/100)</f>
        <v>#DIV/0!</v>
      </c>
      <c r="BH29" s="334"/>
      <c r="BI29" s="334" t="e">
        <f>X13*1000/(X$9*X$10/100)</f>
        <v>#DIV/0!</v>
      </c>
      <c r="BJ29" s="334"/>
      <c r="BK29" s="334" t="e">
        <f>Z13*1000/(Z$9*Z$10/100)</f>
        <v>#DIV/0!</v>
      </c>
      <c r="BL29" s="334"/>
      <c r="BM29" s="334" t="e">
        <f>AB13*1000/(AB$9*AB$10/100)</f>
        <v>#DIV/0!</v>
      </c>
      <c r="BN29" s="334"/>
      <c r="BO29" s="334" t="e">
        <f>AD13*1000/(AD$9*AD$10/100)</f>
        <v>#DIV/0!</v>
      </c>
      <c r="BP29" s="334"/>
      <c r="BQ29" s="334">
        <f>AF13*1000/(AF$9*AF$10/100)</f>
        <v>210.97153134317165</v>
      </c>
      <c r="BR29" s="334"/>
      <c r="BS29" s="334" t="e">
        <f>AH13*1000/(AH$9*AH$10/100)</f>
        <v>#DIV/0!</v>
      </c>
      <c r="BT29" s="334"/>
      <c r="BU29" s="334" t="e">
        <f>AJ13*1000/(AJ$9*AJ$10/100)</f>
        <v>#DIV/0!</v>
      </c>
      <c r="BV29" s="334"/>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6.5" customHeight="1">
      <c r="A30" s="418">
        <v>0</v>
      </c>
      <c r="B30" s="418">
        <v>3806</v>
      </c>
      <c r="C30" s="98" t="s">
        <v>245</v>
      </c>
      <c r="D30" s="709" t="s">
        <v>260</v>
      </c>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105"/>
      <c r="AN30" s="538" t="s">
        <v>114</v>
      </c>
      <c r="AO30" s="550" t="s">
        <v>144</v>
      </c>
      <c r="AP30" s="332"/>
      <c r="AQ30" s="335" t="str">
        <f>IF(ISERR(AQ29),"N/A",IF(AQ29&lt;100,"&lt;&gt;",IF(AQ29&gt;1000,"&lt;&gt;","ok")))</f>
        <v>N/A</v>
      </c>
      <c r="AR30" s="335"/>
      <c r="AS30" s="335" t="str">
        <f>IF(ISERR(AS29),"N/A",IF(AS29&lt;100,"&lt;&gt;",IF(AS29&gt;1000,"&lt;&gt;","ok")))</f>
        <v>N/A</v>
      </c>
      <c r="AT30" s="335"/>
      <c r="AU30" s="335" t="str">
        <f>IF(ISERR(AU29),"N/A",IF(AU29&lt;100,"&lt;&gt;",IF(AU29&gt;1000,"&lt;&gt;","ok")))</f>
        <v>N/A</v>
      </c>
      <c r="AV30" s="335"/>
      <c r="AW30" s="335" t="str">
        <f>IF(ISERR(AW29),"N/A",IF(AW29&lt;100,"&lt;&gt;",IF(AW29&gt;1000,"&lt;&gt;","ok")))</f>
        <v>N/A</v>
      </c>
      <c r="AX30" s="335"/>
      <c r="AY30" s="335" t="str">
        <f>IF(ISERR(AY29),"N/A",IF(AY29&lt;100,"&lt;&gt;",IF(AY29&gt;1000,"&lt;&gt;","ok")))</f>
        <v>N/A</v>
      </c>
      <c r="AZ30" s="335"/>
      <c r="BA30" s="335" t="str">
        <f>IF(ISERR(BA29),"N/A",IF(BA29&lt;100,"&lt;&gt;",IF(BA29&gt;1000,"&lt;&gt;","ok")))</f>
        <v>N/A</v>
      </c>
      <c r="BB30" s="335"/>
      <c r="BC30" s="335" t="str">
        <f>IF(ISERR(BC29),"N/A",IF(BC29&lt;100,"&lt;&gt;",IF(BC29&gt;1000,"&lt;&gt;","ok")))</f>
        <v>N/A</v>
      </c>
      <c r="BD30" s="335"/>
      <c r="BE30" s="335" t="str">
        <f>IF(ISERR(BE29),"N/A",IF(BE29&lt;100,"&lt;&gt;",IF(BE29&gt;1000,"&lt;&gt;","ok")))</f>
        <v>N/A</v>
      </c>
      <c r="BF30" s="335"/>
      <c r="BG30" s="335" t="str">
        <f>IF(ISERR(BG29),"N/A",IF(BG29&lt;100,"&lt;&gt;",IF(BG29&gt;1000,"&lt;&gt;","ok")))</f>
        <v>N/A</v>
      </c>
      <c r="BH30" s="335"/>
      <c r="BI30" s="335" t="str">
        <f>IF(ISERR(BI29),"N/A",IF(BI29&lt;100,"&lt;&gt;",IF(BI29&gt;1000,"&lt;&gt;","ok")))</f>
        <v>N/A</v>
      </c>
      <c r="BJ30" s="335"/>
      <c r="BK30" s="335" t="str">
        <f>IF(ISERR(BK29),"N/A",IF(BK29&lt;100,"&lt;&gt;",IF(BK29&gt;1000,"&lt;&gt;","ok")))</f>
        <v>N/A</v>
      </c>
      <c r="BL30" s="335"/>
      <c r="BM30" s="335" t="str">
        <f>IF(ISERR(BM29),"N/A",IF(BM29&lt;100,"&lt;&gt;",IF(BM29&gt;1000,"&lt;&gt;","ok")))</f>
        <v>N/A</v>
      </c>
      <c r="BN30" s="335"/>
      <c r="BO30" s="335" t="str">
        <f>IF(ISERR(BO29),"N/A",IF(BO29&lt;100,"&lt;&gt;",IF(BO29&gt;1000,"&lt;&gt;","ok")))</f>
        <v>N/A</v>
      </c>
      <c r="BP30" s="335"/>
      <c r="BQ30" s="335" t="str">
        <f>IF(ISERR(BQ29),"N/A",IF(BQ29&lt;100,"&lt;&gt;",IF(BQ29&gt;1000,"&lt;&gt;","ok")))</f>
        <v>ok</v>
      </c>
      <c r="BR30" s="335"/>
      <c r="BS30" s="335" t="str">
        <f>IF(ISERR(BS29),"N/A",IF(BS29&lt;100,"&lt;&gt;",IF(BS29&gt;1000,"&lt;&gt;","ok")))</f>
        <v>N/A</v>
      </c>
      <c r="BT30" s="335"/>
      <c r="BU30" s="335" t="str">
        <f>IF(ISERR(BU29),"N/A",IF(BU29&lt;100,"&lt;&gt;",IF(BU29&gt;1000,"&lt;&gt;","ok")))</f>
        <v>N/A</v>
      </c>
      <c r="BV30" s="335"/>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6.5" customHeight="1">
      <c r="A31" s="418">
        <v>0</v>
      </c>
      <c r="B31" s="418">
        <v>-1</v>
      </c>
      <c r="C31" s="99" t="s">
        <v>247</v>
      </c>
      <c r="D31" s="739" t="s">
        <v>7</v>
      </c>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105"/>
      <c r="AN31" s="421" t="s">
        <v>104</v>
      </c>
      <c r="AO31" s="547" t="s">
        <v>105</v>
      </c>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312"/>
      <c r="BT31" s="312"/>
      <c r="BU31" s="312"/>
      <c r="BV31" s="312"/>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6.5" customHeight="1">
      <c r="A32" s="418">
        <v>0</v>
      </c>
      <c r="B32" s="418">
        <v>3807</v>
      </c>
      <c r="C32" s="99" t="s">
        <v>248</v>
      </c>
      <c r="D32" s="740" t="s">
        <v>8</v>
      </c>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105"/>
      <c r="AN32" s="421" t="s">
        <v>106</v>
      </c>
      <c r="AO32" s="547" t="s">
        <v>107</v>
      </c>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312"/>
      <c r="BT32" s="312"/>
      <c r="BU32" s="312"/>
      <c r="BV32" s="31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6.5" customHeight="1">
      <c r="A33" s="418">
        <v>0</v>
      </c>
      <c r="B33" s="418">
        <v>3221</v>
      </c>
      <c r="C33" s="650" t="s">
        <v>249</v>
      </c>
      <c r="D33" s="707" t="s">
        <v>261</v>
      </c>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105"/>
      <c r="AN33" s="423" t="s">
        <v>108</v>
      </c>
      <c r="AO33" s="547" t="s">
        <v>109</v>
      </c>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312"/>
      <c r="BT33" s="312"/>
      <c r="BU33" s="312"/>
      <c r="BV33" s="312"/>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6.5" customHeight="1">
      <c r="A34" s="418">
        <v>0</v>
      </c>
      <c r="B34" s="418">
        <v>-1</v>
      </c>
      <c r="C34" s="651" t="s">
        <v>250</v>
      </c>
      <c r="D34" s="740" t="s">
        <v>6</v>
      </c>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105"/>
      <c r="AN34" s="423"/>
      <c r="AO34" s="547"/>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312"/>
      <c r="BT34" s="312"/>
      <c r="BU34" s="312"/>
      <c r="BV34" s="312"/>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651"/>
      <c r="D35" s="740"/>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c r="AM35" s="105"/>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312"/>
      <c r="BT35" s="312"/>
      <c r="BU35" s="312"/>
      <c r="BV35" s="312"/>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650"/>
      <c r="D36" s="740"/>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105"/>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312"/>
      <c r="BT36" s="312"/>
      <c r="BU36" s="312"/>
      <c r="BV36" s="312"/>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650"/>
      <c r="D37" s="653"/>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4"/>
      <c r="AL37" s="655"/>
      <c r="AM37" s="105"/>
      <c r="AN37" s="738"/>
      <c r="AO37" s="738"/>
      <c r="AP37" s="738"/>
      <c r="AQ37" s="738"/>
      <c r="AR37" s="738"/>
      <c r="AS37" s="738"/>
      <c r="AT37" s="738"/>
      <c r="AU37" s="738"/>
      <c r="AV37" s="738"/>
      <c r="AW37" s="738"/>
      <c r="AX37" s="738"/>
      <c r="AY37" s="738"/>
      <c r="AZ37" s="738"/>
      <c r="BA37" s="738"/>
      <c r="BB37" s="738"/>
      <c r="BC37" s="738"/>
      <c r="BD37" s="738"/>
      <c r="BE37" s="738"/>
      <c r="BF37" s="738"/>
      <c r="BG37" s="738"/>
      <c r="BH37" s="738"/>
      <c r="BI37" s="738"/>
      <c r="BJ37" s="738"/>
      <c r="BK37" s="738"/>
      <c r="BL37" s="738"/>
      <c r="BM37" s="738"/>
      <c r="BN37" s="738"/>
      <c r="BO37" s="738"/>
      <c r="BP37" s="738"/>
      <c r="BQ37" s="738"/>
      <c r="BR37" s="738"/>
      <c r="BS37" s="312"/>
      <c r="BT37" s="312"/>
      <c r="BU37" s="312"/>
      <c r="BV37" s="312"/>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99"/>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105"/>
      <c r="AN38" s="738"/>
      <c r="AO38" s="738"/>
      <c r="AP38" s="738"/>
      <c r="AQ38" s="738"/>
      <c r="AR38" s="738"/>
      <c r="AS38" s="738"/>
      <c r="AT38" s="738"/>
      <c r="AU38" s="738"/>
      <c r="AV38" s="738"/>
      <c r="AW38" s="738"/>
      <c r="AX38" s="738"/>
      <c r="AY38" s="738"/>
      <c r="AZ38" s="738"/>
      <c r="BA38" s="738"/>
      <c r="BB38" s="738"/>
      <c r="BC38" s="738"/>
      <c r="BD38" s="738"/>
      <c r="BE38" s="738"/>
      <c r="BF38" s="738"/>
      <c r="BG38" s="738"/>
      <c r="BH38" s="738"/>
      <c r="BI38" s="738"/>
      <c r="BJ38" s="738"/>
      <c r="BK38" s="738"/>
      <c r="BL38" s="738"/>
      <c r="BM38" s="738"/>
      <c r="BN38" s="738"/>
      <c r="BO38" s="738"/>
      <c r="BP38" s="738"/>
      <c r="BQ38" s="738"/>
      <c r="BR38" s="738"/>
      <c r="BS38" s="312"/>
      <c r="BT38" s="312"/>
      <c r="BU38" s="312"/>
      <c r="BV38" s="312"/>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9"/>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105"/>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312"/>
      <c r="BT39" s="312"/>
      <c r="BU39" s="312"/>
      <c r="BV39" s="312"/>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9"/>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105"/>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312"/>
      <c r="BT40" s="312"/>
      <c r="BU40" s="312"/>
      <c r="BV40" s="312"/>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9"/>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105"/>
      <c r="AN41" s="738"/>
      <c r="AO41" s="738"/>
      <c r="AP41" s="738"/>
      <c r="AQ41" s="738"/>
      <c r="AR41" s="738"/>
      <c r="AS41" s="738"/>
      <c r="AT41" s="738"/>
      <c r="AU41" s="738"/>
      <c r="AV41" s="738"/>
      <c r="AW41" s="738"/>
      <c r="AX41" s="738"/>
      <c r="AY41" s="738"/>
      <c r="AZ41" s="738"/>
      <c r="BA41" s="738"/>
      <c r="BB41" s="738"/>
      <c r="BC41" s="738"/>
      <c r="BD41" s="738"/>
      <c r="BE41" s="738"/>
      <c r="BF41" s="738"/>
      <c r="BG41" s="738"/>
      <c r="BH41" s="738"/>
      <c r="BI41" s="738"/>
      <c r="BJ41" s="738"/>
      <c r="BK41" s="738"/>
      <c r="BL41" s="738"/>
      <c r="BM41" s="738"/>
      <c r="BN41" s="738"/>
      <c r="BO41" s="738"/>
      <c r="BP41" s="738"/>
      <c r="BQ41" s="738"/>
      <c r="BR41" s="738"/>
      <c r="BS41" s="312"/>
      <c r="BT41" s="312"/>
      <c r="BU41" s="312"/>
      <c r="BV41" s="312"/>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9"/>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105"/>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312"/>
      <c r="BT42" s="312"/>
      <c r="BU42" s="312"/>
      <c r="BV42" s="31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9"/>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105"/>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312"/>
      <c r="BT43" s="312"/>
      <c r="BU43" s="312"/>
      <c r="BV43" s="312"/>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9"/>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105"/>
      <c r="AN44" s="738"/>
      <c r="AO44" s="738"/>
      <c r="AP44" s="738"/>
      <c r="AQ44" s="738"/>
      <c r="AR44" s="738"/>
      <c r="AS44" s="738"/>
      <c r="AT44" s="738"/>
      <c r="AU44" s="738"/>
      <c r="AV44" s="738"/>
      <c r="AW44" s="738"/>
      <c r="AX44" s="738"/>
      <c r="AY44" s="738"/>
      <c r="AZ44" s="738"/>
      <c r="BA44" s="738"/>
      <c r="BB44" s="738"/>
      <c r="BC44" s="738"/>
      <c r="BD44" s="738"/>
      <c r="BE44" s="738"/>
      <c r="BF44" s="738"/>
      <c r="BG44" s="738"/>
      <c r="BH44" s="738"/>
      <c r="BI44" s="738"/>
      <c r="BJ44" s="738"/>
      <c r="BK44" s="738"/>
      <c r="BL44" s="738"/>
      <c r="BM44" s="738"/>
      <c r="BN44" s="738"/>
      <c r="BO44" s="738"/>
      <c r="BP44" s="738"/>
      <c r="BQ44" s="738"/>
      <c r="BR44" s="738"/>
      <c r="BS44" s="312"/>
      <c r="BT44" s="312"/>
      <c r="BU44" s="312"/>
      <c r="BV44" s="312"/>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9"/>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105"/>
      <c r="AN45" s="738"/>
      <c r="AO45" s="738"/>
      <c r="AP45" s="738"/>
      <c r="AQ45" s="738"/>
      <c r="AR45" s="738"/>
      <c r="AS45" s="738"/>
      <c r="AT45" s="738"/>
      <c r="AU45" s="738"/>
      <c r="AV45" s="738"/>
      <c r="AW45" s="738"/>
      <c r="AX45" s="738"/>
      <c r="AY45" s="738"/>
      <c r="AZ45" s="738"/>
      <c r="BA45" s="738"/>
      <c r="BB45" s="738"/>
      <c r="BC45" s="738"/>
      <c r="BD45" s="738"/>
      <c r="BE45" s="738"/>
      <c r="BF45" s="738"/>
      <c r="BG45" s="738"/>
      <c r="BH45" s="738"/>
      <c r="BI45" s="738"/>
      <c r="BJ45" s="738"/>
      <c r="BK45" s="738"/>
      <c r="BL45" s="738"/>
      <c r="BM45" s="738"/>
      <c r="BN45" s="738"/>
      <c r="BO45" s="738"/>
      <c r="BP45" s="738"/>
      <c r="BQ45" s="738"/>
      <c r="BR45" s="738"/>
      <c r="BS45" s="312"/>
      <c r="BT45" s="312"/>
      <c r="BU45" s="312"/>
      <c r="BV45" s="312"/>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9"/>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105"/>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c r="BK46" s="738"/>
      <c r="BL46" s="738"/>
      <c r="BM46" s="738"/>
      <c r="BN46" s="738"/>
      <c r="BO46" s="738"/>
      <c r="BP46" s="738"/>
      <c r="BQ46" s="738"/>
      <c r="BR46" s="738"/>
      <c r="BS46" s="312"/>
      <c r="BT46" s="312"/>
      <c r="BU46" s="312"/>
      <c r="BV46" s="312"/>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9"/>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105"/>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c r="BQ47" s="738"/>
      <c r="BR47" s="738"/>
      <c r="BS47" s="312"/>
      <c r="BT47" s="312"/>
      <c r="BU47" s="312"/>
      <c r="BV47" s="312"/>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9"/>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105"/>
      <c r="AN48" s="738"/>
      <c r="AO48" s="738"/>
      <c r="AP48" s="738"/>
      <c r="AQ48" s="738"/>
      <c r="AR48" s="738"/>
      <c r="AS48" s="738"/>
      <c r="AT48" s="738"/>
      <c r="AU48" s="738"/>
      <c r="AV48" s="738"/>
      <c r="AW48" s="738"/>
      <c r="AX48" s="738"/>
      <c r="AY48" s="738"/>
      <c r="AZ48" s="738"/>
      <c r="BA48" s="738"/>
      <c r="BB48" s="738"/>
      <c r="BC48" s="738"/>
      <c r="BD48" s="738"/>
      <c r="BE48" s="738"/>
      <c r="BF48" s="738"/>
      <c r="BG48" s="738"/>
      <c r="BH48" s="738"/>
      <c r="BI48" s="738"/>
      <c r="BJ48" s="738"/>
      <c r="BK48" s="738"/>
      <c r="BL48" s="738"/>
      <c r="BM48" s="738"/>
      <c r="BN48" s="738"/>
      <c r="BO48" s="738"/>
      <c r="BP48" s="738"/>
      <c r="BQ48" s="738"/>
      <c r="BR48" s="738"/>
      <c r="BS48" s="312"/>
      <c r="BT48" s="312"/>
      <c r="BU48" s="312"/>
      <c r="BV48" s="312"/>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9"/>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105"/>
      <c r="AN49" s="738"/>
      <c r="AO49" s="738"/>
      <c r="AP49" s="738"/>
      <c r="AQ49" s="738"/>
      <c r="AR49" s="738"/>
      <c r="AS49" s="738"/>
      <c r="AT49" s="738"/>
      <c r="AU49" s="738"/>
      <c r="AV49" s="738"/>
      <c r="AW49" s="738"/>
      <c r="AX49" s="738"/>
      <c r="AY49" s="738"/>
      <c r="AZ49" s="738"/>
      <c r="BA49" s="738"/>
      <c r="BB49" s="738"/>
      <c r="BC49" s="738"/>
      <c r="BD49" s="738"/>
      <c r="BE49" s="738"/>
      <c r="BF49" s="738"/>
      <c r="BG49" s="738"/>
      <c r="BH49" s="738"/>
      <c r="BI49" s="738"/>
      <c r="BJ49" s="738"/>
      <c r="BK49" s="738"/>
      <c r="BL49" s="738"/>
      <c r="BM49" s="738"/>
      <c r="BN49" s="738"/>
      <c r="BO49" s="738"/>
      <c r="BP49" s="738"/>
      <c r="BQ49" s="738"/>
      <c r="BR49" s="738"/>
      <c r="BS49" s="312"/>
      <c r="BT49" s="312"/>
      <c r="BU49" s="312"/>
      <c r="BV49" s="312"/>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9"/>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105"/>
      <c r="AN50" s="738"/>
      <c r="AO50" s="738"/>
      <c r="AP50" s="738"/>
      <c r="AQ50" s="738"/>
      <c r="AR50" s="738"/>
      <c r="AS50" s="738"/>
      <c r="AT50" s="738"/>
      <c r="AU50" s="738"/>
      <c r="AV50" s="738"/>
      <c r="AW50" s="738"/>
      <c r="AX50" s="738"/>
      <c r="AY50" s="738"/>
      <c r="AZ50" s="738"/>
      <c r="BA50" s="738"/>
      <c r="BB50" s="738"/>
      <c r="BC50" s="738"/>
      <c r="BD50" s="738"/>
      <c r="BE50" s="738"/>
      <c r="BF50" s="738"/>
      <c r="BG50" s="738"/>
      <c r="BH50" s="738"/>
      <c r="BI50" s="738"/>
      <c r="BJ50" s="738"/>
      <c r="BK50" s="738"/>
      <c r="BL50" s="738"/>
      <c r="BM50" s="738"/>
      <c r="BN50" s="738"/>
      <c r="BO50" s="738"/>
      <c r="BP50" s="738"/>
      <c r="BQ50" s="738"/>
      <c r="BR50" s="738"/>
      <c r="BS50" s="312"/>
      <c r="BT50" s="312"/>
      <c r="BU50" s="312"/>
      <c r="BV50" s="312"/>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100"/>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c r="AC51" s="703"/>
      <c r="AD51" s="703"/>
      <c r="AE51" s="703"/>
      <c r="AF51" s="703"/>
      <c r="AG51" s="703"/>
      <c r="AH51" s="703"/>
      <c r="AI51" s="703"/>
      <c r="AJ51" s="703"/>
      <c r="AK51" s="703"/>
      <c r="AL51" s="703"/>
      <c r="AM51" s="105"/>
      <c r="AN51" s="738"/>
      <c r="AO51" s="738"/>
      <c r="AP51" s="738"/>
      <c r="AQ51" s="738"/>
      <c r="AR51" s="738"/>
      <c r="AS51" s="738"/>
      <c r="AT51" s="738"/>
      <c r="AU51" s="738"/>
      <c r="AV51" s="738"/>
      <c r="AW51" s="738"/>
      <c r="AX51" s="738"/>
      <c r="AY51" s="738"/>
      <c r="AZ51" s="738"/>
      <c r="BA51" s="738"/>
      <c r="BB51" s="738"/>
      <c r="BC51" s="738"/>
      <c r="BD51" s="738"/>
      <c r="BE51" s="738"/>
      <c r="BF51" s="738"/>
      <c r="BG51" s="738"/>
      <c r="BH51" s="738"/>
      <c r="BI51" s="738"/>
      <c r="BJ51" s="738"/>
      <c r="BK51" s="738"/>
      <c r="BL51" s="738"/>
      <c r="BM51" s="738"/>
      <c r="BN51" s="738"/>
      <c r="BO51" s="738"/>
      <c r="BP51" s="738"/>
      <c r="BQ51" s="738"/>
      <c r="BR51" s="738"/>
      <c r="BS51" s="312"/>
      <c r="BT51" s="312"/>
      <c r="BU51" s="312"/>
      <c r="BV51" s="312"/>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105"/>
      <c r="AN52" s="737"/>
      <c r="AO52" s="737"/>
      <c r="AP52" s="737"/>
      <c r="AQ52" s="737"/>
      <c r="AR52" s="737"/>
      <c r="AS52" s="737"/>
      <c r="AT52" s="737"/>
      <c r="AU52" s="737"/>
      <c r="AV52" s="737"/>
      <c r="AW52" s="737"/>
      <c r="AX52" s="737"/>
      <c r="AY52" s="737"/>
      <c r="AZ52" s="737"/>
      <c r="BA52" s="737"/>
      <c r="BB52" s="737"/>
      <c r="BC52" s="737"/>
      <c r="BD52" s="737"/>
      <c r="BE52" s="737"/>
      <c r="BF52" s="737"/>
      <c r="BG52" s="737"/>
      <c r="BH52" s="737"/>
      <c r="BI52" s="737"/>
      <c r="BJ52" s="737"/>
      <c r="BK52" s="737"/>
      <c r="BL52" s="737"/>
      <c r="BM52" s="737"/>
      <c r="BN52" s="737"/>
      <c r="BO52" s="737"/>
      <c r="BP52" s="737"/>
      <c r="BQ52" s="737"/>
      <c r="BR52" s="737"/>
      <c r="BS52" s="312"/>
      <c r="BT52" s="312"/>
      <c r="BU52" s="312"/>
      <c r="BV52" s="31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5"/>
      <c r="AN53" s="320"/>
      <c r="AO53" s="311"/>
      <c r="AP53" s="311"/>
      <c r="AQ53" s="351"/>
      <c r="AR53" s="338"/>
      <c r="AS53" s="351"/>
      <c r="AT53" s="338"/>
      <c r="AU53" s="351"/>
      <c r="AV53" s="338"/>
      <c r="AW53" s="351"/>
      <c r="AX53" s="338"/>
      <c r="AY53" s="351"/>
      <c r="AZ53" s="338"/>
      <c r="BA53" s="351"/>
      <c r="BB53" s="338"/>
      <c r="BC53" s="351"/>
      <c r="BD53" s="338"/>
      <c r="BE53" s="351"/>
      <c r="BF53" s="338"/>
      <c r="BG53" s="351"/>
      <c r="BH53" s="338"/>
      <c r="BI53" s="351"/>
      <c r="BJ53" s="338"/>
      <c r="BK53" s="351"/>
      <c r="BL53" s="338"/>
      <c r="BM53" s="351"/>
      <c r="BN53" s="338"/>
      <c r="BO53" s="351"/>
      <c r="BP53" s="338"/>
      <c r="BQ53" s="351"/>
      <c r="BR53" s="338"/>
      <c r="BS53" s="312"/>
      <c r="BT53" s="312"/>
      <c r="BU53" s="312"/>
      <c r="BV53" s="312"/>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7"/>
      <c r="AN54" s="320"/>
      <c r="AO54" s="320"/>
      <c r="AP54" s="320"/>
      <c r="AQ54" s="351"/>
      <c r="AR54" s="338"/>
      <c r="AS54" s="351"/>
      <c r="AT54" s="338"/>
      <c r="AU54" s="351"/>
      <c r="AV54" s="338"/>
      <c r="AW54" s="351"/>
      <c r="AX54" s="338"/>
      <c r="AY54" s="351"/>
      <c r="AZ54" s="338"/>
      <c r="BA54" s="351"/>
      <c r="BB54" s="338"/>
      <c r="BC54" s="351"/>
      <c r="BD54" s="338"/>
      <c r="BE54" s="351"/>
      <c r="BF54" s="338"/>
      <c r="BG54" s="351"/>
      <c r="BH54" s="338"/>
      <c r="BI54" s="351"/>
      <c r="BJ54" s="338"/>
      <c r="BK54" s="351"/>
      <c r="BL54" s="338"/>
      <c r="BM54" s="351"/>
      <c r="BN54" s="338"/>
      <c r="BO54" s="351"/>
      <c r="BP54" s="338"/>
      <c r="BQ54" s="351"/>
      <c r="BR54" s="338"/>
    </row>
    <row r="55" spans="39:70" ht="12.75">
      <c r="AM55" s="17"/>
      <c r="AN55" s="320"/>
      <c r="AO55" s="320"/>
      <c r="AP55" s="320"/>
      <c r="AQ55" s="351"/>
      <c r="AR55" s="338"/>
      <c r="AS55" s="351"/>
      <c r="AT55" s="338"/>
      <c r="AU55" s="351"/>
      <c r="AV55" s="338"/>
      <c r="AW55" s="351"/>
      <c r="AX55" s="338"/>
      <c r="AY55" s="351"/>
      <c r="AZ55" s="338"/>
      <c r="BA55" s="351"/>
      <c r="BB55" s="338"/>
      <c r="BC55" s="351"/>
      <c r="BD55" s="338"/>
      <c r="BE55" s="351"/>
      <c r="BF55" s="338"/>
      <c r="BG55" s="351"/>
      <c r="BH55" s="338"/>
      <c r="BI55" s="351"/>
      <c r="BJ55" s="338"/>
      <c r="BK55" s="351"/>
      <c r="BL55" s="338"/>
      <c r="BM55" s="351"/>
      <c r="BN55" s="338"/>
      <c r="BO55" s="351"/>
      <c r="BP55" s="338"/>
      <c r="BQ55" s="351"/>
      <c r="BR55" s="338"/>
    </row>
    <row r="56" spans="39:70" ht="12.75">
      <c r="AM56" s="17"/>
      <c r="AN56" s="320"/>
      <c r="AO56" s="320"/>
      <c r="AP56" s="320"/>
      <c r="AQ56" s="351"/>
      <c r="AR56" s="338"/>
      <c r="AS56" s="351"/>
      <c r="AT56" s="338"/>
      <c r="AU56" s="351"/>
      <c r="AV56" s="338"/>
      <c r="AW56" s="351"/>
      <c r="AX56" s="338"/>
      <c r="AY56" s="351"/>
      <c r="AZ56" s="338"/>
      <c r="BA56" s="351"/>
      <c r="BB56" s="338"/>
      <c r="BC56" s="351"/>
      <c r="BD56" s="338"/>
      <c r="BE56" s="351"/>
      <c r="BF56" s="338"/>
      <c r="BG56" s="351"/>
      <c r="BH56" s="338"/>
      <c r="BI56" s="351"/>
      <c r="BJ56" s="338"/>
      <c r="BK56" s="351"/>
      <c r="BL56" s="338"/>
      <c r="BM56" s="351"/>
      <c r="BN56" s="338"/>
      <c r="BO56" s="351"/>
      <c r="BP56" s="338"/>
      <c r="BQ56" s="351"/>
      <c r="BR56" s="338"/>
    </row>
    <row r="57" spans="39:70" ht="12.75">
      <c r="AM57" s="17"/>
      <c r="AN57" s="320"/>
      <c r="AO57" s="320"/>
      <c r="AP57" s="320"/>
      <c r="AQ57" s="351"/>
      <c r="AR57" s="338"/>
      <c r="AS57" s="351"/>
      <c r="AT57" s="338"/>
      <c r="AU57" s="351"/>
      <c r="AV57" s="338"/>
      <c r="AW57" s="351"/>
      <c r="AX57" s="338"/>
      <c r="AY57" s="351"/>
      <c r="AZ57" s="338"/>
      <c r="BA57" s="351"/>
      <c r="BB57" s="338"/>
      <c r="BC57" s="351"/>
      <c r="BD57" s="338"/>
      <c r="BE57" s="351"/>
      <c r="BF57" s="338"/>
      <c r="BG57" s="351"/>
      <c r="BH57" s="338"/>
      <c r="BI57" s="351"/>
      <c r="BJ57" s="338"/>
      <c r="BK57" s="351"/>
      <c r="BL57" s="338"/>
      <c r="BM57" s="351"/>
      <c r="BN57" s="338"/>
      <c r="BO57" s="351"/>
      <c r="BP57" s="338"/>
      <c r="BQ57" s="351"/>
      <c r="BR57" s="338"/>
    </row>
    <row r="58" spans="39:70" ht="12.75">
      <c r="AM58" s="17"/>
      <c r="AN58" s="320"/>
      <c r="AO58" s="320"/>
      <c r="AP58" s="320"/>
      <c r="AQ58" s="351"/>
      <c r="AR58" s="338"/>
      <c r="AS58" s="351"/>
      <c r="AT58" s="338"/>
      <c r="AU58" s="351"/>
      <c r="AV58" s="338"/>
      <c r="AW58" s="351"/>
      <c r="AX58" s="338"/>
      <c r="AY58" s="351"/>
      <c r="AZ58" s="338"/>
      <c r="BA58" s="351"/>
      <c r="BB58" s="338"/>
      <c r="BC58" s="351"/>
      <c r="BD58" s="338"/>
      <c r="BE58" s="351"/>
      <c r="BF58" s="338"/>
      <c r="BG58" s="351"/>
      <c r="BH58" s="338"/>
      <c r="BI58" s="351"/>
      <c r="BJ58" s="338"/>
      <c r="BK58" s="351"/>
      <c r="BL58" s="338"/>
      <c r="BM58" s="351"/>
      <c r="BN58" s="338"/>
      <c r="BO58" s="351"/>
      <c r="BP58" s="338"/>
      <c r="BQ58" s="351"/>
      <c r="BR58" s="338"/>
    </row>
    <row r="59" spans="39:70" ht="12.75">
      <c r="AM59" s="17"/>
      <c r="AN59" s="320"/>
      <c r="AO59" s="320"/>
      <c r="AP59" s="320"/>
      <c r="AQ59" s="351"/>
      <c r="AR59" s="338"/>
      <c r="AS59" s="351"/>
      <c r="AT59" s="338"/>
      <c r="AU59" s="351"/>
      <c r="AV59" s="338"/>
      <c r="AW59" s="351"/>
      <c r="AX59" s="338"/>
      <c r="AY59" s="351"/>
      <c r="AZ59" s="338"/>
      <c r="BA59" s="351"/>
      <c r="BB59" s="338"/>
      <c r="BC59" s="351"/>
      <c r="BD59" s="338"/>
      <c r="BE59" s="351"/>
      <c r="BF59" s="338"/>
      <c r="BG59" s="351"/>
      <c r="BH59" s="338"/>
      <c r="BI59" s="351"/>
      <c r="BJ59" s="338"/>
      <c r="BK59" s="351"/>
      <c r="BL59" s="338"/>
      <c r="BM59" s="351"/>
      <c r="BN59" s="338"/>
      <c r="BO59" s="351"/>
      <c r="BP59" s="338"/>
      <c r="BQ59" s="351"/>
      <c r="BR59" s="338"/>
    </row>
    <row r="60" spans="39:70" ht="12.75">
      <c r="AM60" s="17"/>
      <c r="AN60" s="320"/>
      <c r="AO60" s="320"/>
      <c r="AP60" s="320"/>
      <c r="AQ60" s="351"/>
      <c r="AR60" s="338"/>
      <c r="AS60" s="351"/>
      <c r="AT60" s="338"/>
      <c r="AU60" s="351"/>
      <c r="AV60" s="338"/>
      <c r="AW60" s="351"/>
      <c r="AX60" s="338"/>
      <c r="AY60" s="351"/>
      <c r="AZ60" s="338"/>
      <c r="BA60" s="351"/>
      <c r="BB60" s="338"/>
      <c r="BC60" s="351"/>
      <c r="BD60" s="338"/>
      <c r="BE60" s="351"/>
      <c r="BF60" s="338"/>
      <c r="BG60" s="351"/>
      <c r="BH60" s="338"/>
      <c r="BI60" s="351"/>
      <c r="BJ60" s="338"/>
      <c r="BK60" s="351"/>
      <c r="BL60" s="338"/>
      <c r="BM60" s="351"/>
      <c r="BN60" s="338"/>
      <c r="BO60" s="351"/>
      <c r="BP60" s="338"/>
      <c r="BQ60" s="351"/>
      <c r="BR60" s="338"/>
    </row>
    <row r="61" spans="39:70" ht="12.75">
      <c r="AM61" s="17"/>
      <c r="AN61" s="320"/>
      <c r="AO61" s="320"/>
      <c r="AP61" s="320"/>
      <c r="AQ61" s="351"/>
      <c r="AR61" s="338"/>
      <c r="AS61" s="351"/>
      <c r="AT61" s="338"/>
      <c r="AU61" s="351"/>
      <c r="AV61" s="338"/>
      <c r="AW61" s="351"/>
      <c r="AX61" s="338"/>
      <c r="AY61" s="351"/>
      <c r="AZ61" s="338"/>
      <c r="BA61" s="351"/>
      <c r="BB61" s="338"/>
      <c r="BC61" s="351"/>
      <c r="BD61" s="338"/>
      <c r="BE61" s="351"/>
      <c r="BF61" s="338"/>
      <c r="BG61" s="351"/>
      <c r="BH61" s="338"/>
      <c r="BI61" s="351"/>
      <c r="BJ61" s="338"/>
      <c r="BK61" s="351"/>
      <c r="BL61" s="338"/>
      <c r="BM61" s="351"/>
      <c r="BN61" s="338"/>
      <c r="BO61" s="351"/>
      <c r="BP61" s="338"/>
      <c r="BQ61" s="351"/>
      <c r="BR61" s="338"/>
    </row>
    <row r="62" spans="39:70" ht="12.75">
      <c r="AM62" s="17"/>
      <c r="AN62" s="320"/>
      <c r="AO62" s="320"/>
      <c r="AP62" s="320"/>
      <c r="AQ62" s="351"/>
      <c r="AR62" s="338"/>
      <c r="AS62" s="351"/>
      <c r="AT62" s="338"/>
      <c r="AU62" s="351"/>
      <c r="AV62" s="338"/>
      <c r="AW62" s="351"/>
      <c r="AX62" s="338"/>
      <c r="AY62" s="351"/>
      <c r="AZ62" s="338"/>
      <c r="BA62" s="351"/>
      <c r="BB62" s="338"/>
      <c r="BC62" s="351"/>
      <c r="BD62" s="338"/>
      <c r="BE62" s="351"/>
      <c r="BF62" s="338"/>
      <c r="BG62" s="351"/>
      <c r="BH62" s="338"/>
      <c r="BI62" s="351"/>
      <c r="BJ62" s="338"/>
      <c r="BK62" s="351"/>
      <c r="BL62" s="338"/>
      <c r="BM62" s="351"/>
      <c r="BN62" s="338"/>
      <c r="BO62" s="351"/>
      <c r="BP62" s="338"/>
      <c r="BQ62" s="351"/>
      <c r="BR62" s="338"/>
    </row>
    <row r="63" spans="39:70" ht="12.75">
      <c r="AM63" s="17"/>
      <c r="AN63" s="320"/>
      <c r="AO63" s="320"/>
      <c r="AP63" s="320"/>
      <c r="AQ63" s="351"/>
      <c r="AR63" s="338"/>
      <c r="AS63" s="351"/>
      <c r="AT63" s="338"/>
      <c r="AU63" s="351"/>
      <c r="AV63" s="338"/>
      <c r="AW63" s="351"/>
      <c r="AX63" s="338"/>
      <c r="AY63" s="351"/>
      <c r="AZ63" s="338"/>
      <c r="BA63" s="351"/>
      <c r="BB63" s="338"/>
      <c r="BC63" s="351"/>
      <c r="BD63" s="338"/>
      <c r="BE63" s="351"/>
      <c r="BF63" s="338"/>
      <c r="BG63" s="351"/>
      <c r="BH63" s="338"/>
      <c r="BI63" s="351"/>
      <c r="BJ63" s="338"/>
      <c r="BK63" s="351"/>
      <c r="BL63" s="338"/>
      <c r="BM63" s="351"/>
      <c r="BN63" s="338"/>
      <c r="BO63" s="351"/>
      <c r="BP63" s="338"/>
      <c r="BQ63" s="351"/>
      <c r="BR63" s="338"/>
    </row>
    <row r="64" spans="39:70" ht="12.75">
      <c r="AM64" s="17"/>
      <c r="AN64" s="320"/>
      <c r="AO64" s="320"/>
      <c r="AP64" s="320"/>
      <c r="AQ64" s="351"/>
      <c r="AR64" s="338"/>
      <c r="AS64" s="351"/>
      <c r="AT64" s="338"/>
      <c r="AU64" s="351"/>
      <c r="AV64" s="338"/>
      <c r="AW64" s="351"/>
      <c r="AX64" s="338"/>
      <c r="AY64" s="351"/>
      <c r="AZ64" s="338"/>
      <c r="BA64" s="351"/>
      <c r="BB64" s="338"/>
      <c r="BC64" s="351"/>
      <c r="BD64" s="338"/>
      <c r="BE64" s="351"/>
      <c r="BF64" s="338"/>
      <c r="BG64" s="351"/>
      <c r="BH64" s="338"/>
      <c r="BI64" s="351"/>
      <c r="BJ64" s="338"/>
      <c r="BK64" s="351"/>
      <c r="BL64" s="338"/>
      <c r="BM64" s="351"/>
      <c r="BN64" s="338"/>
      <c r="BO64" s="351"/>
      <c r="BP64" s="338"/>
      <c r="BQ64" s="351"/>
      <c r="BR64" s="338"/>
    </row>
    <row r="65" spans="39:70" ht="12.75">
      <c r="AM65" s="17"/>
      <c r="AN65" s="320"/>
      <c r="AO65" s="320"/>
      <c r="AP65" s="320"/>
      <c r="AQ65" s="351"/>
      <c r="AR65" s="338"/>
      <c r="AS65" s="351"/>
      <c r="AT65" s="338"/>
      <c r="AU65" s="351"/>
      <c r="AV65" s="338"/>
      <c r="AW65" s="351"/>
      <c r="AX65" s="338"/>
      <c r="AY65" s="351"/>
      <c r="AZ65" s="338"/>
      <c r="BA65" s="351"/>
      <c r="BB65" s="338"/>
      <c r="BC65" s="351"/>
      <c r="BD65" s="338"/>
      <c r="BE65" s="351"/>
      <c r="BF65" s="338"/>
      <c r="BG65" s="351"/>
      <c r="BH65" s="338"/>
      <c r="BI65" s="351"/>
      <c r="BJ65" s="338"/>
      <c r="BK65" s="351"/>
      <c r="BL65" s="338"/>
      <c r="BM65" s="351"/>
      <c r="BN65" s="338"/>
      <c r="BO65" s="351"/>
      <c r="BP65" s="338"/>
      <c r="BQ65" s="351"/>
      <c r="BR65" s="338"/>
    </row>
    <row r="66" spans="39:70" ht="12.75">
      <c r="AM66" s="17"/>
      <c r="AN66" s="320"/>
      <c r="AO66" s="320"/>
      <c r="AP66" s="320"/>
      <c r="AQ66" s="351"/>
      <c r="AR66" s="338"/>
      <c r="AS66" s="351"/>
      <c r="AT66" s="338"/>
      <c r="AU66" s="351"/>
      <c r="AV66" s="338"/>
      <c r="AW66" s="351"/>
      <c r="AX66" s="338"/>
      <c r="AY66" s="351"/>
      <c r="AZ66" s="338"/>
      <c r="BA66" s="351"/>
      <c r="BB66" s="338"/>
      <c r="BC66" s="351"/>
      <c r="BD66" s="338"/>
      <c r="BE66" s="351"/>
      <c r="BF66" s="338"/>
      <c r="BG66" s="351"/>
      <c r="BH66" s="338"/>
      <c r="BI66" s="351"/>
      <c r="BJ66" s="338"/>
      <c r="BK66" s="351"/>
      <c r="BL66" s="338"/>
      <c r="BM66" s="351"/>
      <c r="BN66" s="338"/>
      <c r="BO66" s="351"/>
      <c r="BP66" s="338"/>
      <c r="BQ66" s="351"/>
      <c r="BR66" s="338"/>
    </row>
    <row r="67" spans="39:70" ht="12.75">
      <c r="AM67" s="17"/>
      <c r="AN67" s="320"/>
      <c r="AO67" s="320"/>
      <c r="AP67" s="320"/>
      <c r="AQ67" s="351"/>
      <c r="AR67" s="338"/>
      <c r="AS67" s="351"/>
      <c r="AT67" s="338"/>
      <c r="AU67" s="351"/>
      <c r="AV67" s="338"/>
      <c r="AW67" s="351"/>
      <c r="AX67" s="338"/>
      <c r="AY67" s="351"/>
      <c r="AZ67" s="338"/>
      <c r="BA67" s="351"/>
      <c r="BB67" s="338"/>
      <c r="BC67" s="351"/>
      <c r="BD67" s="338"/>
      <c r="BE67" s="351"/>
      <c r="BF67" s="338"/>
      <c r="BG67" s="351"/>
      <c r="BH67" s="338"/>
      <c r="BI67" s="351"/>
      <c r="BJ67" s="338"/>
      <c r="BK67" s="351"/>
      <c r="BL67" s="338"/>
      <c r="BM67" s="351"/>
      <c r="BN67" s="338"/>
      <c r="BO67" s="351"/>
      <c r="BP67" s="338"/>
      <c r="BQ67" s="351"/>
      <c r="BR67" s="338"/>
    </row>
    <row r="68" spans="39:70" ht="12.75">
      <c r="AM68" s="17"/>
      <c r="AN68" s="320"/>
      <c r="AO68" s="320"/>
      <c r="AP68" s="320"/>
      <c r="AQ68" s="351"/>
      <c r="AR68" s="338"/>
      <c r="AS68" s="351"/>
      <c r="AT68" s="338"/>
      <c r="AU68" s="351"/>
      <c r="AV68" s="338"/>
      <c r="AW68" s="351"/>
      <c r="AX68" s="338"/>
      <c r="AY68" s="351"/>
      <c r="AZ68" s="338"/>
      <c r="BA68" s="351"/>
      <c r="BB68" s="338"/>
      <c r="BC68" s="351"/>
      <c r="BD68" s="338"/>
      <c r="BE68" s="351"/>
      <c r="BF68" s="338"/>
      <c r="BG68" s="351"/>
      <c r="BH68" s="338"/>
      <c r="BI68" s="351"/>
      <c r="BJ68" s="338"/>
      <c r="BK68" s="351"/>
      <c r="BL68" s="338"/>
      <c r="BM68" s="351"/>
      <c r="BN68" s="338"/>
      <c r="BO68" s="351"/>
      <c r="BP68" s="338"/>
      <c r="BQ68" s="351"/>
      <c r="BR68" s="338"/>
    </row>
    <row r="69" spans="39:70" ht="12.75">
      <c r="AM69" s="17"/>
      <c r="AN69" s="320"/>
      <c r="AO69" s="320"/>
      <c r="AP69" s="320"/>
      <c r="AQ69" s="351"/>
      <c r="AR69" s="338"/>
      <c r="AS69" s="351"/>
      <c r="AT69" s="338"/>
      <c r="AU69" s="351"/>
      <c r="AV69" s="338"/>
      <c r="AW69" s="351"/>
      <c r="AX69" s="338"/>
      <c r="AY69" s="351"/>
      <c r="AZ69" s="338"/>
      <c r="BA69" s="351"/>
      <c r="BB69" s="338"/>
      <c r="BC69" s="351"/>
      <c r="BD69" s="338"/>
      <c r="BE69" s="351"/>
      <c r="BF69" s="338"/>
      <c r="BG69" s="351"/>
      <c r="BH69" s="338"/>
      <c r="BI69" s="351"/>
      <c r="BJ69" s="338"/>
      <c r="BK69" s="351"/>
      <c r="BL69" s="338"/>
      <c r="BM69" s="351"/>
      <c r="BN69" s="338"/>
      <c r="BO69" s="351"/>
      <c r="BP69" s="338"/>
      <c r="BQ69" s="351"/>
      <c r="BR69" s="338"/>
    </row>
    <row r="70" spans="39:70" ht="12.75">
      <c r="AM70" s="17"/>
      <c r="AN70" s="320"/>
      <c r="AO70" s="320"/>
      <c r="AP70" s="320"/>
      <c r="AQ70" s="351"/>
      <c r="AR70" s="338"/>
      <c r="AS70" s="351"/>
      <c r="AT70" s="338"/>
      <c r="AU70" s="351"/>
      <c r="AV70" s="338"/>
      <c r="AW70" s="351"/>
      <c r="AX70" s="338"/>
      <c r="AY70" s="351"/>
      <c r="AZ70" s="338"/>
      <c r="BA70" s="351"/>
      <c r="BB70" s="338"/>
      <c r="BC70" s="351"/>
      <c r="BD70" s="338"/>
      <c r="BE70" s="351"/>
      <c r="BF70" s="338"/>
      <c r="BG70" s="351"/>
      <c r="BH70" s="338"/>
      <c r="BI70" s="351"/>
      <c r="BJ70" s="338"/>
      <c r="BK70" s="351"/>
      <c r="BL70" s="338"/>
      <c r="BM70" s="351"/>
      <c r="BN70" s="338"/>
      <c r="BO70" s="351"/>
      <c r="BP70" s="338"/>
      <c r="BQ70" s="351"/>
      <c r="BR70" s="338"/>
    </row>
    <row r="71" spans="39:70" ht="12.75">
      <c r="AM71" s="17"/>
      <c r="AN71" s="320"/>
      <c r="AO71" s="320"/>
      <c r="AP71" s="320"/>
      <c r="AQ71" s="351"/>
      <c r="AR71" s="338"/>
      <c r="AS71" s="351"/>
      <c r="AT71" s="338"/>
      <c r="AU71" s="351"/>
      <c r="AV71" s="338"/>
      <c r="AW71" s="351"/>
      <c r="AX71" s="338"/>
      <c r="AY71" s="351"/>
      <c r="AZ71" s="338"/>
      <c r="BA71" s="351"/>
      <c r="BB71" s="338"/>
      <c r="BC71" s="351"/>
      <c r="BD71" s="338"/>
      <c r="BE71" s="351"/>
      <c r="BF71" s="338"/>
      <c r="BG71" s="351"/>
      <c r="BH71" s="338"/>
      <c r="BI71" s="351"/>
      <c r="BJ71" s="338"/>
      <c r="BK71" s="351"/>
      <c r="BL71" s="338"/>
      <c r="BM71" s="351"/>
      <c r="BN71" s="338"/>
      <c r="BO71" s="351"/>
      <c r="BP71" s="338"/>
      <c r="BQ71" s="351"/>
      <c r="BR71" s="338"/>
    </row>
    <row r="72" spans="39:70" ht="12.75">
      <c r="AM72" s="17"/>
      <c r="AN72" s="320"/>
      <c r="AO72" s="320"/>
      <c r="AP72" s="320"/>
      <c r="AQ72" s="351"/>
      <c r="AR72" s="338"/>
      <c r="AS72" s="351"/>
      <c r="AT72" s="338"/>
      <c r="AU72" s="351"/>
      <c r="AV72" s="338"/>
      <c r="AW72" s="351"/>
      <c r="AX72" s="338"/>
      <c r="AY72" s="351"/>
      <c r="AZ72" s="338"/>
      <c r="BA72" s="351"/>
      <c r="BB72" s="338"/>
      <c r="BC72" s="351"/>
      <c r="BD72" s="338"/>
      <c r="BE72" s="351"/>
      <c r="BF72" s="338"/>
      <c r="BG72" s="351"/>
      <c r="BH72" s="338"/>
      <c r="BI72" s="351"/>
      <c r="BJ72" s="338"/>
      <c r="BK72" s="351"/>
      <c r="BL72" s="338"/>
      <c r="BM72" s="351"/>
      <c r="BN72" s="338"/>
      <c r="BO72" s="351"/>
      <c r="BP72" s="338"/>
      <c r="BQ72" s="351"/>
      <c r="BR72" s="338"/>
    </row>
    <row r="73" spans="39:70" ht="12.75">
      <c r="AM73" s="17"/>
      <c r="AN73" s="320"/>
      <c r="AO73" s="320"/>
      <c r="AP73" s="320"/>
      <c r="AQ73" s="351"/>
      <c r="AR73" s="338"/>
      <c r="AS73" s="351"/>
      <c r="AT73" s="338"/>
      <c r="AU73" s="351"/>
      <c r="AV73" s="338"/>
      <c r="AW73" s="351"/>
      <c r="AX73" s="338"/>
      <c r="AY73" s="351"/>
      <c r="AZ73" s="338"/>
      <c r="BA73" s="351"/>
      <c r="BB73" s="338"/>
      <c r="BC73" s="351"/>
      <c r="BD73" s="338"/>
      <c r="BE73" s="351"/>
      <c r="BF73" s="338"/>
      <c r="BG73" s="351"/>
      <c r="BH73" s="338"/>
      <c r="BI73" s="351"/>
      <c r="BJ73" s="338"/>
      <c r="BK73" s="351"/>
      <c r="BL73" s="338"/>
      <c r="BM73" s="351"/>
      <c r="BN73" s="338"/>
      <c r="BO73" s="351"/>
      <c r="BP73" s="338"/>
      <c r="BQ73" s="351"/>
      <c r="BR73" s="338"/>
    </row>
    <row r="74" spans="39:70" ht="12.75">
      <c r="AM74" s="17"/>
      <c r="AN74" s="320"/>
      <c r="AO74" s="320"/>
      <c r="AP74" s="320"/>
      <c r="AQ74" s="351"/>
      <c r="AR74" s="338"/>
      <c r="AS74" s="351"/>
      <c r="AT74" s="338"/>
      <c r="AU74" s="351"/>
      <c r="AV74" s="338"/>
      <c r="AW74" s="351"/>
      <c r="AX74" s="338"/>
      <c r="AY74" s="351"/>
      <c r="AZ74" s="338"/>
      <c r="BA74" s="351"/>
      <c r="BB74" s="338"/>
      <c r="BC74" s="351"/>
      <c r="BD74" s="338"/>
      <c r="BE74" s="351"/>
      <c r="BF74" s="338"/>
      <c r="BG74" s="351"/>
      <c r="BH74" s="338"/>
      <c r="BI74" s="351"/>
      <c r="BJ74" s="338"/>
      <c r="BK74" s="351"/>
      <c r="BL74" s="338"/>
      <c r="BM74" s="351"/>
      <c r="BN74" s="338"/>
      <c r="BO74" s="351"/>
      <c r="BP74" s="338"/>
      <c r="BQ74" s="351"/>
      <c r="BR74" s="338"/>
    </row>
    <row r="75" spans="39:70" ht="12.75">
      <c r="AM75" s="17"/>
      <c r="AN75" s="320"/>
      <c r="AO75" s="320"/>
      <c r="AP75" s="320"/>
      <c r="AQ75" s="351"/>
      <c r="AR75" s="338"/>
      <c r="AS75" s="351"/>
      <c r="AT75" s="338"/>
      <c r="AU75" s="351"/>
      <c r="AV75" s="338"/>
      <c r="AW75" s="351"/>
      <c r="AX75" s="338"/>
      <c r="AY75" s="351"/>
      <c r="AZ75" s="338"/>
      <c r="BA75" s="351"/>
      <c r="BB75" s="338"/>
      <c r="BC75" s="351"/>
      <c r="BD75" s="338"/>
      <c r="BE75" s="351"/>
      <c r="BF75" s="338"/>
      <c r="BG75" s="351"/>
      <c r="BH75" s="338"/>
      <c r="BI75" s="351"/>
      <c r="BJ75" s="338"/>
      <c r="BK75" s="351"/>
      <c r="BL75" s="338"/>
      <c r="BM75" s="351"/>
      <c r="BN75" s="338"/>
      <c r="BO75" s="351"/>
      <c r="BP75" s="338"/>
      <c r="BQ75" s="351"/>
      <c r="BR75" s="338"/>
    </row>
    <row r="76" spans="39:70" ht="12.75">
      <c r="AM76" s="17"/>
      <c r="AN76" s="320"/>
      <c r="AO76" s="320"/>
      <c r="AP76" s="320"/>
      <c r="AQ76" s="351"/>
      <c r="AR76" s="338"/>
      <c r="AS76" s="351"/>
      <c r="AT76" s="338"/>
      <c r="AU76" s="351"/>
      <c r="AV76" s="338"/>
      <c r="AW76" s="351"/>
      <c r="AX76" s="338"/>
      <c r="AY76" s="351"/>
      <c r="AZ76" s="338"/>
      <c r="BA76" s="351"/>
      <c r="BB76" s="338"/>
      <c r="BC76" s="351"/>
      <c r="BD76" s="338"/>
      <c r="BE76" s="351"/>
      <c r="BF76" s="338"/>
      <c r="BG76" s="351"/>
      <c r="BH76" s="338"/>
      <c r="BI76" s="351"/>
      <c r="BJ76" s="338"/>
      <c r="BK76" s="351"/>
      <c r="BL76" s="338"/>
      <c r="BM76" s="351"/>
      <c r="BN76" s="338"/>
      <c r="BO76" s="351"/>
      <c r="BP76" s="338"/>
      <c r="BQ76" s="351"/>
      <c r="BR76" s="338"/>
    </row>
    <row r="77" spans="39:70" ht="12.75">
      <c r="AM77" s="17"/>
      <c r="AN77" s="320"/>
      <c r="AO77" s="320"/>
      <c r="AP77" s="320"/>
      <c r="AQ77" s="351"/>
      <c r="AR77" s="338"/>
      <c r="AS77" s="351"/>
      <c r="AT77" s="338"/>
      <c r="AU77" s="351"/>
      <c r="AV77" s="338"/>
      <c r="AW77" s="351"/>
      <c r="AX77" s="338"/>
      <c r="AY77" s="351"/>
      <c r="AZ77" s="338"/>
      <c r="BA77" s="351"/>
      <c r="BB77" s="338"/>
      <c r="BC77" s="351"/>
      <c r="BD77" s="338"/>
      <c r="BE77" s="351"/>
      <c r="BF77" s="338"/>
      <c r="BG77" s="351"/>
      <c r="BH77" s="338"/>
      <c r="BI77" s="351"/>
      <c r="BJ77" s="338"/>
      <c r="BK77" s="351"/>
      <c r="BL77" s="338"/>
      <c r="BM77" s="351"/>
      <c r="BN77" s="338"/>
      <c r="BO77" s="351"/>
      <c r="BP77" s="338"/>
      <c r="BQ77" s="351"/>
      <c r="BR77" s="338"/>
    </row>
    <row r="78" spans="39:70" ht="12.75">
      <c r="AM78" s="17"/>
      <c r="AN78" s="320"/>
      <c r="AO78" s="320"/>
      <c r="AP78" s="320"/>
      <c r="AQ78" s="351"/>
      <c r="AR78" s="338"/>
      <c r="AS78" s="351"/>
      <c r="AT78" s="338"/>
      <c r="AU78" s="351"/>
      <c r="AV78" s="338"/>
      <c r="AW78" s="351"/>
      <c r="AX78" s="338"/>
      <c r="AY78" s="351"/>
      <c r="AZ78" s="338"/>
      <c r="BA78" s="351"/>
      <c r="BB78" s="338"/>
      <c r="BC78" s="351"/>
      <c r="BD78" s="338"/>
      <c r="BE78" s="351"/>
      <c r="BF78" s="338"/>
      <c r="BG78" s="351"/>
      <c r="BH78" s="338"/>
      <c r="BI78" s="351"/>
      <c r="BJ78" s="338"/>
      <c r="BK78" s="351"/>
      <c r="BL78" s="338"/>
      <c r="BM78" s="351"/>
      <c r="BN78" s="338"/>
      <c r="BO78" s="351"/>
      <c r="BP78" s="338"/>
      <c r="BQ78" s="351"/>
      <c r="BR78" s="338"/>
    </row>
    <row r="79" spans="39:70" ht="12.75">
      <c r="AM79" s="17"/>
      <c r="AN79" s="320"/>
      <c r="AO79" s="320"/>
      <c r="AP79" s="320"/>
      <c r="AQ79" s="351"/>
      <c r="AR79" s="338"/>
      <c r="AS79" s="351"/>
      <c r="AT79" s="338"/>
      <c r="AU79" s="351"/>
      <c r="AV79" s="338"/>
      <c r="AW79" s="351"/>
      <c r="AX79" s="338"/>
      <c r="AY79" s="351"/>
      <c r="AZ79" s="338"/>
      <c r="BA79" s="351"/>
      <c r="BB79" s="338"/>
      <c r="BC79" s="351"/>
      <c r="BD79" s="338"/>
      <c r="BE79" s="351"/>
      <c r="BF79" s="338"/>
      <c r="BG79" s="351"/>
      <c r="BH79" s="338"/>
      <c r="BI79" s="351"/>
      <c r="BJ79" s="338"/>
      <c r="BK79" s="351"/>
      <c r="BL79" s="338"/>
      <c r="BM79" s="351"/>
      <c r="BN79" s="338"/>
      <c r="BO79" s="351"/>
      <c r="BP79" s="338"/>
      <c r="BQ79" s="351"/>
      <c r="BR79" s="338"/>
    </row>
    <row r="80" spans="39:70" ht="12.75">
      <c r="AM80" s="17"/>
      <c r="AN80" s="320"/>
      <c r="AO80" s="320"/>
      <c r="AP80" s="320"/>
      <c r="AQ80" s="351"/>
      <c r="AR80" s="338"/>
      <c r="AS80" s="351"/>
      <c r="AT80" s="338"/>
      <c r="AU80" s="351"/>
      <c r="AV80" s="338"/>
      <c r="AW80" s="351"/>
      <c r="AX80" s="338"/>
      <c r="AY80" s="351"/>
      <c r="AZ80" s="338"/>
      <c r="BA80" s="351"/>
      <c r="BB80" s="338"/>
      <c r="BC80" s="351"/>
      <c r="BD80" s="338"/>
      <c r="BE80" s="351"/>
      <c r="BF80" s="338"/>
      <c r="BG80" s="351"/>
      <c r="BH80" s="338"/>
      <c r="BI80" s="351"/>
      <c r="BJ80" s="338"/>
      <c r="BK80" s="351"/>
      <c r="BL80" s="338"/>
      <c r="BM80" s="351"/>
      <c r="BN80" s="338"/>
      <c r="BO80" s="351"/>
      <c r="BP80" s="338"/>
      <c r="BQ80" s="351"/>
      <c r="BR80" s="338"/>
    </row>
    <row r="81" spans="39:70" ht="12.75">
      <c r="AM81" s="17"/>
      <c r="AN81" s="320"/>
      <c r="AO81" s="320"/>
      <c r="AP81" s="320"/>
      <c r="AQ81" s="351"/>
      <c r="AR81" s="338"/>
      <c r="AS81" s="351"/>
      <c r="AT81" s="338"/>
      <c r="AU81" s="351"/>
      <c r="AV81" s="338"/>
      <c r="AW81" s="351"/>
      <c r="AX81" s="338"/>
      <c r="AY81" s="351"/>
      <c r="AZ81" s="338"/>
      <c r="BA81" s="351"/>
      <c r="BB81" s="338"/>
      <c r="BC81" s="351"/>
      <c r="BD81" s="338"/>
      <c r="BE81" s="351"/>
      <c r="BF81" s="338"/>
      <c r="BG81" s="351"/>
      <c r="BH81" s="338"/>
      <c r="BI81" s="351"/>
      <c r="BJ81" s="338"/>
      <c r="BK81" s="351"/>
      <c r="BL81" s="338"/>
      <c r="BM81" s="351"/>
      <c r="BN81" s="338"/>
      <c r="BO81" s="351"/>
      <c r="BP81" s="338"/>
      <c r="BQ81" s="351"/>
      <c r="BR81" s="338"/>
    </row>
    <row r="82" spans="39:70" ht="12.75">
      <c r="AM82" s="17"/>
      <c r="AN82" s="320"/>
      <c r="AO82" s="320"/>
      <c r="AP82" s="320"/>
      <c r="AQ82" s="351"/>
      <c r="AR82" s="338"/>
      <c r="AS82" s="351"/>
      <c r="AT82" s="338"/>
      <c r="AU82" s="351"/>
      <c r="AV82" s="338"/>
      <c r="AW82" s="351"/>
      <c r="AX82" s="338"/>
      <c r="AY82" s="351"/>
      <c r="AZ82" s="338"/>
      <c r="BA82" s="351"/>
      <c r="BB82" s="338"/>
      <c r="BC82" s="351"/>
      <c r="BD82" s="338"/>
      <c r="BE82" s="351"/>
      <c r="BF82" s="338"/>
      <c r="BG82" s="351"/>
      <c r="BH82" s="338"/>
      <c r="BI82" s="351"/>
      <c r="BJ82" s="338"/>
      <c r="BK82" s="351"/>
      <c r="BL82" s="338"/>
      <c r="BM82" s="351"/>
      <c r="BN82" s="338"/>
      <c r="BO82" s="351"/>
      <c r="BP82" s="338"/>
      <c r="BQ82" s="351"/>
      <c r="BR82" s="338"/>
    </row>
    <row r="83" spans="39:70" ht="12.75">
      <c r="AM83" s="17"/>
      <c r="AN83" s="320"/>
      <c r="AO83" s="320"/>
      <c r="AP83" s="320"/>
      <c r="AQ83" s="351"/>
      <c r="AR83" s="338"/>
      <c r="AS83" s="351"/>
      <c r="AT83" s="338"/>
      <c r="AU83" s="351"/>
      <c r="AV83" s="338"/>
      <c r="AW83" s="351"/>
      <c r="AX83" s="338"/>
      <c r="AY83" s="351"/>
      <c r="AZ83" s="338"/>
      <c r="BA83" s="351"/>
      <c r="BB83" s="338"/>
      <c r="BC83" s="351"/>
      <c r="BD83" s="338"/>
      <c r="BE83" s="351"/>
      <c r="BF83" s="338"/>
      <c r="BG83" s="351"/>
      <c r="BH83" s="338"/>
      <c r="BI83" s="351"/>
      <c r="BJ83" s="338"/>
      <c r="BK83" s="351"/>
      <c r="BL83" s="338"/>
      <c r="BM83" s="351"/>
      <c r="BN83" s="338"/>
      <c r="BO83" s="351"/>
      <c r="BP83" s="338"/>
      <c r="BQ83" s="351"/>
      <c r="BR83" s="338"/>
    </row>
    <row r="84" spans="39:70" ht="12.75">
      <c r="AM84" s="17"/>
      <c r="AN84" s="320"/>
      <c r="AO84" s="320"/>
      <c r="AP84" s="320"/>
      <c r="AQ84" s="351"/>
      <c r="AR84" s="338"/>
      <c r="AS84" s="351"/>
      <c r="AT84" s="338"/>
      <c r="AU84" s="351"/>
      <c r="AV84" s="338"/>
      <c r="AW84" s="351"/>
      <c r="AX84" s="338"/>
      <c r="AY84" s="351"/>
      <c r="AZ84" s="338"/>
      <c r="BA84" s="351"/>
      <c r="BB84" s="338"/>
      <c r="BC84" s="351"/>
      <c r="BD84" s="338"/>
      <c r="BE84" s="351"/>
      <c r="BF84" s="338"/>
      <c r="BG84" s="351"/>
      <c r="BH84" s="338"/>
      <c r="BI84" s="351"/>
      <c r="BJ84" s="338"/>
      <c r="BK84" s="351"/>
      <c r="BL84" s="338"/>
      <c r="BM84" s="351"/>
      <c r="BN84" s="338"/>
      <c r="BO84" s="351"/>
      <c r="BP84" s="338"/>
      <c r="BQ84" s="351"/>
      <c r="BR84" s="338"/>
    </row>
    <row r="85" spans="39:70" ht="12.75">
      <c r="AM85" s="17"/>
      <c r="AN85" s="320"/>
      <c r="AO85" s="320"/>
      <c r="AP85" s="320"/>
      <c r="AQ85" s="351"/>
      <c r="AR85" s="338"/>
      <c r="AS85" s="351"/>
      <c r="AT85" s="338"/>
      <c r="AU85" s="351"/>
      <c r="AV85" s="338"/>
      <c r="AW85" s="351"/>
      <c r="AX85" s="338"/>
      <c r="AY85" s="351"/>
      <c r="AZ85" s="338"/>
      <c r="BA85" s="351"/>
      <c r="BB85" s="338"/>
      <c r="BC85" s="351"/>
      <c r="BD85" s="338"/>
      <c r="BE85" s="351"/>
      <c r="BF85" s="338"/>
      <c r="BG85" s="351"/>
      <c r="BH85" s="338"/>
      <c r="BI85" s="351"/>
      <c r="BJ85" s="338"/>
      <c r="BK85" s="351"/>
      <c r="BL85" s="338"/>
      <c r="BM85" s="351"/>
      <c r="BN85" s="338"/>
      <c r="BO85" s="351"/>
      <c r="BP85" s="338"/>
      <c r="BQ85" s="351"/>
      <c r="BR85" s="338"/>
    </row>
    <row r="86" spans="39:70" ht="12.75">
      <c r="AM86" s="17"/>
      <c r="AN86" s="320"/>
      <c r="AO86" s="320"/>
      <c r="AP86" s="320"/>
      <c r="AQ86" s="351"/>
      <c r="AR86" s="338"/>
      <c r="AS86" s="351"/>
      <c r="AT86" s="338"/>
      <c r="AU86" s="351"/>
      <c r="AV86" s="338"/>
      <c r="AW86" s="351"/>
      <c r="AX86" s="338"/>
      <c r="AY86" s="351"/>
      <c r="AZ86" s="338"/>
      <c r="BA86" s="351"/>
      <c r="BB86" s="338"/>
      <c r="BC86" s="351"/>
      <c r="BD86" s="338"/>
      <c r="BE86" s="351"/>
      <c r="BF86" s="338"/>
      <c r="BG86" s="351"/>
      <c r="BH86" s="338"/>
      <c r="BI86" s="351"/>
      <c r="BJ86" s="338"/>
      <c r="BK86" s="351"/>
      <c r="BL86" s="338"/>
      <c r="BM86" s="351"/>
      <c r="BN86" s="338"/>
      <c r="BO86" s="351"/>
      <c r="BP86" s="338"/>
      <c r="BQ86" s="351"/>
      <c r="BR86" s="338"/>
    </row>
    <row r="87" spans="39:70" ht="12.75">
      <c r="AM87" s="17"/>
      <c r="AN87" s="320"/>
      <c r="AO87" s="320"/>
      <c r="AP87" s="320"/>
      <c r="AQ87" s="351"/>
      <c r="AR87" s="338"/>
      <c r="AS87" s="351"/>
      <c r="AT87" s="338"/>
      <c r="AU87" s="351"/>
      <c r="AV87" s="338"/>
      <c r="AW87" s="351"/>
      <c r="AX87" s="338"/>
      <c r="AY87" s="351"/>
      <c r="AZ87" s="338"/>
      <c r="BA87" s="351"/>
      <c r="BB87" s="338"/>
      <c r="BC87" s="351"/>
      <c r="BD87" s="338"/>
      <c r="BE87" s="351"/>
      <c r="BF87" s="338"/>
      <c r="BG87" s="351"/>
      <c r="BH87" s="338"/>
      <c r="BI87" s="351"/>
      <c r="BJ87" s="338"/>
      <c r="BK87" s="351"/>
      <c r="BL87" s="338"/>
      <c r="BM87" s="351"/>
      <c r="BN87" s="338"/>
      <c r="BO87" s="351"/>
      <c r="BP87" s="338"/>
      <c r="BQ87" s="351"/>
      <c r="BR87" s="338"/>
    </row>
    <row r="88" spans="39:70" ht="12.75">
      <c r="AM88" s="17"/>
      <c r="AN88" s="320"/>
      <c r="AO88" s="320"/>
      <c r="AP88" s="320"/>
      <c r="AQ88" s="351"/>
      <c r="AR88" s="338"/>
      <c r="AS88" s="351"/>
      <c r="AT88" s="338"/>
      <c r="AU88" s="351"/>
      <c r="AV88" s="338"/>
      <c r="AW88" s="351"/>
      <c r="AX88" s="338"/>
      <c r="AY88" s="351"/>
      <c r="AZ88" s="338"/>
      <c r="BA88" s="351"/>
      <c r="BB88" s="338"/>
      <c r="BC88" s="351"/>
      <c r="BD88" s="338"/>
      <c r="BE88" s="351"/>
      <c r="BF88" s="338"/>
      <c r="BG88" s="351"/>
      <c r="BH88" s="338"/>
      <c r="BI88" s="351"/>
      <c r="BJ88" s="338"/>
      <c r="BK88" s="351"/>
      <c r="BL88" s="338"/>
      <c r="BM88" s="351"/>
      <c r="BN88" s="338"/>
      <c r="BO88" s="351"/>
      <c r="BP88" s="338"/>
      <c r="BQ88" s="351"/>
      <c r="BR88" s="338"/>
    </row>
    <row r="89" spans="39:70" ht="12.75">
      <c r="AM89" s="17"/>
      <c r="AN89" s="320"/>
      <c r="AO89" s="320"/>
      <c r="AP89" s="320"/>
      <c r="AQ89" s="351"/>
      <c r="AR89" s="338"/>
      <c r="AS89" s="351"/>
      <c r="AT89" s="338"/>
      <c r="AU89" s="351"/>
      <c r="AV89" s="338"/>
      <c r="AW89" s="351"/>
      <c r="AX89" s="338"/>
      <c r="AY89" s="351"/>
      <c r="AZ89" s="338"/>
      <c r="BA89" s="351"/>
      <c r="BB89" s="338"/>
      <c r="BC89" s="351"/>
      <c r="BD89" s="338"/>
      <c r="BE89" s="351"/>
      <c r="BF89" s="338"/>
      <c r="BG89" s="351"/>
      <c r="BH89" s="338"/>
      <c r="BI89" s="351"/>
      <c r="BJ89" s="338"/>
      <c r="BK89" s="351"/>
      <c r="BL89" s="338"/>
      <c r="BM89" s="351"/>
      <c r="BN89" s="338"/>
      <c r="BO89" s="351"/>
      <c r="BP89" s="338"/>
      <c r="BQ89" s="351"/>
      <c r="BR89" s="338"/>
    </row>
    <row r="90" spans="39:70" ht="12.75">
      <c r="AM90" s="17"/>
      <c r="AN90" s="320"/>
      <c r="AO90" s="320"/>
      <c r="AP90" s="320"/>
      <c r="AQ90" s="351"/>
      <c r="AR90" s="338"/>
      <c r="AS90" s="351"/>
      <c r="AT90" s="338"/>
      <c r="AU90" s="351"/>
      <c r="AV90" s="338"/>
      <c r="AW90" s="351"/>
      <c r="AX90" s="338"/>
      <c r="AY90" s="351"/>
      <c r="AZ90" s="338"/>
      <c r="BA90" s="351"/>
      <c r="BB90" s="338"/>
      <c r="BC90" s="351"/>
      <c r="BD90" s="338"/>
      <c r="BE90" s="351"/>
      <c r="BF90" s="338"/>
      <c r="BG90" s="351"/>
      <c r="BH90" s="338"/>
      <c r="BI90" s="351"/>
      <c r="BJ90" s="338"/>
      <c r="BK90" s="351"/>
      <c r="BL90" s="338"/>
      <c r="BM90" s="351"/>
      <c r="BN90" s="338"/>
      <c r="BO90" s="351"/>
      <c r="BP90" s="338"/>
      <c r="BQ90" s="351"/>
      <c r="BR90" s="338"/>
    </row>
    <row r="91" spans="39:70" ht="12.75">
      <c r="AM91" s="17"/>
      <c r="AN91" s="320"/>
      <c r="AO91" s="320"/>
      <c r="AP91" s="320"/>
      <c r="AQ91" s="351"/>
      <c r="AR91" s="338"/>
      <c r="AS91" s="351"/>
      <c r="AT91" s="338"/>
      <c r="AU91" s="351"/>
      <c r="AV91" s="338"/>
      <c r="AW91" s="351"/>
      <c r="AX91" s="338"/>
      <c r="AY91" s="351"/>
      <c r="AZ91" s="338"/>
      <c r="BA91" s="351"/>
      <c r="BB91" s="338"/>
      <c r="BC91" s="351"/>
      <c r="BD91" s="338"/>
      <c r="BE91" s="351"/>
      <c r="BF91" s="338"/>
      <c r="BG91" s="351"/>
      <c r="BH91" s="338"/>
      <c r="BI91" s="351"/>
      <c r="BJ91" s="338"/>
      <c r="BK91" s="351"/>
      <c r="BL91" s="338"/>
      <c r="BM91" s="351"/>
      <c r="BN91" s="338"/>
      <c r="BO91" s="351"/>
      <c r="BP91" s="338"/>
      <c r="BQ91" s="351"/>
      <c r="BR91" s="338"/>
    </row>
    <row r="92" spans="39:70" ht="12.75">
      <c r="AM92" s="17"/>
      <c r="AN92" s="320"/>
      <c r="AO92" s="320"/>
      <c r="AP92" s="320"/>
      <c r="AQ92" s="351"/>
      <c r="AR92" s="338"/>
      <c r="AS92" s="351"/>
      <c r="AT92" s="338"/>
      <c r="AU92" s="351"/>
      <c r="AV92" s="338"/>
      <c r="AW92" s="351"/>
      <c r="AX92" s="338"/>
      <c r="AY92" s="351"/>
      <c r="AZ92" s="338"/>
      <c r="BA92" s="351"/>
      <c r="BB92" s="338"/>
      <c r="BC92" s="351"/>
      <c r="BD92" s="338"/>
      <c r="BE92" s="351"/>
      <c r="BF92" s="338"/>
      <c r="BG92" s="351"/>
      <c r="BH92" s="338"/>
      <c r="BI92" s="351"/>
      <c r="BJ92" s="338"/>
      <c r="BK92" s="351"/>
      <c r="BL92" s="338"/>
      <c r="BM92" s="351"/>
      <c r="BN92" s="338"/>
      <c r="BO92" s="351"/>
      <c r="BP92" s="338"/>
      <c r="BQ92" s="351"/>
      <c r="BR92" s="338"/>
    </row>
    <row r="93" spans="39:70" ht="12.75">
      <c r="AM93" s="17"/>
      <c r="AN93" s="320"/>
      <c r="AO93" s="320"/>
      <c r="AP93" s="320"/>
      <c r="AQ93" s="351"/>
      <c r="AR93" s="338"/>
      <c r="AS93" s="351"/>
      <c r="AT93" s="338"/>
      <c r="AU93" s="351"/>
      <c r="AV93" s="338"/>
      <c r="AW93" s="351"/>
      <c r="AX93" s="338"/>
      <c r="AY93" s="351"/>
      <c r="AZ93" s="338"/>
      <c r="BA93" s="351"/>
      <c r="BB93" s="338"/>
      <c r="BC93" s="351"/>
      <c r="BD93" s="338"/>
      <c r="BE93" s="351"/>
      <c r="BF93" s="338"/>
      <c r="BG93" s="351"/>
      <c r="BH93" s="338"/>
      <c r="BI93" s="351"/>
      <c r="BJ93" s="338"/>
      <c r="BK93" s="351"/>
      <c r="BL93" s="338"/>
      <c r="BM93" s="351"/>
      <c r="BN93" s="338"/>
      <c r="BO93" s="351"/>
      <c r="BP93" s="338"/>
      <c r="BQ93" s="351"/>
      <c r="BR93" s="338"/>
    </row>
    <row r="94" spans="39:70" ht="12.75">
      <c r="AM94" s="17"/>
      <c r="AN94" s="320"/>
      <c r="AO94" s="320"/>
      <c r="AP94" s="320"/>
      <c r="AQ94" s="351"/>
      <c r="AR94" s="338"/>
      <c r="AS94" s="351"/>
      <c r="AT94" s="338"/>
      <c r="AU94" s="351"/>
      <c r="AV94" s="338"/>
      <c r="AW94" s="351"/>
      <c r="AX94" s="338"/>
      <c r="AY94" s="351"/>
      <c r="AZ94" s="338"/>
      <c r="BA94" s="351"/>
      <c r="BB94" s="338"/>
      <c r="BC94" s="351"/>
      <c r="BD94" s="338"/>
      <c r="BE94" s="351"/>
      <c r="BF94" s="338"/>
      <c r="BG94" s="351"/>
      <c r="BH94" s="338"/>
      <c r="BI94" s="351"/>
      <c r="BJ94" s="338"/>
      <c r="BK94" s="351"/>
      <c r="BL94" s="338"/>
      <c r="BM94" s="351"/>
      <c r="BN94" s="338"/>
      <c r="BO94" s="351"/>
      <c r="BP94" s="338"/>
      <c r="BQ94" s="351"/>
      <c r="BR94" s="338"/>
    </row>
    <row r="95" spans="39:70" ht="12.75">
      <c r="AM95" s="17"/>
      <c r="AN95" s="320"/>
      <c r="AO95" s="320"/>
      <c r="AP95" s="320"/>
      <c r="AQ95" s="351"/>
      <c r="AR95" s="338"/>
      <c r="AS95" s="351"/>
      <c r="AT95" s="338"/>
      <c r="AU95" s="351"/>
      <c r="AV95" s="338"/>
      <c r="AW95" s="351"/>
      <c r="AX95" s="338"/>
      <c r="AY95" s="351"/>
      <c r="AZ95" s="338"/>
      <c r="BA95" s="351"/>
      <c r="BB95" s="338"/>
      <c r="BC95" s="351"/>
      <c r="BD95" s="338"/>
      <c r="BE95" s="351"/>
      <c r="BF95" s="338"/>
      <c r="BG95" s="351"/>
      <c r="BH95" s="338"/>
      <c r="BI95" s="351"/>
      <c r="BJ95" s="338"/>
      <c r="BK95" s="351"/>
      <c r="BL95" s="338"/>
      <c r="BM95" s="351"/>
      <c r="BN95" s="338"/>
      <c r="BO95" s="351"/>
      <c r="BP95" s="338"/>
      <c r="BQ95" s="351"/>
      <c r="BR95" s="338"/>
    </row>
    <row r="96" spans="39:70" ht="12.75">
      <c r="AM96" s="17"/>
      <c r="AN96" s="320"/>
      <c r="AO96" s="320"/>
      <c r="AP96" s="320"/>
      <c r="AQ96" s="351"/>
      <c r="AR96" s="338"/>
      <c r="AS96" s="351"/>
      <c r="AT96" s="338"/>
      <c r="AU96" s="351"/>
      <c r="AV96" s="338"/>
      <c r="AW96" s="351"/>
      <c r="AX96" s="338"/>
      <c r="AY96" s="351"/>
      <c r="AZ96" s="338"/>
      <c r="BA96" s="351"/>
      <c r="BB96" s="338"/>
      <c r="BC96" s="351"/>
      <c r="BD96" s="338"/>
      <c r="BE96" s="351"/>
      <c r="BF96" s="338"/>
      <c r="BG96" s="351"/>
      <c r="BH96" s="338"/>
      <c r="BI96" s="351"/>
      <c r="BJ96" s="338"/>
      <c r="BK96" s="351"/>
      <c r="BL96" s="338"/>
      <c r="BM96" s="351"/>
      <c r="BN96" s="338"/>
      <c r="BO96" s="351"/>
      <c r="BP96" s="338"/>
      <c r="BQ96" s="351"/>
      <c r="BR96" s="338"/>
    </row>
    <row r="97" spans="39:70" ht="12.75">
      <c r="AM97" s="17"/>
      <c r="AN97" s="320"/>
      <c r="AO97" s="320"/>
      <c r="AP97" s="320"/>
      <c r="AQ97" s="351"/>
      <c r="AR97" s="338"/>
      <c r="AS97" s="351"/>
      <c r="AT97" s="338"/>
      <c r="AU97" s="351"/>
      <c r="AV97" s="338"/>
      <c r="AW97" s="351"/>
      <c r="AX97" s="338"/>
      <c r="AY97" s="351"/>
      <c r="AZ97" s="338"/>
      <c r="BA97" s="351"/>
      <c r="BB97" s="338"/>
      <c r="BC97" s="351"/>
      <c r="BD97" s="338"/>
      <c r="BE97" s="351"/>
      <c r="BF97" s="338"/>
      <c r="BG97" s="351"/>
      <c r="BH97" s="338"/>
      <c r="BI97" s="351"/>
      <c r="BJ97" s="338"/>
      <c r="BK97" s="351"/>
      <c r="BL97" s="338"/>
      <c r="BM97" s="351"/>
      <c r="BN97" s="338"/>
      <c r="BO97" s="351"/>
      <c r="BP97" s="338"/>
      <c r="BQ97" s="351"/>
      <c r="BR97" s="338"/>
    </row>
    <row r="98" spans="39:70" ht="12.75">
      <c r="AM98" s="17"/>
      <c r="AN98" s="320"/>
      <c r="AO98" s="320"/>
      <c r="AP98" s="320"/>
      <c r="AQ98" s="351"/>
      <c r="AR98" s="338"/>
      <c r="AS98" s="351"/>
      <c r="AT98" s="338"/>
      <c r="AU98" s="351"/>
      <c r="AV98" s="338"/>
      <c r="AW98" s="351"/>
      <c r="AX98" s="338"/>
      <c r="AY98" s="351"/>
      <c r="AZ98" s="338"/>
      <c r="BA98" s="351"/>
      <c r="BB98" s="338"/>
      <c r="BC98" s="351"/>
      <c r="BD98" s="338"/>
      <c r="BE98" s="351"/>
      <c r="BF98" s="338"/>
      <c r="BG98" s="351"/>
      <c r="BH98" s="338"/>
      <c r="BI98" s="351"/>
      <c r="BJ98" s="338"/>
      <c r="BK98" s="351"/>
      <c r="BL98" s="338"/>
      <c r="BM98" s="351"/>
      <c r="BN98" s="338"/>
      <c r="BO98" s="351"/>
      <c r="BP98" s="338"/>
      <c r="BQ98" s="351"/>
      <c r="BR98" s="338"/>
    </row>
    <row r="99" spans="39:70" ht="12.75">
      <c r="AM99" s="17"/>
      <c r="AN99" s="320"/>
      <c r="AO99" s="320"/>
      <c r="AP99" s="320"/>
      <c r="AQ99" s="351"/>
      <c r="AR99" s="338"/>
      <c r="AS99" s="351"/>
      <c r="AT99" s="338"/>
      <c r="AU99" s="351"/>
      <c r="AV99" s="338"/>
      <c r="AW99" s="351"/>
      <c r="AX99" s="338"/>
      <c r="AY99" s="351"/>
      <c r="AZ99" s="338"/>
      <c r="BA99" s="351"/>
      <c r="BB99" s="338"/>
      <c r="BC99" s="351"/>
      <c r="BD99" s="338"/>
      <c r="BE99" s="351"/>
      <c r="BF99" s="338"/>
      <c r="BG99" s="351"/>
      <c r="BH99" s="338"/>
      <c r="BI99" s="351"/>
      <c r="BJ99" s="338"/>
      <c r="BK99" s="351"/>
      <c r="BL99" s="338"/>
      <c r="BM99" s="351"/>
      <c r="BN99" s="338"/>
      <c r="BO99" s="351"/>
      <c r="BP99" s="338"/>
      <c r="BQ99" s="351"/>
      <c r="BR99" s="338"/>
    </row>
    <row r="100" spans="39:70" ht="12.75">
      <c r="AM100" s="17"/>
      <c r="AN100" s="320"/>
      <c r="AO100" s="320"/>
      <c r="AP100" s="320"/>
      <c r="AQ100" s="351"/>
      <c r="AR100" s="338"/>
      <c r="AS100" s="351"/>
      <c r="AT100" s="338"/>
      <c r="AU100" s="351"/>
      <c r="AV100" s="338"/>
      <c r="AW100" s="351"/>
      <c r="AX100" s="338"/>
      <c r="AY100" s="351"/>
      <c r="AZ100" s="338"/>
      <c r="BA100" s="351"/>
      <c r="BB100" s="338"/>
      <c r="BC100" s="351"/>
      <c r="BD100" s="338"/>
      <c r="BE100" s="351"/>
      <c r="BF100" s="338"/>
      <c r="BG100" s="351"/>
      <c r="BH100" s="338"/>
      <c r="BI100" s="351"/>
      <c r="BJ100" s="338"/>
      <c r="BK100" s="351"/>
      <c r="BL100" s="338"/>
      <c r="BM100" s="351"/>
      <c r="BN100" s="338"/>
      <c r="BO100" s="351"/>
      <c r="BP100" s="338"/>
      <c r="BQ100" s="351"/>
      <c r="BR100" s="338"/>
    </row>
    <row r="101" spans="39:70" ht="12.75">
      <c r="AM101" s="17"/>
      <c r="AN101" s="320"/>
      <c r="AO101" s="320"/>
      <c r="AP101" s="320"/>
      <c r="AQ101" s="351"/>
      <c r="AR101" s="338"/>
      <c r="AS101" s="351"/>
      <c r="AT101" s="338"/>
      <c r="AU101" s="351"/>
      <c r="AV101" s="338"/>
      <c r="AW101" s="351"/>
      <c r="AX101" s="338"/>
      <c r="AY101" s="351"/>
      <c r="AZ101" s="338"/>
      <c r="BA101" s="351"/>
      <c r="BB101" s="338"/>
      <c r="BC101" s="351"/>
      <c r="BD101" s="338"/>
      <c r="BE101" s="351"/>
      <c r="BF101" s="338"/>
      <c r="BG101" s="351"/>
      <c r="BH101" s="338"/>
      <c r="BI101" s="351"/>
      <c r="BJ101" s="338"/>
      <c r="BK101" s="351"/>
      <c r="BL101" s="338"/>
      <c r="BM101" s="351"/>
      <c r="BN101" s="338"/>
      <c r="BO101" s="351"/>
      <c r="BP101" s="338"/>
      <c r="BQ101" s="351"/>
      <c r="BR101" s="338"/>
    </row>
    <row r="102" spans="39:70" ht="12.75">
      <c r="AM102" s="17"/>
      <c r="AN102" s="320"/>
      <c r="AO102" s="320"/>
      <c r="AP102" s="320"/>
      <c r="AQ102" s="351"/>
      <c r="AR102" s="338"/>
      <c r="AS102" s="351"/>
      <c r="AT102" s="338"/>
      <c r="AU102" s="351"/>
      <c r="AV102" s="338"/>
      <c r="AW102" s="351"/>
      <c r="AX102" s="338"/>
      <c r="AY102" s="351"/>
      <c r="AZ102" s="338"/>
      <c r="BA102" s="351"/>
      <c r="BB102" s="338"/>
      <c r="BC102" s="351"/>
      <c r="BD102" s="338"/>
      <c r="BE102" s="351"/>
      <c r="BF102" s="338"/>
      <c r="BG102" s="351"/>
      <c r="BH102" s="338"/>
      <c r="BI102" s="351"/>
      <c r="BJ102" s="338"/>
      <c r="BK102" s="351"/>
      <c r="BL102" s="338"/>
      <c r="BM102" s="351"/>
      <c r="BN102" s="338"/>
      <c r="BO102" s="351"/>
      <c r="BP102" s="338"/>
      <c r="BQ102" s="351"/>
      <c r="BR102" s="338"/>
    </row>
    <row r="103" spans="39:70" ht="12.75">
      <c r="AM103" s="17"/>
      <c r="AN103" s="320"/>
      <c r="AO103" s="320"/>
      <c r="AP103" s="320"/>
      <c r="AQ103" s="351"/>
      <c r="AR103" s="338"/>
      <c r="AS103" s="351"/>
      <c r="AT103" s="338"/>
      <c r="AU103" s="351"/>
      <c r="AV103" s="338"/>
      <c r="AW103" s="351"/>
      <c r="AX103" s="338"/>
      <c r="AY103" s="351"/>
      <c r="AZ103" s="338"/>
      <c r="BA103" s="351"/>
      <c r="BB103" s="338"/>
      <c r="BC103" s="351"/>
      <c r="BD103" s="338"/>
      <c r="BE103" s="351"/>
      <c r="BF103" s="338"/>
      <c r="BG103" s="351"/>
      <c r="BH103" s="338"/>
      <c r="BI103" s="351"/>
      <c r="BJ103" s="338"/>
      <c r="BK103" s="351"/>
      <c r="BL103" s="338"/>
      <c r="BM103" s="351"/>
      <c r="BN103" s="338"/>
      <c r="BO103" s="351"/>
      <c r="BP103" s="338"/>
      <c r="BQ103" s="351"/>
      <c r="BR103" s="338"/>
    </row>
    <row r="104" spans="39:70" ht="12.75">
      <c r="AM104" s="17"/>
      <c r="AN104" s="320"/>
      <c r="AO104" s="320"/>
      <c r="AP104" s="320"/>
      <c r="AQ104" s="351"/>
      <c r="AR104" s="338"/>
      <c r="AS104" s="351"/>
      <c r="AT104" s="338"/>
      <c r="AU104" s="351"/>
      <c r="AV104" s="338"/>
      <c r="AW104" s="351"/>
      <c r="AX104" s="338"/>
      <c r="AY104" s="351"/>
      <c r="AZ104" s="338"/>
      <c r="BA104" s="351"/>
      <c r="BB104" s="338"/>
      <c r="BC104" s="351"/>
      <c r="BD104" s="338"/>
      <c r="BE104" s="351"/>
      <c r="BF104" s="338"/>
      <c r="BG104" s="351"/>
      <c r="BH104" s="338"/>
      <c r="BI104" s="351"/>
      <c r="BJ104" s="338"/>
      <c r="BK104" s="351"/>
      <c r="BL104" s="338"/>
      <c r="BM104" s="351"/>
      <c r="BN104" s="338"/>
      <c r="BO104" s="351"/>
      <c r="BP104" s="338"/>
      <c r="BQ104" s="351"/>
      <c r="BR104" s="338"/>
    </row>
    <row r="105" spans="39:70" ht="12.75">
      <c r="AM105" s="17"/>
      <c r="AN105" s="320"/>
      <c r="AO105" s="320"/>
      <c r="AP105" s="320"/>
      <c r="AQ105" s="351"/>
      <c r="AR105" s="338"/>
      <c r="AS105" s="351"/>
      <c r="AT105" s="338"/>
      <c r="AU105" s="351"/>
      <c r="AV105" s="338"/>
      <c r="AW105" s="351"/>
      <c r="AX105" s="338"/>
      <c r="AY105" s="351"/>
      <c r="AZ105" s="338"/>
      <c r="BA105" s="351"/>
      <c r="BB105" s="338"/>
      <c r="BC105" s="351"/>
      <c r="BD105" s="338"/>
      <c r="BE105" s="351"/>
      <c r="BF105" s="338"/>
      <c r="BG105" s="351"/>
      <c r="BH105" s="338"/>
      <c r="BI105" s="351"/>
      <c r="BJ105" s="338"/>
      <c r="BK105" s="351"/>
      <c r="BL105" s="338"/>
      <c r="BM105" s="351"/>
      <c r="BN105" s="338"/>
      <c r="BO105" s="351"/>
      <c r="BP105" s="338"/>
      <c r="BQ105" s="351"/>
      <c r="BR105" s="338"/>
    </row>
    <row r="106" spans="39:70" ht="12.75">
      <c r="AM106" s="17"/>
      <c r="AN106" s="320"/>
      <c r="AO106" s="320"/>
      <c r="AP106" s="320"/>
      <c r="AQ106" s="351"/>
      <c r="AR106" s="338"/>
      <c r="AS106" s="351"/>
      <c r="AT106" s="338"/>
      <c r="AU106" s="351"/>
      <c r="AV106" s="338"/>
      <c r="AW106" s="351"/>
      <c r="AX106" s="338"/>
      <c r="AY106" s="351"/>
      <c r="AZ106" s="338"/>
      <c r="BA106" s="351"/>
      <c r="BB106" s="338"/>
      <c r="BC106" s="351"/>
      <c r="BD106" s="338"/>
      <c r="BE106" s="351"/>
      <c r="BF106" s="338"/>
      <c r="BG106" s="351"/>
      <c r="BH106" s="338"/>
      <c r="BI106" s="351"/>
      <c r="BJ106" s="338"/>
      <c r="BK106" s="351"/>
      <c r="BL106" s="338"/>
      <c r="BM106" s="351"/>
      <c r="BN106" s="338"/>
      <c r="BO106" s="351"/>
      <c r="BP106" s="338"/>
      <c r="BQ106" s="351"/>
      <c r="BR106" s="338"/>
    </row>
    <row r="107" spans="39:70" ht="12.75">
      <c r="AM107" s="17"/>
      <c r="AN107" s="320"/>
      <c r="AO107" s="320"/>
      <c r="AP107" s="320"/>
      <c r="AQ107" s="351"/>
      <c r="AR107" s="338"/>
      <c r="AS107" s="351"/>
      <c r="AT107" s="338"/>
      <c r="AU107" s="351"/>
      <c r="AV107" s="338"/>
      <c r="AW107" s="351"/>
      <c r="AX107" s="338"/>
      <c r="AY107" s="351"/>
      <c r="AZ107" s="338"/>
      <c r="BA107" s="351"/>
      <c r="BB107" s="338"/>
      <c r="BC107" s="351"/>
      <c r="BD107" s="338"/>
      <c r="BE107" s="351"/>
      <c r="BF107" s="338"/>
      <c r="BG107" s="351"/>
      <c r="BH107" s="338"/>
      <c r="BI107" s="351"/>
      <c r="BJ107" s="338"/>
      <c r="BK107" s="351"/>
      <c r="BL107" s="338"/>
      <c r="BM107" s="351"/>
      <c r="BN107" s="338"/>
      <c r="BO107" s="351"/>
      <c r="BP107" s="338"/>
      <c r="BQ107" s="351"/>
      <c r="BR107" s="338"/>
    </row>
    <row r="108" spans="39:70" ht="12.75">
      <c r="AM108" s="17"/>
      <c r="AN108" s="320"/>
      <c r="AO108" s="320"/>
      <c r="AP108" s="320"/>
      <c r="AQ108" s="351"/>
      <c r="AR108" s="338"/>
      <c r="AS108" s="351"/>
      <c r="AT108" s="338"/>
      <c r="AU108" s="351"/>
      <c r="AV108" s="338"/>
      <c r="AW108" s="351"/>
      <c r="AX108" s="338"/>
      <c r="AY108" s="351"/>
      <c r="AZ108" s="338"/>
      <c r="BA108" s="351"/>
      <c r="BB108" s="338"/>
      <c r="BC108" s="351"/>
      <c r="BD108" s="338"/>
      <c r="BE108" s="351"/>
      <c r="BF108" s="338"/>
      <c r="BG108" s="351"/>
      <c r="BH108" s="338"/>
      <c r="BI108" s="351"/>
      <c r="BJ108" s="338"/>
      <c r="BK108" s="351"/>
      <c r="BL108" s="338"/>
      <c r="BM108" s="351"/>
      <c r="BN108" s="338"/>
      <c r="BO108" s="351"/>
      <c r="BP108" s="338"/>
      <c r="BQ108" s="351"/>
      <c r="BR108" s="338"/>
    </row>
  </sheetData>
  <sheetProtection sheet="1" objects="1" scenarios="1" formatCells="0" formatColumns="0" formatRows="0" insertColumns="0"/>
  <mergeCells count="51">
    <mergeCell ref="AN3:BV3"/>
    <mergeCell ref="AS5:AT5"/>
    <mergeCell ref="AN7:BV7"/>
    <mergeCell ref="AN21:BV21"/>
    <mergeCell ref="D29:AL29"/>
    <mergeCell ref="C1:E1"/>
    <mergeCell ref="C4:AK4"/>
    <mergeCell ref="D23:AK23"/>
    <mergeCell ref="D25:AK25"/>
    <mergeCell ref="D22:AK22"/>
    <mergeCell ref="D24:AL24"/>
    <mergeCell ref="D30:AL30"/>
    <mergeCell ref="D31:AL31"/>
    <mergeCell ref="D32:AL32"/>
    <mergeCell ref="D33:AL33"/>
    <mergeCell ref="D41:AL41"/>
    <mergeCell ref="D34:AL34"/>
    <mergeCell ref="D35:AL35"/>
    <mergeCell ref="D36:AL36"/>
    <mergeCell ref="D47:AL47"/>
    <mergeCell ref="D52:AL52"/>
    <mergeCell ref="D48:AL48"/>
    <mergeCell ref="D49:AL49"/>
    <mergeCell ref="D50:AL50"/>
    <mergeCell ref="D51:AL51"/>
    <mergeCell ref="AN35:BR35"/>
    <mergeCell ref="D46:AL46"/>
    <mergeCell ref="D42:AL42"/>
    <mergeCell ref="D43:AL43"/>
    <mergeCell ref="D44:AL44"/>
    <mergeCell ref="D45:AL45"/>
    <mergeCell ref="D38:AL38"/>
    <mergeCell ref="D39:AL39"/>
    <mergeCell ref="D40:AL40"/>
    <mergeCell ref="AN36:BR36"/>
    <mergeCell ref="AN37:BR37"/>
    <mergeCell ref="AN38:BR38"/>
    <mergeCell ref="AN39:BR39"/>
    <mergeCell ref="AN40:BR40"/>
    <mergeCell ref="AN41:BR41"/>
    <mergeCell ref="AN42:BR42"/>
    <mergeCell ref="AN43:BR43"/>
    <mergeCell ref="AN44:BR44"/>
    <mergeCell ref="AN45:BR45"/>
    <mergeCell ref="AN46:BR46"/>
    <mergeCell ref="AN47:BR47"/>
    <mergeCell ref="AN52:BR52"/>
    <mergeCell ref="AN48:BR48"/>
    <mergeCell ref="AN49:BR49"/>
    <mergeCell ref="AN50:BR50"/>
    <mergeCell ref="AN51:BR51"/>
  </mergeCells>
  <conditionalFormatting sqref="G16 I16 K16 M16 O16 Q16 S16 U16 W16 Y16 AA16 AC16 AE16 AG16 AI16 AK16">
    <cfRule type="cellIs" priority="1" dxfId="0" operator="lessThan" stopIfTrue="1">
      <formula>G9+G8+G14+G14</formula>
    </cfRule>
    <cfRule type="cellIs" priority="2" dxfId="0" operator="lessThan" stopIfTrue="1">
      <formula>#REF!</formula>
    </cfRule>
  </conditionalFormatting>
  <conditionalFormatting sqref="BW16 AL16">
    <cfRule type="cellIs" priority="3" dxfId="0" operator="lessThan" stopIfTrue="1">
      <formula>AL9+AL8+AL14+AL14</formula>
    </cfRule>
    <cfRule type="cellIs" priority="4" dxfId="0"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1" operator="lessThan" stopIfTrue="1">
      <formula>F17</formula>
    </cfRule>
  </conditionalFormatting>
  <conditionalFormatting sqref="BV25:BV26 BV28 AT28:BT28 BV23">
    <cfRule type="cellIs" priority="6" dxfId="1" operator="equal" stopIfTrue="1">
      <formula>"&gt; 25%"</formula>
    </cfRule>
  </conditionalFormatting>
  <conditionalFormatting sqref="AQ25:BU25 AQ30:BV30">
    <cfRule type="cellIs" priority="7" dxfId="1" operator="equal" stopIfTrue="1">
      <formula>"&lt;&gt;"</formula>
    </cfRule>
  </conditionalFormatting>
  <conditionalFormatting sqref="F13 H13 J13 L13 N13 P13 R13 T13 V13">
    <cfRule type="cellIs" priority="8" dxfId="1" operator="lessThan" stopIfTrue="1">
      <formula>F11+F12</formula>
    </cfRule>
    <cfRule type="cellIs" priority="9" dxfId="1" operator="lessThan" stopIfTrue="1">
      <formula>(F14+F15+F16+F18+F20)</formula>
    </cfRule>
  </conditionalFormatting>
  <conditionalFormatting sqref="AQ27:BV27">
    <cfRule type="cellIs" priority="10" dxfId="1" operator="equal" stopIfTrue="1">
      <formula>"&lt;&gt;"</formula>
    </cfRule>
    <cfRule type="cellIs" priority="11" dxfId="1" operator="equal" stopIfTrue="1">
      <formula>"5&lt;14"</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25" max="255" man="1"/>
  </rowBreaks>
  <ignoredErrors>
    <ignoredError sqref="BU29:BV29 AQ29:BT29" evalError="1"/>
    <ignoredError sqref="AU10:BU10" formula="1"/>
  </ignoredErrors>
  <legacyDrawing r:id="rId2"/>
</worksheet>
</file>

<file path=xl/worksheets/sheet9.xml><?xml version="1.0" encoding="utf-8"?>
<worksheet xmlns="http://schemas.openxmlformats.org/spreadsheetml/2006/main" xmlns:r="http://schemas.openxmlformats.org/officeDocument/2006/relationships">
  <sheetPr codeName="Sheet10"/>
  <dimension ref="A1:IU108"/>
  <sheetViews>
    <sheetView showGridLines="0" zoomScale="83" zoomScaleNormal="83" workbookViewId="0" topLeftCell="C1">
      <selection activeCell="F9" sqref="F9"/>
    </sheetView>
  </sheetViews>
  <sheetFormatPr defaultColWidth="9.140625" defaultRowHeight="12.75"/>
  <cols>
    <col min="1" max="1" width="5.28125" style="418" hidden="1" customWidth="1"/>
    <col min="2" max="2" width="3.140625" style="418" hidden="1" customWidth="1"/>
    <col min="3" max="3" width="10.7109375" style="16" customWidth="1"/>
    <col min="4" max="4" width="36.7109375" style="16" customWidth="1"/>
    <col min="5" max="5" width="9.421875" style="16"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4.421875" style="16" customWidth="1"/>
    <col min="40" max="40" width="4.7109375" style="309" customWidth="1"/>
    <col min="41" max="41" width="35.140625" style="309" customWidth="1"/>
    <col min="42" max="42" width="7.7109375" style="309" customWidth="1"/>
    <col min="43" max="43" width="5.7109375" style="348" customWidth="1"/>
    <col min="44" max="44" width="1.7109375" style="349" customWidth="1"/>
    <col min="45" max="45" width="5.7109375" style="348" customWidth="1"/>
    <col min="46" max="46" width="1.7109375" style="349" customWidth="1"/>
    <col min="47" max="47" width="5.7109375" style="348" customWidth="1"/>
    <col min="48" max="48" width="1.7109375" style="349" customWidth="1"/>
    <col min="49" max="49" width="5.7109375" style="348" customWidth="1"/>
    <col min="50" max="50" width="1.7109375" style="349" customWidth="1"/>
    <col min="51" max="51" width="5.7109375" style="348" customWidth="1"/>
    <col min="52" max="52" width="1.7109375" style="349" customWidth="1"/>
    <col min="53" max="53" width="5.7109375" style="348" customWidth="1"/>
    <col min="54" max="54" width="1.7109375" style="349" customWidth="1"/>
    <col min="55" max="55" width="5.7109375" style="348" customWidth="1"/>
    <col min="56" max="56" width="1.7109375" style="349" customWidth="1"/>
    <col min="57" max="57" width="5.7109375" style="348" customWidth="1"/>
    <col min="58" max="58" width="1.7109375" style="349" customWidth="1"/>
    <col min="59" max="59" width="5.7109375" style="348" customWidth="1"/>
    <col min="60" max="60" width="1.7109375" style="349" customWidth="1"/>
    <col min="61" max="61" width="5.7109375" style="348" customWidth="1"/>
    <col min="62" max="62" width="1.7109375" style="349" customWidth="1"/>
    <col min="63" max="63" width="5.7109375" style="348" customWidth="1"/>
    <col min="64" max="64" width="1.7109375" style="349" customWidth="1"/>
    <col min="65" max="65" width="5.7109375" style="348" customWidth="1"/>
    <col min="66" max="66" width="1.7109375" style="349" customWidth="1"/>
    <col min="67" max="67" width="5.7109375" style="348" customWidth="1"/>
    <col min="68" max="68" width="1.7109375" style="349" customWidth="1"/>
    <col min="69" max="69" width="5.7109375" style="348" customWidth="1"/>
    <col min="70" max="70" width="1.7109375" style="349" customWidth="1"/>
    <col min="71" max="71" width="5.8515625" style="309" customWidth="1"/>
    <col min="72" max="72" width="1.7109375" style="309" customWidth="1"/>
    <col min="73" max="73" width="5.8515625" style="309" customWidth="1"/>
    <col min="74" max="74" width="1.7109375" style="309" customWidth="1"/>
    <col min="75" max="16384" width="9.140625" style="16" customWidth="1"/>
  </cols>
  <sheetData>
    <row r="1" spans="2:85" ht="16.5" customHeight="1">
      <c r="B1" s="418">
        <v>1</v>
      </c>
      <c r="C1" s="719" t="s">
        <v>152</v>
      </c>
      <c r="D1" s="719"/>
      <c r="E1" s="719"/>
      <c r="F1" s="145"/>
      <c r="G1" s="154"/>
      <c r="H1" s="145"/>
      <c r="I1" s="154"/>
      <c r="J1" s="145"/>
      <c r="K1" s="154"/>
      <c r="L1" s="145"/>
      <c r="M1" s="154"/>
      <c r="N1" s="145"/>
      <c r="O1" s="154"/>
      <c r="P1" s="145"/>
      <c r="Q1" s="154"/>
      <c r="R1" s="145"/>
      <c r="S1" s="154"/>
      <c r="T1" s="145"/>
      <c r="U1" s="154"/>
      <c r="V1" s="145"/>
      <c r="W1" s="154"/>
      <c r="X1" s="145"/>
      <c r="Y1" s="154"/>
      <c r="Z1" s="145"/>
      <c r="AA1" s="154"/>
      <c r="AB1" s="145"/>
      <c r="AC1" s="154"/>
      <c r="AD1" s="154"/>
      <c r="AE1" s="154"/>
      <c r="AF1" s="154"/>
      <c r="AG1" s="154"/>
      <c r="AH1" s="145"/>
      <c r="AI1" s="160"/>
      <c r="AJ1" s="145"/>
      <c r="AK1" s="160"/>
      <c r="AL1" s="160"/>
      <c r="AM1" s="17"/>
      <c r="AN1" s="424" t="s">
        <v>339</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7"/>
      <c r="BX1" s="17"/>
      <c r="BY1" s="17"/>
      <c r="BZ1" s="17"/>
      <c r="CA1" s="17"/>
      <c r="CB1" s="17"/>
      <c r="CC1" s="17"/>
      <c r="CD1" s="17"/>
      <c r="CE1" s="17"/>
      <c r="CF1" s="17"/>
      <c r="CG1" s="17"/>
    </row>
    <row r="2" spans="3:85" ht="12.75">
      <c r="C2" s="66"/>
      <c r="D2" s="63"/>
      <c r="E2" s="65"/>
      <c r="F2" s="146"/>
      <c r="G2" s="155"/>
      <c r="H2" s="146"/>
      <c r="I2" s="155"/>
      <c r="J2" s="146"/>
      <c r="K2" s="155"/>
      <c r="L2" s="146"/>
      <c r="M2" s="155"/>
      <c r="N2" s="146"/>
      <c r="O2" s="155"/>
      <c r="P2" s="146"/>
      <c r="Q2" s="155"/>
      <c r="R2" s="146"/>
      <c r="S2" s="155"/>
      <c r="T2" s="146"/>
      <c r="U2" s="155"/>
      <c r="V2" s="146"/>
      <c r="W2" s="155"/>
      <c r="X2" s="146"/>
      <c r="Y2" s="155"/>
      <c r="Z2" s="146"/>
      <c r="AA2" s="155"/>
      <c r="AB2" s="146"/>
      <c r="AC2" s="155"/>
      <c r="AD2" s="155"/>
      <c r="AE2" s="155"/>
      <c r="AF2" s="155"/>
      <c r="AG2" s="155"/>
      <c r="AH2" s="146"/>
      <c r="AI2" s="161"/>
      <c r="AJ2" s="146"/>
      <c r="AK2" s="161"/>
      <c r="AL2" s="161"/>
      <c r="AM2" s="17"/>
      <c r="AN2" s="312"/>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7"/>
      <c r="BX2" s="17"/>
      <c r="BY2" s="17"/>
      <c r="BZ2" s="17"/>
      <c r="CA2" s="17"/>
      <c r="CB2" s="17"/>
      <c r="CC2" s="17"/>
      <c r="CD2" s="17"/>
      <c r="CE2" s="17"/>
      <c r="CF2" s="17"/>
      <c r="CG2" s="17"/>
    </row>
    <row r="3" spans="1:75" s="11" customFormat="1" ht="25.5" customHeight="1">
      <c r="A3" s="418"/>
      <c r="B3" s="418">
        <v>450</v>
      </c>
      <c r="C3" s="67" t="s">
        <v>320</v>
      </c>
      <c r="D3" s="648" t="s">
        <v>244</v>
      </c>
      <c r="E3" s="630"/>
      <c r="F3" s="631"/>
      <c r="G3" s="280"/>
      <c r="H3" s="281"/>
      <c r="I3" s="280"/>
      <c r="J3" s="281"/>
      <c r="K3" s="280"/>
      <c r="L3" s="281"/>
      <c r="M3" s="280"/>
      <c r="N3" s="281"/>
      <c r="O3" s="280"/>
      <c r="P3" s="279"/>
      <c r="Q3" s="280"/>
      <c r="R3" s="279"/>
      <c r="S3" s="280"/>
      <c r="T3" s="279"/>
      <c r="U3" s="197"/>
      <c r="V3" s="67" t="s">
        <v>321</v>
      </c>
      <c r="W3" s="275"/>
      <c r="X3" s="276"/>
      <c r="Y3" s="275"/>
      <c r="Z3" s="277"/>
      <c r="AA3" s="275"/>
      <c r="AB3" s="276"/>
      <c r="AC3" s="275"/>
      <c r="AD3" s="276"/>
      <c r="AE3" s="275"/>
      <c r="AF3" s="276"/>
      <c r="AG3" s="275"/>
      <c r="AH3" s="278"/>
      <c r="AI3" s="143"/>
      <c r="AJ3" s="143"/>
      <c r="AK3" s="143"/>
      <c r="AL3" s="290"/>
      <c r="AM3" s="225"/>
      <c r="AN3" s="723" t="s">
        <v>237</v>
      </c>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140"/>
    </row>
    <row r="4" spans="1:74" s="11" customFormat="1" ht="3.75" customHeight="1">
      <c r="A4" s="418"/>
      <c r="B4" s="418"/>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211"/>
      <c r="AM4" s="225"/>
      <c r="AN4" s="401"/>
      <c r="AO4" s="403"/>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323"/>
      <c r="BU4" s="323"/>
      <c r="BV4" s="324"/>
    </row>
    <row r="5" spans="1:79" ht="26.25" customHeight="1">
      <c r="A5" s="471"/>
      <c r="B5" s="418">
        <v>1544</v>
      </c>
      <c r="C5" s="646" t="s">
        <v>381</v>
      </c>
      <c r="D5" s="649" t="s">
        <v>241</v>
      </c>
      <c r="E5" s="305"/>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90"/>
      <c r="AM5" s="221"/>
      <c r="AN5" s="402"/>
      <c r="AO5" s="404"/>
      <c r="AP5" s="405"/>
      <c r="AQ5" s="406"/>
      <c r="AR5" s="404"/>
      <c r="AS5" s="725"/>
      <c r="AT5" s="725"/>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330"/>
      <c r="BU5" s="330"/>
      <c r="BV5" s="324"/>
      <c r="BW5" s="140"/>
      <c r="BX5" s="105"/>
      <c r="BY5" s="105"/>
      <c r="BZ5" s="105"/>
      <c r="CA5" s="105"/>
    </row>
    <row r="6" spans="2:85" ht="18.75" customHeight="1">
      <c r="B6" s="418">
        <v>167</v>
      </c>
      <c r="C6" s="138" t="s">
        <v>382</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217"/>
      <c r="AM6" s="229"/>
      <c r="AN6" s="548" t="s">
        <v>341</v>
      </c>
      <c r="AO6" s="401"/>
      <c r="AP6" s="401"/>
      <c r="AQ6" s="425"/>
      <c r="AR6" s="407"/>
      <c r="AS6" s="408"/>
      <c r="AT6" s="409"/>
      <c r="AU6" s="409"/>
      <c r="AV6" s="410"/>
      <c r="AW6" s="410"/>
      <c r="AX6" s="408"/>
      <c r="AY6" s="408"/>
      <c r="AZ6" s="409"/>
      <c r="BA6" s="410"/>
      <c r="BB6" s="410"/>
      <c r="BC6" s="410"/>
      <c r="BD6" s="410"/>
      <c r="BE6" s="410"/>
      <c r="BF6" s="410"/>
      <c r="BG6" s="410"/>
      <c r="BH6" s="410"/>
      <c r="BI6" s="410"/>
      <c r="BJ6" s="410"/>
      <c r="BK6" s="410"/>
      <c r="BL6" s="410"/>
      <c r="BM6" s="410"/>
      <c r="BN6" s="410"/>
      <c r="BO6" s="410"/>
      <c r="BP6" s="410"/>
      <c r="BQ6" s="410"/>
      <c r="BR6" s="410"/>
      <c r="BS6" s="410"/>
      <c r="BT6" s="331"/>
      <c r="BU6" s="331"/>
      <c r="BV6" s="311"/>
      <c r="BW6" s="17"/>
      <c r="BX6" s="17"/>
      <c r="BY6" s="17"/>
      <c r="BZ6" s="17"/>
      <c r="CA6" s="17"/>
      <c r="CB6" s="17"/>
      <c r="CC6" s="17"/>
      <c r="CD6" s="17"/>
      <c r="CE6" s="17"/>
      <c r="CF6" s="17"/>
      <c r="CG6" s="17"/>
    </row>
    <row r="7" spans="1:85" s="116" customFormat="1" ht="24.75" customHeight="1">
      <c r="A7" s="474"/>
      <c r="B7" s="474"/>
      <c r="F7" s="153"/>
      <c r="G7" s="165"/>
      <c r="H7" s="153"/>
      <c r="I7" s="165"/>
      <c r="J7" s="151"/>
      <c r="K7" s="166"/>
      <c r="L7" s="151"/>
      <c r="M7" s="166"/>
      <c r="N7" s="151"/>
      <c r="O7" s="166"/>
      <c r="P7" s="151"/>
      <c r="Q7" s="166"/>
      <c r="R7" s="632" t="s">
        <v>322</v>
      </c>
      <c r="S7" s="282"/>
      <c r="T7" s="283"/>
      <c r="U7" s="285"/>
      <c r="V7" s="283"/>
      <c r="W7" s="285"/>
      <c r="X7" s="283"/>
      <c r="Y7" s="286"/>
      <c r="Z7" s="283"/>
      <c r="AC7" s="287"/>
      <c r="AD7" s="285"/>
      <c r="AE7" s="283"/>
      <c r="AG7" s="301"/>
      <c r="AI7" s="15"/>
      <c r="AJ7" s="15"/>
      <c r="AK7" s="398" t="s">
        <v>323</v>
      </c>
      <c r="AL7" s="167"/>
      <c r="AM7" s="230"/>
      <c r="AN7" s="724" t="s">
        <v>240</v>
      </c>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230"/>
      <c r="BX7" s="230"/>
      <c r="BY7" s="230"/>
      <c r="BZ7" s="230"/>
      <c r="CA7" s="230"/>
      <c r="CB7" s="230"/>
      <c r="CC7" s="230"/>
      <c r="CD7" s="230"/>
      <c r="CE7" s="230"/>
      <c r="CF7" s="230"/>
      <c r="CG7" s="230"/>
    </row>
    <row r="8" spans="1:82" s="103" customFormat="1" ht="31.5" customHeight="1">
      <c r="A8" s="426"/>
      <c r="B8" s="475">
        <v>2</v>
      </c>
      <c r="C8" s="74" t="s">
        <v>324</v>
      </c>
      <c r="D8" s="74" t="s">
        <v>325</v>
      </c>
      <c r="E8" s="74" t="s">
        <v>326</v>
      </c>
      <c r="F8" s="152">
        <v>1990</v>
      </c>
      <c r="G8" s="157"/>
      <c r="H8" s="152">
        <v>1995</v>
      </c>
      <c r="I8" s="157"/>
      <c r="J8" s="152">
        <v>1996</v>
      </c>
      <c r="K8" s="157"/>
      <c r="L8" s="152">
        <v>1997</v>
      </c>
      <c r="M8" s="157"/>
      <c r="N8" s="152">
        <v>1998</v>
      </c>
      <c r="O8" s="157"/>
      <c r="P8" s="152">
        <v>1999</v>
      </c>
      <c r="Q8" s="157"/>
      <c r="R8" s="152">
        <v>2000</v>
      </c>
      <c r="S8" s="157"/>
      <c r="T8" s="152">
        <v>2001</v>
      </c>
      <c r="U8" s="157"/>
      <c r="V8" s="152">
        <v>2002</v>
      </c>
      <c r="W8" s="157"/>
      <c r="X8" s="152">
        <v>2003</v>
      </c>
      <c r="Y8" s="157"/>
      <c r="Z8" s="152">
        <v>2004</v>
      </c>
      <c r="AA8" s="157"/>
      <c r="AB8" s="152">
        <v>2005</v>
      </c>
      <c r="AC8" s="157"/>
      <c r="AD8" s="152">
        <v>2006</v>
      </c>
      <c r="AE8" s="157"/>
      <c r="AF8" s="152">
        <v>2007</v>
      </c>
      <c r="AG8" s="157"/>
      <c r="AH8" s="152">
        <v>2008</v>
      </c>
      <c r="AI8" s="157"/>
      <c r="AJ8" s="152">
        <v>2009</v>
      </c>
      <c r="AK8" s="157"/>
      <c r="AL8" s="222"/>
      <c r="AM8" s="300"/>
      <c r="AN8" s="74" t="s">
        <v>46</v>
      </c>
      <c r="AO8" s="74" t="s">
        <v>47</v>
      </c>
      <c r="AP8" s="74" t="s">
        <v>48</v>
      </c>
      <c r="AQ8" s="152">
        <v>1990</v>
      </c>
      <c r="AR8" s="157"/>
      <c r="AS8" s="152">
        <v>1995</v>
      </c>
      <c r="AT8" s="157"/>
      <c r="AU8" s="152">
        <v>1996</v>
      </c>
      <c r="AV8" s="157"/>
      <c r="AW8" s="152">
        <v>1997</v>
      </c>
      <c r="AX8" s="157"/>
      <c r="AY8" s="152">
        <v>1998</v>
      </c>
      <c r="AZ8" s="157"/>
      <c r="BA8" s="152">
        <v>1999</v>
      </c>
      <c r="BB8" s="157"/>
      <c r="BC8" s="152">
        <v>2000</v>
      </c>
      <c r="BD8" s="157"/>
      <c r="BE8" s="152">
        <v>2001</v>
      </c>
      <c r="BF8" s="157"/>
      <c r="BG8" s="152">
        <v>2002</v>
      </c>
      <c r="BH8" s="157"/>
      <c r="BI8" s="152">
        <v>2003</v>
      </c>
      <c r="BJ8" s="157"/>
      <c r="BK8" s="152">
        <v>2004</v>
      </c>
      <c r="BL8" s="157"/>
      <c r="BM8" s="152">
        <v>2005</v>
      </c>
      <c r="BN8" s="157"/>
      <c r="BO8" s="152">
        <v>2006</v>
      </c>
      <c r="BP8" s="157"/>
      <c r="BQ8" s="152">
        <v>2007</v>
      </c>
      <c r="BR8" s="157"/>
      <c r="BS8" s="152">
        <v>2008</v>
      </c>
      <c r="BT8" s="157"/>
      <c r="BU8" s="152">
        <v>2009</v>
      </c>
      <c r="BV8" s="157"/>
      <c r="BW8" s="222"/>
      <c r="BX8" s="223"/>
      <c r="BY8" s="223"/>
      <c r="BZ8" s="223"/>
      <c r="CA8" s="223"/>
      <c r="CB8" s="223"/>
      <c r="CC8" s="223"/>
      <c r="CD8" s="223"/>
    </row>
    <row r="9" spans="1:82" s="103" customFormat="1" ht="23.25" customHeight="1">
      <c r="A9" s="426"/>
      <c r="B9" s="476">
        <v>2819</v>
      </c>
      <c r="C9" s="76">
        <v>1</v>
      </c>
      <c r="D9" s="117" t="s">
        <v>383</v>
      </c>
      <c r="E9" s="647" t="s">
        <v>384</v>
      </c>
      <c r="F9" s="212"/>
      <c r="G9" s="213"/>
      <c r="H9" s="212"/>
      <c r="I9" s="213"/>
      <c r="J9" s="212"/>
      <c r="K9" s="213"/>
      <c r="L9" s="212"/>
      <c r="M9" s="213"/>
      <c r="N9" s="212"/>
      <c r="O9" s="213"/>
      <c r="P9" s="212"/>
      <c r="Q9" s="213"/>
      <c r="R9" s="212"/>
      <c r="S9" s="213"/>
      <c r="T9" s="212"/>
      <c r="U9" s="213"/>
      <c r="V9" s="212"/>
      <c r="W9" s="213"/>
      <c r="X9" s="212"/>
      <c r="Y9" s="213"/>
      <c r="Z9" s="212">
        <v>154.1403045654297</v>
      </c>
      <c r="AA9" s="213" t="s">
        <v>245</v>
      </c>
      <c r="AB9" s="212"/>
      <c r="AC9" s="213"/>
      <c r="AD9" s="212"/>
      <c r="AE9" s="213"/>
      <c r="AF9" s="212">
        <v>182.34300231933594</v>
      </c>
      <c r="AG9" s="213"/>
      <c r="AH9" s="212"/>
      <c r="AI9" s="213"/>
      <c r="AJ9" s="212"/>
      <c r="AK9" s="213"/>
      <c r="AL9" s="219"/>
      <c r="AM9" s="142"/>
      <c r="AN9" s="325">
        <v>1</v>
      </c>
      <c r="AO9" s="508" t="s">
        <v>66</v>
      </c>
      <c r="AP9" s="325" t="s">
        <v>67</v>
      </c>
      <c r="AQ9" s="393" t="s">
        <v>12</v>
      </c>
      <c r="AR9" s="383"/>
      <c r="AS9" s="334" t="str">
        <f aca="true" t="shared" si="0" ref="AS9:AS20">IF(OR(ISBLANK(F9),ISBLANK(H9)),"N/A",IF(ABS((H9-F9)/F9)&gt;1,"&gt; 100%","ok"))</f>
        <v>N/A</v>
      </c>
      <c r="AT9" s="383"/>
      <c r="AU9" s="395" t="str">
        <f>IF(OR(ISBLANK(H9),ISBLANK(J9)),"N/A",IF(ABS((J9-H9)/J9)&gt;0.25,"&gt; 25%","ok"))</f>
        <v>N/A</v>
      </c>
      <c r="AV9" s="395"/>
      <c r="AW9" s="395" t="str">
        <f>IF(OR(ISBLANK(J9),ISBLANK(L9)),"N/A",IF(ABS((L9-J9)/L9)&gt;0.25,"&gt; 25%","ok"))</f>
        <v>N/A</v>
      </c>
      <c r="AX9" s="395"/>
      <c r="AY9" s="395" t="str">
        <f>IF(OR(ISBLANK(L9),ISBLANK(N9)),"N/A",IF(ABS((N9-L9)/N9)&gt;0.25,"&gt; 25%","ok"))</f>
        <v>N/A</v>
      </c>
      <c r="AZ9" s="395"/>
      <c r="BA9" s="395" t="str">
        <f>IF(OR(ISBLANK(N9),ISBLANK(P9)),"N/A",IF(ABS((P9-N9)/P9)&gt;0.25,"&gt; 25%","ok"))</f>
        <v>N/A</v>
      </c>
      <c r="BB9" s="395"/>
      <c r="BC9" s="395" t="str">
        <f>IF(OR(ISBLANK(P9),ISBLANK(R9)),"N/A",IF(ABS((R9-P9)/R9)&gt;0.25,"&gt; 25%","ok"))</f>
        <v>N/A</v>
      </c>
      <c r="BD9" s="395"/>
      <c r="BE9" s="395" t="str">
        <f>IF(OR(ISBLANK(R9),ISBLANK(T9)),"N/A",IF(ABS((T9-R9)/T9)&gt;0.25,"&gt; 25%","ok"))</f>
        <v>N/A</v>
      </c>
      <c r="BF9" s="395"/>
      <c r="BG9" s="395" t="str">
        <f>IF(OR(ISBLANK(T9),ISBLANK(V9)),"N/A",IF(ABS((V9-T9)/V9)&gt;0.25,"&gt; 25%","ok"))</f>
        <v>N/A</v>
      </c>
      <c r="BH9" s="395"/>
      <c r="BI9" s="395" t="str">
        <f>IF(OR(ISBLANK(V9),ISBLANK(X9)),"N/A",IF(ABS((X9-V9)/X9)&gt;0.25,"&gt; 25%","ok"))</f>
        <v>N/A</v>
      </c>
      <c r="BJ9" s="395"/>
      <c r="BK9" s="395" t="str">
        <f>IF(OR(ISBLANK(X9),ISBLANK(Z9)),"N/A",IF(ABS((Z9-X9)/Z9)&gt;0.25,"&gt; 25%","ok"))</f>
        <v>N/A</v>
      </c>
      <c r="BL9" s="395"/>
      <c r="BM9" s="395" t="str">
        <f>IF(OR(ISBLANK(Z9),ISBLANK(AB9)),"N/A",IF(ABS((AB9-Z9)/AB9)&gt;0.25,"&gt; 25%","ok"))</f>
        <v>N/A</v>
      </c>
      <c r="BN9" s="395"/>
      <c r="BO9" s="395" t="str">
        <f>IF(OR(ISBLANK(AB9),ISBLANK(AD9)),"N/A",IF(ABS((AD9-AB9)/AD9)&gt;0.25,"&gt; 25%","ok"))</f>
        <v>N/A</v>
      </c>
      <c r="BP9" s="395"/>
      <c r="BQ9" s="395" t="str">
        <f>IF(OR(ISBLANK(AD9),ISBLANK(AF9)),"N/A",IF(ABS((AF9-AD9)/AF9)&gt;0.25,"&gt; 25%","ok"))</f>
        <v>N/A</v>
      </c>
      <c r="BR9" s="395"/>
      <c r="BS9" s="395" t="str">
        <f>IF(OR(ISBLANK(AF9),ISBLANK(AH9)),"N/A",IF(ABS((AH9-AF9)/AH9)&gt;0.25,"&gt; 25%","ok"))</f>
        <v>N/A</v>
      </c>
      <c r="BT9" s="395"/>
      <c r="BU9" s="395" t="str">
        <f>IF(OR(ISBLANK(AH9),ISBLANK(AJ9)),"N/A",IF(ABS((AJ9-AH9)/AJ9)&gt;0.25,"&gt; 25%","ok"))</f>
        <v>N/A</v>
      </c>
      <c r="BV9" s="383"/>
      <c r="BW9" s="219"/>
      <c r="BX9" s="223"/>
      <c r="BY9" s="223"/>
      <c r="BZ9" s="223"/>
      <c r="CA9" s="223"/>
      <c r="CB9" s="223"/>
      <c r="CC9" s="223"/>
      <c r="CD9" s="223"/>
    </row>
    <row r="10" spans="2:82" ht="21.75" customHeight="1">
      <c r="B10" s="476">
        <v>2820</v>
      </c>
      <c r="C10" s="80">
        <v>2</v>
      </c>
      <c r="D10" s="644" t="s">
        <v>385</v>
      </c>
      <c r="E10" s="80" t="s">
        <v>56</v>
      </c>
      <c r="F10" s="214"/>
      <c r="G10" s="195"/>
      <c r="H10" s="214"/>
      <c r="I10" s="195"/>
      <c r="J10" s="214"/>
      <c r="K10" s="195"/>
      <c r="L10" s="214"/>
      <c r="M10" s="195"/>
      <c r="N10" s="214"/>
      <c r="O10" s="195"/>
      <c r="P10" s="214"/>
      <c r="Q10" s="195"/>
      <c r="R10" s="214"/>
      <c r="S10" s="195"/>
      <c r="T10" s="214"/>
      <c r="U10" s="195"/>
      <c r="V10" s="214"/>
      <c r="W10" s="195"/>
      <c r="X10" s="214"/>
      <c r="Y10" s="195"/>
      <c r="Z10" s="214"/>
      <c r="AA10" s="195"/>
      <c r="AB10" s="214"/>
      <c r="AC10" s="195"/>
      <c r="AD10" s="214"/>
      <c r="AE10" s="195"/>
      <c r="AF10" s="214"/>
      <c r="AG10" s="195"/>
      <c r="AH10" s="214"/>
      <c r="AI10" s="195"/>
      <c r="AJ10" s="214"/>
      <c r="AK10" s="195"/>
      <c r="AL10" s="219"/>
      <c r="AM10" s="104"/>
      <c r="AN10" s="263">
        <v>2</v>
      </c>
      <c r="AO10" s="508" t="s">
        <v>68</v>
      </c>
      <c r="AP10" s="325" t="s">
        <v>56</v>
      </c>
      <c r="AQ10" s="344" t="s">
        <v>12</v>
      </c>
      <c r="AR10" s="266"/>
      <c r="AS10" s="334" t="str">
        <f t="shared" si="0"/>
        <v>N/A</v>
      </c>
      <c r="AT10" s="266"/>
      <c r="AU10" s="365" t="str">
        <f>IF(OR(ISBLANK(H10),ISBLANK(J10)),"N/A",IF(ABS(J10-H10)&gt;25,"&gt; 25%","ok"))</f>
        <v>N/A</v>
      </c>
      <c r="AV10" s="365"/>
      <c r="AW10" s="365" t="str">
        <f>IF(OR(ISBLANK(J10),ISBLANK(L10)),"N/A",IF(ABS(L10-J10)&gt;25,"&gt; 25%","ok"))</f>
        <v>N/A</v>
      </c>
      <c r="AX10" s="365"/>
      <c r="AY10" s="365" t="str">
        <f>IF(OR(ISBLANK(L10),ISBLANK(N10)),"N/A",IF(ABS(N10-L10)&gt;25,"&gt; 25%","ok"))</f>
        <v>N/A</v>
      </c>
      <c r="AZ10" s="365"/>
      <c r="BA10" s="365" t="str">
        <f>IF(OR(ISBLANK(N10),ISBLANK(P10)),"N/A",IF(ABS(P10-N10)&gt;25,"&gt; 25%","ok"))</f>
        <v>N/A</v>
      </c>
      <c r="BB10" s="365"/>
      <c r="BC10" s="365" t="str">
        <f>IF(OR(ISBLANK(P10),ISBLANK(R10)),"N/A",IF(ABS(R10-P10)&gt;25,"&gt; 25%","ok"))</f>
        <v>N/A</v>
      </c>
      <c r="BD10" s="365"/>
      <c r="BE10" s="365" t="str">
        <f>IF(OR(ISBLANK(R10),ISBLANK(T10)),"N/A",IF(ABS(T10-R10)&gt;25,"&gt; 25%","ok"))</f>
        <v>N/A</v>
      </c>
      <c r="BF10" s="365"/>
      <c r="BG10" s="365" t="str">
        <f>IF(OR(ISBLANK(T10),ISBLANK(V10)),"N/A",IF(ABS(V10-T10)&gt;25,"&gt; 25%","ok"))</f>
        <v>N/A</v>
      </c>
      <c r="BH10" s="365"/>
      <c r="BI10" s="365" t="str">
        <f>IF(OR(ISBLANK(V10),ISBLANK(X10)),"N/A",IF(ABS(X10-V10)&gt;25,"&gt; 25%","ok"))</f>
        <v>N/A</v>
      </c>
      <c r="BJ10" s="365"/>
      <c r="BK10" s="365" t="str">
        <f>IF(OR(ISBLANK(X10),ISBLANK(Z10)),"N/A",IF(ABS(Z10-X10)&gt;25,"&gt; 25%","ok"))</f>
        <v>N/A</v>
      </c>
      <c r="BL10" s="365"/>
      <c r="BM10" s="365" t="str">
        <f>IF(OR(ISBLANK(Z10),ISBLANK(AB10)),"N/A",IF(ABS(AB10-Z10)&gt;25,"&gt; 25%","ok"))</f>
        <v>N/A</v>
      </c>
      <c r="BN10" s="365"/>
      <c r="BO10" s="365" t="str">
        <f>IF(OR(ISBLANK(AB10),ISBLANK(AD10)),"N/A",IF(ABS(AD10-AB10)&gt;25,"&gt; 25%","ok"))</f>
        <v>N/A</v>
      </c>
      <c r="BP10" s="365"/>
      <c r="BQ10" s="365" t="str">
        <f>IF(OR(ISBLANK(AD10),ISBLANK(AF10)),"N/A",IF(ABS(AF10-AD10)&gt;25,"&gt; 25%","ok"))</f>
        <v>N/A</v>
      </c>
      <c r="BR10" s="365"/>
      <c r="BS10" s="365" t="str">
        <f>IF(OR(ISBLANK(AF10),ISBLANK(AH10)),"N/A",IF(ABS(AH10-AF10)&gt;25,"&gt; 25%","ok"))</f>
        <v>N/A</v>
      </c>
      <c r="BT10" s="365"/>
      <c r="BU10" s="365" t="str">
        <f>IF(OR(ISBLANK(AH10),ISBLANK(AJ10)),"N/A",IF(ABS(AJ10-AH10)&gt;25,"&gt; 25%","ok"))</f>
        <v>N/A</v>
      </c>
      <c r="BV10" s="266"/>
      <c r="BW10" s="219"/>
      <c r="BX10" s="17"/>
      <c r="BY10" s="17"/>
      <c r="BZ10" s="17"/>
      <c r="CA10" s="17"/>
      <c r="CB10" s="17"/>
      <c r="CC10" s="17"/>
      <c r="CD10" s="17"/>
    </row>
    <row r="11" spans="2:82" ht="24" customHeight="1">
      <c r="B11" s="476">
        <v>2822</v>
      </c>
      <c r="C11" s="80">
        <v>3</v>
      </c>
      <c r="D11" s="77" t="s">
        <v>386</v>
      </c>
      <c r="E11" s="80" t="s">
        <v>49</v>
      </c>
      <c r="F11" s="214"/>
      <c r="G11" s="195"/>
      <c r="H11" s="214"/>
      <c r="I11" s="195"/>
      <c r="J11" s="214"/>
      <c r="K11" s="195"/>
      <c r="L11" s="214"/>
      <c r="M11" s="195"/>
      <c r="N11" s="214"/>
      <c r="O11" s="195"/>
      <c r="P11" s="214"/>
      <c r="Q11" s="195"/>
      <c r="R11" s="214"/>
      <c r="S11" s="195"/>
      <c r="T11" s="214"/>
      <c r="U11" s="195"/>
      <c r="V11" s="214"/>
      <c r="W11" s="195"/>
      <c r="X11" s="214"/>
      <c r="Y11" s="195"/>
      <c r="Z11" s="214"/>
      <c r="AA11" s="195"/>
      <c r="AB11" s="214"/>
      <c r="AC11" s="195"/>
      <c r="AD11" s="214"/>
      <c r="AE11" s="195"/>
      <c r="AF11" s="214"/>
      <c r="AG11" s="195"/>
      <c r="AH11" s="214"/>
      <c r="AI11" s="195"/>
      <c r="AJ11" s="214"/>
      <c r="AK11" s="195"/>
      <c r="AL11" s="219"/>
      <c r="AM11" s="104"/>
      <c r="AN11" s="263">
        <v>3</v>
      </c>
      <c r="AO11" s="326" t="s">
        <v>69</v>
      </c>
      <c r="AP11" s="325" t="s">
        <v>49</v>
      </c>
      <c r="AQ11" s="344" t="s">
        <v>12</v>
      </c>
      <c r="AR11" s="266"/>
      <c r="AS11" s="334" t="str">
        <f t="shared" si="0"/>
        <v>N/A</v>
      </c>
      <c r="AT11" s="266"/>
      <c r="AU11" s="365" t="str">
        <f aca="true" t="shared" si="1" ref="AU11:AU20">IF(OR(ISBLANK(H11),ISBLANK(J11)),"N/A",IF(ABS((J11-H11)/J11)&gt;0.25,"&gt; 25%","ok"))</f>
        <v>N/A</v>
      </c>
      <c r="AV11" s="365"/>
      <c r="AW11" s="365" t="str">
        <f aca="true" t="shared" si="2" ref="AW11:AW20">IF(OR(ISBLANK(J11),ISBLANK(L11)),"N/A",IF(ABS((L11-J11)/L11)&gt;0.25,"&gt; 25%","ok"))</f>
        <v>N/A</v>
      </c>
      <c r="AX11" s="365"/>
      <c r="AY11" s="365" t="str">
        <f aca="true" t="shared" si="3" ref="AY11:AY20">IF(OR(ISBLANK(L11),ISBLANK(N11)),"N/A",IF(ABS((N11-L11)/N11)&gt;0.25,"&gt; 25%","ok"))</f>
        <v>N/A</v>
      </c>
      <c r="AZ11" s="365"/>
      <c r="BA11" s="365" t="str">
        <f aca="true" t="shared" si="4" ref="BA11:BA20">IF(OR(ISBLANK(N11),ISBLANK(P11)),"N/A",IF(ABS((P11-N11)/P11)&gt;0.25,"&gt; 25%","ok"))</f>
        <v>N/A</v>
      </c>
      <c r="BB11" s="365"/>
      <c r="BC11" s="365" t="str">
        <f aca="true" t="shared" si="5" ref="BC11:BC20">IF(OR(ISBLANK(P11),ISBLANK(R11)),"N/A",IF(ABS((R11-P11)/R11)&gt;0.25,"&gt; 25%","ok"))</f>
        <v>N/A</v>
      </c>
      <c r="BD11" s="365"/>
      <c r="BE11" s="365" t="str">
        <f aca="true" t="shared" si="6" ref="BE11:BE20">IF(OR(ISBLANK(R11),ISBLANK(T11)),"N/A",IF(ABS((T11-R11)/T11)&gt;0.25,"&gt; 25%","ok"))</f>
        <v>N/A</v>
      </c>
      <c r="BF11" s="365"/>
      <c r="BG11" s="365" t="str">
        <f aca="true" t="shared" si="7" ref="BG11:BG20">IF(OR(ISBLANK(T11),ISBLANK(V11)),"N/A",IF(ABS((V11-T11)/V11)&gt;0.25,"&gt; 25%","ok"))</f>
        <v>N/A</v>
      </c>
      <c r="BH11" s="365"/>
      <c r="BI11" s="365" t="str">
        <f aca="true" t="shared" si="8" ref="BI11:BI20">IF(OR(ISBLANK(V11),ISBLANK(X11)),"N/A",IF(ABS((X11-V11)/X11)&gt;0.25,"&gt; 25%","ok"))</f>
        <v>N/A</v>
      </c>
      <c r="BJ11" s="365"/>
      <c r="BK11" s="365" t="str">
        <f aca="true" t="shared" si="9" ref="BK11:BK20">IF(OR(ISBLANK(X11),ISBLANK(Z11)),"N/A",IF(ABS((Z11-X11)/Z11)&gt;0.25,"&gt; 25%","ok"))</f>
        <v>N/A</v>
      </c>
      <c r="BL11" s="365"/>
      <c r="BM11" s="365" t="str">
        <f aca="true" t="shared" si="10" ref="BM11:BM20">IF(OR(ISBLANK(Z11),ISBLANK(AB11)),"N/A",IF(ABS((AB11-Z11)/AB11)&gt;0.25,"&gt; 25%","ok"))</f>
        <v>N/A</v>
      </c>
      <c r="BN11" s="365"/>
      <c r="BO11" s="365" t="str">
        <f aca="true" t="shared" si="11" ref="BO11:BO20">IF(OR(ISBLANK(AB11),ISBLANK(AD11)),"N/A",IF(ABS((AD11-AB11)/AD11)&gt;0.25,"&gt; 25%","ok"))</f>
        <v>N/A</v>
      </c>
      <c r="BP11" s="365"/>
      <c r="BQ11" s="365" t="str">
        <f aca="true" t="shared" si="12" ref="BQ11:BQ20">IF(OR(ISBLANK(AD11),ISBLANK(AF11)),"N/A",IF(ABS((AF11-AD11)/AF11)&gt;0.25,"&gt; 25%","ok"))</f>
        <v>N/A</v>
      </c>
      <c r="BR11" s="365"/>
      <c r="BS11" s="365" t="str">
        <f aca="true" t="shared" si="13" ref="BS11:BS20">IF(OR(ISBLANK(AF11),ISBLANK(AH11)),"N/A",IF(ABS((AH11-AF11)/AH11)&gt;0.25,"&gt; 25%","ok"))</f>
        <v>N/A</v>
      </c>
      <c r="BT11" s="365"/>
      <c r="BU11" s="365" t="str">
        <f aca="true" t="shared" si="14" ref="BU11:BU20">IF(OR(ISBLANK(AH11),ISBLANK(AJ11)),"N/A",IF(ABS((AJ11-AH11)/AJ11)&gt;0.25,"&gt; 25%","ok"))</f>
        <v>N/A</v>
      </c>
      <c r="BV11" s="266"/>
      <c r="BW11" s="219"/>
      <c r="BX11" s="17"/>
      <c r="BY11" s="17"/>
      <c r="BZ11" s="17"/>
      <c r="CA11" s="17"/>
      <c r="CB11" s="17"/>
      <c r="CC11" s="17"/>
      <c r="CD11" s="17"/>
    </row>
    <row r="12" spans="2:82" ht="24" customHeight="1">
      <c r="B12" s="476">
        <v>2823</v>
      </c>
      <c r="C12" s="76">
        <v>4</v>
      </c>
      <c r="D12" s="77" t="s">
        <v>387</v>
      </c>
      <c r="E12" s="80" t="s">
        <v>49</v>
      </c>
      <c r="F12" s="214"/>
      <c r="G12" s="195"/>
      <c r="H12" s="214"/>
      <c r="I12" s="195"/>
      <c r="J12" s="214"/>
      <c r="K12" s="195"/>
      <c r="L12" s="214"/>
      <c r="M12" s="195"/>
      <c r="N12" s="214"/>
      <c r="O12" s="195"/>
      <c r="P12" s="214"/>
      <c r="Q12" s="195"/>
      <c r="R12" s="214"/>
      <c r="S12" s="195"/>
      <c r="T12" s="214"/>
      <c r="U12" s="195"/>
      <c r="V12" s="214"/>
      <c r="W12" s="195"/>
      <c r="X12" s="214"/>
      <c r="Y12" s="195"/>
      <c r="Z12" s="214"/>
      <c r="AA12" s="195"/>
      <c r="AB12" s="214"/>
      <c r="AC12" s="195"/>
      <c r="AD12" s="214"/>
      <c r="AE12" s="195"/>
      <c r="AF12" s="214"/>
      <c r="AG12" s="195"/>
      <c r="AH12" s="214"/>
      <c r="AI12" s="195"/>
      <c r="AJ12" s="214"/>
      <c r="AK12" s="195"/>
      <c r="AL12" s="219"/>
      <c r="AM12" s="104"/>
      <c r="AN12" s="325">
        <v>4</v>
      </c>
      <c r="AO12" s="326" t="s">
        <v>70</v>
      </c>
      <c r="AP12" s="325" t="s">
        <v>49</v>
      </c>
      <c r="AQ12" s="344" t="s">
        <v>12</v>
      </c>
      <c r="AR12" s="266"/>
      <c r="AS12" s="334" t="str">
        <f t="shared" si="0"/>
        <v>N/A</v>
      </c>
      <c r="AT12" s="266"/>
      <c r="AU12" s="365" t="str">
        <f t="shared" si="1"/>
        <v>N/A</v>
      </c>
      <c r="AV12" s="365"/>
      <c r="AW12" s="365" t="str">
        <f t="shared" si="2"/>
        <v>N/A</v>
      </c>
      <c r="AX12" s="365"/>
      <c r="AY12" s="365" t="str">
        <f t="shared" si="3"/>
        <v>N/A</v>
      </c>
      <c r="AZ12" s="365"/>
      <c r="BA12" s="365" t="str">
        <f t="shared" si="4"/>
        <v>N/A</v>
      </c>
      <c r="BB12" s="365"/>
      <c r="BC12" s="365" t="str">
        <f t="shared" si="5"/>
        <v>N/A</v>
      </c>
      <c r="BD12" s="365"/>
      <c r="BE12" s="365" t="str">
        <f t="shared" si="6"/>
        <v>N/A</v>
      </c>
      <c r="BF12" s="365"/>
      <c r="BG12" s="365" t="str">
        <f t="shared" si="7"/>
        <v>N/A</v>
      </c>
      <c r="BH12" s="365"/>
      <c r="BI12" s="365" t="str">
        <f t="shared" si="8"/>
        <v>N/A</v>
      </c>
      <c r="BJ12" s="365"/>
      <c r="BK12" s="365" t="str">
        <f t="shared" si="9"/>
        <v>N/A</v>
      </c>
      <c r="BL12" s="365"/>
      <c r="BM12" s="365" t="str">
        <f t="shared" si="10"/>
        <v>N/A</v>
      </c>
      <c r="BN12" s="365"/>
      <c r="BO12" s="365" t="str">
        <f t="shared" si="11"/>
        <v>N/A</v>
      </c>
      <c r="BP12" s="365"/>
      <c r="BQ12" s="365" t="str">
        <f t="shared" si="12"/>
        <v>N/A</v>
      </c>
      <c r="BR12" s="365"/>
      <c r="BS12" s="365" t="str">
        <f t="shared" si="13"/>
        <v>N/A</v>
      </c>
      <c r="BT12" s="365"/>
      <c r="BU12" s="365" t="str">
        <f t="shared" si="14"/>
        <v>N/A</v>
      </c>
      <c r="BV12" s="266"/>
      <c r="BW12" s="219"/>
      <c r="BX12" s="17"/>
      <c r="BY12" s="17"/>
      <c r="BZ12" s="17"/>
      <c r="CA12" s="17"/>
      <c r="CB12" s="17"/>
      <c r="CC12" s="17"/>
      <c r="CD12" s="17"/>
    </row>
    <row r="13" spans="1:82" ht="24" customHeight="1">
      <c r="A13" s="418" t="s">
        <v>52</v>
      </c>
      <c r="B13" s="476">
        <v>2825</v>
      </c>
      <c r="C13" s="80">
        <v>5</v>
      </c>
      <c r="D13" s="637" t="s">
        <v>388</v>
      </c>
      <c r="E13" s="80" t="s">
        <v>49</v>
      </c>
      <c r="F13" s="258"/>
      <c r="G13" s="195"/>
      <c r="H13" s="258"/>
      <c r="I13" s="195"/>
      <c r="J13" s="258"/>
      <c r="K13" s="195"/>
      <c r="L13" s="258"/>
      <c r="M13" s="195"/>
      <c r="N13" s="258"/>
      <c r="O13" s="195"/>
      <c r="P13" s="258"/>
      <c r="Q13" s="195"/>
      <c r="R13" s="258"/>
      <c r="S13" s="195"/>
      <c r="T13" s="258"/>
      <c r="U13" s="195"/>
      <c r="V13" s="258"/>
      <c r="W13" s="195"/>
      <c r="X13" s="258"/>
      <c r="Y13" s="195"/>
      <c r="Z13" s="258">
        <v>8</v>
      </c>
      <c r="AA13" s="195" t="s">
        <v>247</v>
      </c>
      <c r="AB13" s="258"/>
      <c r="AC13" s="195"/>
      <c r="AD13" s="258"/>
      <c r="AE13" s="195"/>
      <c r="AF13" s="258"/>
      <c r="AG13" s="195"/>
      <c r="AH13" s="258"/>
      <c r="AI13" s="195"/>
      <c r="AJ13" s="258"/>
      <c r="AK13" s="195"/>
      <c r="AL13" s="219"/>
      <c r="AM13" s="104"/>
      <c r="AN13" s="263">
        <v>5</v>
      </c>
      <c r="AO13" s="394" t="s">
        <v>103</v>
      </c>
      <c r="AP13" s="325" t="s">
        <v>49</v>
      </c>
      <c r="AQ13" s="344" t="s">
        <v>12</v>
      </c>
      <c r="AR13" s="266"/>
      <c r="AS13" s="334" t="str">
        <f t="shared" si="0"/>
        <v>N/A</v>
      </c>
      <c r="AT13" s="266"/>
      <c r="AU13" s="365" t="str">
        <f t="shared" si="1"/>
        <v>N/A</v>
      </c>
      <c r="AV13" s="365"/>
      <c r="AW13" s="365" t="str">
        <f t="shared" si="2"/>
        <v>N/A</v>
      </c>
      <c r="AX13" s="365"/>
      <c r="AY13" s="365" t="str">
        <f t="shared" si="3"/>
        <v>N/A</v>
      </c>
      <c r="AZ13" s="365"/>
      <c r="BA13" s="365" t="str">
        <f t="shared" si="4"/>
        <v>N/A</v>
      </c>
      <c r="BB13" s="365"/>
      <c r="BC13" s="365" t="str">
        <f t="shared" si="5"/>
        <v>N/A</v>
      </c>
      <c r="BD13" s="365"/>
      <c r="BE13" s="365" t="str">
        <f t="shared" si="6"/>
        <v>N/A</v>
      </c>
      <c r="BF13" s="365"/>
      <c r="BG13" s="365" t="str">
        <f t="shared" si="7"/>
        <v>N/A</v>
      </c>
      <c r="BH13" s="365"/>
      <c r="BI13" s="365" t="str">
        <f t="shared" si="8"/>
        <v>N/A</v>
      </c>
      <c r="BJ13" s="365"/>
      <c r="BK13" s="365" t="str">
        <f t="shared" si="9"/>
        <v>N/A</v>
      </c>
      <c r="BL13" s="365"/>
      <c r="BM13" s="365" t="str">
        <f t="shared" si="10"/>
        <v>N/A</v>
      </c>
      <c r="BN13" s="365"/>
      <c r="BO13" s="365" t="str">
        <f t="shared" si="11"/>
        <v>N/A</v>
      </c>
      <c r="BP13" s="365"/>
      <c r="BQ13" s="365" t="str">
        <f t="shared" si="12"/>
        <v>N/A</v>
      </c>
      <c r="BR13" s="365"/>
      <c r="BS13" s="365" t="str">
        <f t="shared" si="13"/>
        <v>N/A</v>
      </c>
      <c r="BT13" s="365"/>
      <c r="BU13" s="365" t="str">
        <f t="shared" si="14"/>
        <v>N/A</v>
      </c>
      <c r="BV13" s="266"/>
      <c r="BW13" s="219"/>
      <c r="BX13" s="17"/>
      <c r="BY13" s="17"/>
      <c r="BZ13" s="17"/>
      <c r="CA13" s="17"/>
      <c r="CB13" s="17"/>
      <c r="CC13" s="17"/>
      <c r="CD13" s="17"/>
    </row>
    <row r="14" spans="1:82" s="1" customFormat="1" ht="22.5" customHeight="1">
      <c r="A14" s="418"/>
      <c r="B14" s="430">
        <v>2876</v>
      </c>
      <c r="C14" s="76">
        <v>6</v>
      </c>
      <c r="D14" s="639" t="s">
        <v>363</v>
      </c>
      <c r="E14" s="80" t="s">
        <v>49</v>
      </c>
      <c r="F14" s="214"/>
      <c r="G14" s="195"/>
      <c r="H14" s="214"/>
      <c r="I14" s="195"/>
      <c r="J14" s="214"/>
      <c r="K14" s="195"/>
      <c r="L14" s="214"/>
      <c r="M14" s="195"/>
      <c r="N14" s="214"/>
      <c r="O14" s="195"/>
      <c r="P14" s="214"/>
      <c r="Q14" s="195"/>
      <c r="R14" s="214"/>
      <c r="S14" s="195"/>
      <c r="T14" s="214"/>
      <c r="U14" s="195"/>
      <c r="V14" s="214"/>
      <c r="W14" s="195"/>
      <c r="X14" s="214"/>
      <c r="Y14" s="195"/>
      <c r="Z14" s="214"/>
      <c r="AA14" s="195"/>
      <c r="AB14" s="214"/>
      <c r="AC14" s="195"/>
      <c r="AD14" s="214"/>
      <c r="AE14" s="195"/>
      <c r="AF14" s="214"/>
      <c r="AG14" s="195"/>
      <c r="AH14" s="214"/>
      <c r="AI14" s="195"/>
      <c r="AJ14" s="214"/>
      <c r="AK14" s="195"/>
      <c r="AL14" s="219"/>
      <c r="AM14" s="104"/>
      <c r="AN14" s="325">
        <v>6</v>
      </c>
      <c r="AO14" s="326" t="s">
        <v>129</v>
      </c>
      <c r="AP14" s="325" t="s">
        <v>49</v>
      </c>
      <c r="AQ14" s="344" t="s">
        <v>12</v>
      </c>
      <c r="AR14" s="266"/>
      <c r="AS14" s="334" t="str">
        <f t="shared" si="0"/>
        <v>N/A</v>
      </c>
      <c r="AT14" s="266"/>
      <c r="AU14" s="365" t="str">
        <f t="shared" si="1"/>
        <v>N/A</v>
      </c>
      <c r="AV14" s="365"/>
      <c r="AW14" s="365" t="str">
        <f t="shared" si="2"/>
        <v>N/A</v>
      </c>
      <c r="AX14" s="365"/>
      <c r="AY14" s="365" t="str">
        <f t="shared" si="3"/>
        <v>N/A</v>
      </c>
      <c r="AZ14" s="365"/>
      <c r="BA14" s="365" t="str">
        <f t="shared" si="4"/>
        <v>N/A</v>
      </c>
      <c r="BB14" s="365"/>
      <c r="BC14" s="365" t="str">
        <f t="shared" si="5"/>
        <v>N/A</v>
      </c>
      <c r="BD14" s="365"/>
      <c r="BE14" s="365" t="str">
        <f t="shared" si="6"/>
        <v>N/A</v>
      </c>
      <c r="BF14" s="365"/>
      <c r="BG14" s="365" t="str">
        <f t="shared" si="7"/>
        <v>N/A</v>
      </c>
      <c r="BH14" s="365"/>
      <c r="BI14" s="365" t="str">
        <f t="shared" si="8"/>
        <v>N/A</v>
      </c>
      <c r="BJ14" s="365"/>
      <c r="BK14" s="365" t="str">
        <f t="shared" si="9"/>
        <v>N/A</v>
      </c>
      <c r="BL14" s="365"/>
      <c r="BM14" s="365" t="str">
        <f t="shared" si="10"/>
        <v>N/A</v>
      </c>
      <c r="BN14" s="365"/>
      <c r="BO14" s="365" t="str">
        <f t="shared" si="11"/>
        <v>N/A</v>
      </c>
      <c r="BP14" s="365"/>
      <c r="BQ14" s="365" t="str">
        <f t="shared" si="12"/>
        <v>N/A</v>
      </c>
      <c r="BR14" s="365"/>
      <c r="BS14" s="365" t="str">
        <f t="shared" si="13"/>
        <v>N/A</v>
      </c>
      <c r="BT14" s="365"/>
      <c r="BU14" s="365" t="str">
        <f t="shared" si="14"/>
        <v>N/A</v>
      </c>
      <c r="BV14" s="266"/>
      <c r="BW14" s="219"/>
      <c r="BX14" s="105"/>
      <c r="BY14" s="105"/>
      <c r="BZ14" s="105"/>
      <c r="CA14" s="105"/>
      <c r="CB14" s="105"/>
      <c r="CC14" s="105"/>
      <c r="CD14" s="105"/>
    </row>
    <row r="15" spans="2:82" ht="18.75" customHeight="1">
      <c r="B15" s="476">
        <v>2877</v>
      </c>
      <c r="C15" s="80">
        <v>7</v>
      </c>
      <c r="D15" s="640" t="s">
        <v>364</v>
      </c>
      <c r="E15" s="80" t="s">
        <v>49</v>
      </c>
      <c r="F15" s="214"/>
      <c r="G15" s="195"/>
      <c r="H15" s="214"/>
      <c r="I15" s="195"/>
      <c r="J15" s="214"/>
      <c r="K15" s="195"/>
      <c r="L15" s="214"/>
      <c r="M15" s="195"/>
      <c r="N15" s="214"/>
      <c r="O15" s="195"/>
      <c r="P15" s="214"/>
      <c r="Q15" s="195"/>
      <c r="R15" s="214"/>
      <c r="S15" s="195"/>
      <c r="T15" s="214"/>
      <c r="U15" s="195"/>
      <c r="V15" s="214"/>
      <c r="W15" s="195"/>
      <c r="X15" s="214"/>
      <c r="Y15" s="195"/>
      <c r="Z15" s="214"/>
      <c r="AA15" s="195"/>
      <c r="AB15" s="214"/>
      <c r="AC15" s="195"/>
      <c r="AD15" s="214"/>
      <c r="AE15" s="195"/>
      <c r="AF15" s="214"/>
      <c r="AG15" s="195"/>
      <c r="AH15" s="214"/>
      <c r="AI15" s="195"/>
      <c r="AJ15" s="214"/>
      <c r="AK15" s="195"/>
      <c r="AL15" s="219"/>
      <c r="AM15" s="104"/>
      <c r="AN15" s="263">
        <v>7</v>
      </c>
      <c r="AO15" s="326" t="s">
        <v>82</v>
      </c>
      <c r="AP15" s="325" t="s">
        <v>49</v>
      </c>
      <c r="AQ15" s="344" t="s">
        <v>12</v>
      </c>
      <c r="AR15" s="266"/>
      <c r="AS15" s="334" t="str">
        <f t="shared" si="0"/>
        <v>N/A</v>
      </c>
      <c r="AT15" s="266"/>
      <c r="AU15" s="365" t="str">
        <f t="shared" si="1"/>
        <v>N/A</v>
      </c>
      <c r="AV15" s="365"/>
      <c r="AW15" s="365" t="str">
        <f t="shared" si="2"/>
        <v>N/A</v>
      </c>
      <c r="AX15" s="365"/>
      <c r="AY15" s="365" t="str">
        <f t="shared" si="3"/>
        <v>N/A</v>
      </c>
      <c r="AZ15" s="365"/>
      <c r="BA15" s="365" t="str">
        <f t="shared" si="4"/>
        <v>N/A</v>
      </c>
      <c r="BB15" s="365"/>
      <c r="BC15" s="365" t="str">
        <f t="shared" si="5"/>
        <v>N/A</v>
      </c>
      <c r="BD15" s="365"/>
      <c r="BE15" s="365" t="str">
        <f t="shared" si="6"/>
        <v>N/A</v>
      </c>
      <c r="BF15" s="365"/>
      <c r="BG15" s="365" t="str">
        <f t="shared" si="7"/>
        <v>N/A</v>
      </c>
      <c r="BH15" s="365"/>
      <c r="BI15" s="365" t="str">
        <f t="shared" si="8"/>
        <v>N/A</v>
      </c>
      <c r="BJ15" s="365"/>
      <c r="BK15" s="365" t="str">
        <f t="shared" si="9"/>
        <v>N/A</v>
      </c>
      <c r="BL15" s="365"/>
      <c r="BM15" s="365" t="str">
        <f t="shared" si="10"/>
        <v>N/A</v>
      </c>
      <c r="BN15" s="365"/>
      <c r="BO15" s="365" t="str">
        <f t="shared" si="11"/>
        <v>N/A</v>
      </c>
      <c r="BP15" s="365"/>
      <c r="BQ15" s="365" t="str">
        <f t="shared" si="12"/>
        <v>N/A</v>
      </c>
      <c r="BR15" s="365"/>
      <c r="BS15" s="365" t="str">
        <f t="shared" si="13"/>
        <v>N/A</v>
      </c>
      <c r="BT15" s="365"/>
      <c r="BU15" s="365" t="str">
        <f t="shared" si="14"/>
        <v>N/A</v>
      </c>
      <c r="BV15" s="266"/>
      <c r="BW15" s="219"/>
      <c r="BX15" s="17"/>
      <c r="BY15" s="17"/>
      <c r="BZ15" s="17"/>
      <c r="CA15" s="17"/>
      <c r="CB15" s="17"/>
      <c r="CC15" s="17"/>
      <c r="CD15" s="17"/>
    </row>
    <row r="16" spans="1:82" ht="18.75" customHeight="1">
      <c r="A16" s="418" t="s">
        <v>57</v>
      </c>
      <c r="B16" s="476">
        <v>2827</v>
      </c>
      <c r="C16" s="76">
        <v>8</v>
      </c>
      <c r="D16" s="641" t="s">
        <v>365</v>
      </c>
      <c r="E16" s="80" t="s">
        <v>49</v>
      </c>
      <c r="F16" s="258"/>
      <c r="G16" s="195"/>
      <c r="H16" s="258"/>
      <c r="I16" s="195"/>
      <c r="J16" s="258"/>
      <c r="K16" s="195"/>
      <c r="L16" s="258"/>
      <c r="M16" s="195"/>
      <c r="N16" s="258"/>
      <c r="O16" s="195"/>
      <c r="P16" s="258"/>
      <c r="Q16" s="195"/>
      <c r="R16" s="258"/>
      <c r="S16" s="195"/>
      <c r="T16" s="258"/>
      <c r="U16" s="195"/>
      <c r="V16" s="258"/>
      <c r="W16" s="195"/>
      <c r="X16" s="258"/>
      <c r="Y16" s="195"/>
      <c r="Z16" s="258"/>
      <c r="AA16" s="195"/>
      <c r="AB16" s="258"/>
      <c r="AC16" s="195"/>
      <c r="AD16" s="258"/>
      <c r="AE16" s="195"/>
      <c r="AF16" s="258"/>
      <c r="AG16" s="195"/>
      <c r="AH16" s="258"/>
      <c r="AI16" s="195"/>
      <c r="AJ16" s="258"/>
      <c r="AK16" s="195"/>
      <c r="AL16" s="219"/>
      <c r="AM16" s="104"/>
      <c r="AN16" s="325">
        <v>8</v>
      </c>
      <c r="AO16" s="326" t="s">
        <v>80</v>
      </c>
      <c r="AP16" s="325" t="s">
        <v>49</v>
      </c>
      <c r="AQ16" s="344" t="s">
        <v>12</v>
      </c>
      <c r="AR16" s="266"/>
      <c r="AS16" s="334" t="str">
        <f t="shared" si="0"/>
        <v>N/A</v>
      </c>
      <c r="AT16" s="266"/>
      <c r="AU16" s="365" t="str">
        <f t="shared" si="1"/>
        <v>N/A</v>
      </c>
      <c r="AV16" s="365"/>
      <c r="AW16" s="365" t="str">
        <f t="shared" si="2"/>
        <v>N/A</v>
      </c>
      <c r="AX16" s="365"/>
      <c r="AY16" s="365" t="str">
        <f t="shared" si="3"/>
        <v>N/A</v>
      </c>
      <c r="AZ16" s="365"/>
      <c r="BA16" s="365" t="str">
        <f t="shared" si="4"/>
        <v>N/A</v>
      </c>
      <c r="BB16" s="365"/>
      <c r="BC16" s="365" t="str">
        <f t="shared" si="5"/>
        <v>N/A</v>
      </c>
      <c r="BD16" s="365"/>
      <c r="BE16" s="365" t="str">
        <f t="shared" si="6"/>
        <v>N/A</v>
      </c>
      <c r="BF16" s="365"/>
      <c r="BG16" s="365" t="str">
        <f t="shared" si="7"/>
        <v>N/A</v>
      </c>
      <c r="BH16" s="365"/>
      <c r="BI16" s="365" t="str">
        <f t="shared" si="8"/>
        <v>N/A</v>
      </c>
      <c r="BJ16" s="365"/>
      <c r="BK16" s="365" t="str">
        <f t="shared" si="9"/>
        <v>N/A</v>
      </c>
      <c r="BL16" s="365"/>
      <c r="BM16" s="365" t="str">
        <f t="shared" si="10"/>
        <v>N/A</v>
      </c>
      <c r="BN16" s="365"/>
      <c r="BO16" s="365" t="str">
        <f t="shared" si="11"/>
        <v>N/A</v>
      </c>
      <c r="BP16" s="365"/>
      <c r="BQ16" s="365" t="str">
        <f t="shared" si="12"/>
        <v>N/A</v>
      </c>
      <c r="BR16" s="365"/>
      <c r="BS16" s="365" t="str">
        <f t="shared" si="13"/>
        <v>N/A</v>
      </c>
      <c r="BT16" s="365"/>
      <c r="BU16" s="365" t="str">
        <f t="shared" si="14"/>
        <v>N/A</v>
      </c>
      <c r="BV16" s="266"/>
      <c r="BW16" s="219"/>
      <c r="BX16" s="17"/>
      <c r="BY16" s="17"/>
      <c r="BZ16" s="17"/>
      <c r="CA16" s="17"/>
      <c r="CB16" s="17"/>
      <c r="CC16" s="17"/>
      <c r="CD16" s="17"/>
    </row>
    <row r="17" spans="2:82" ht="18.75" customHeight="1">
      <c r="B17" s="476">
        <v>2878</v>
      </c>
      <c r="C17" s="80">
        <v>9</v>
      </c>
      <c r="D17" s="112" t="s">
        <v>366</v>
      </c>
      <c r="E17" s="80" t="s">
        <v>49</v>
      </c>
      <c r="F17" s="258"/>
      <c r="G17" s="195"/>
      <c r="H17" s="258"/>
      <c r="I17" s="195"/>
      <c r="J17" s="258"/>
      <c r="K17" s="195"/>
      <c r="L17" s="258"/>
      <c r="M17" s="195"/>
      <c r="N17" s="258"/>
      <c r="O17" s="195"/>
      <c r="P17" s="258"/>
      <c r="Q17" s="195"/>
      <c r="R17" s="258"/>
      <c r="S17" s="195"/>
      <c r="T17" s="258"/>
      <c r="U17" s="195"/>
      <c r="V17" s="258"/>
      <c r="W17" s="195"/>
      <c r="X17" s="258"/>
      <c r="Y17" s="195"/>
      <c r="Z17" s="258">
        <v>0</v>
      </c>
      <c r="AA17" s="195"/>
      <c r="AB17" s="258"/>
      <c r="AC17" s="195"/>
      <c r="AD17" s="258"/>
      <c r="AE17" s="195"/>
      <c r="AF17" s="258"/>
      <c r="AG17" s="195"/>
      <c r="AH17" s="258"/>
      <c r="AI17" s="195"/>
      <c r="AJ17" s="258"/>
      <c r="AK17" s="195"/>
      <c r="AL17" s="219"/>
      <c r="AM17" s="104"/>
      <c r="AN17" s="263">
        <v>9</v>
      </c>
      <c r="AO17" s="326" t="s">
        <v>130</v>
      </c>
      <c r="AP17" s="325" t="s">
        <v>49</v>
      </c>
      <c r="AQ17" s="344" t="s">
        <v>12</v>
      </c>
      <c r="AR17" s="266"/>
      <c r="AS17" s="480" t="str">
        <f t="shared" si="0"/>
        <v>N/A</v>
      </c>
      <c r="AT17" s="266"/>
      <c r="AU17" s="365" t="str">
        <f t="shared" si="1"/>
        <v>N/A</v>
      </c>
      <c r="AV17" s="365"/>
      <c r="AW17" s="365" t="str">
        <f t="shared" si="2"/>
        <v>N/A</v>
      </c>
      <c r="AX17" s="365"/>
      <c r="AY17" s="365" t="str">
        <f t="shared" si="3"/>
        <v>N/A</v>
      </c>
      <c r="AZ17" s="365"/>
      <c r="BA17" s="365" t="str">
        <f t="shared" si="4"/>
        <v>N/A</v>
      </c>
      <c r="BB17" s="365"/>
      <c r="BC17" s="365" t="str">
        <f t="shared" si="5"/>
        <v>N/A</v>
      </c>
      <c r="BD17" s="365"/>
      <c r="BE17" s="365" t="str">
        <f t="shared" si="6"/>
        <v>N/A</v>
      </c>
      <c r="BF17" s="365"/>
      <c r="BG17" s="365" t="str">
        <f t="shared" si="7"/>
        <v>N/A</v>
      </c>
      <c r="BH17" s="365"/>
      <c r="BI17" s="365" t="str">
        <f t="shared" si="8"/>
        <v>N/A</v>
      </c>
      <c r="BJ17" s="365"/>
      <c r="BK17" s="365" t="str">
        <f t="shared" si="9"/>
        <v>N/A</v>
      </c>
      <c r="BL17" s="365"/>
      <c r="BM17" s="365" t="str">
        <f t="shared" si="10"/>
        <v>N/A</v>
      </c>
      <c r="BN17" s="365"/>
      <c r="BO17" s="365" t="str">
        <f t="shared" si="11"/>
        <v>N/A</v>
      </c>
      <c r="BP17" s="365"/>
      <c r="BQ17" s="365" t="str">
        <f t="shared" si="12"/>
        <v>N/A</v>
      </c>
      <c r="BR17" s="365"/>
      <c r="BS17" s="365" t="str">
        <f t="shared" si="13"/>
        <v>N/A</v>
      </c>
      <c r="BT17" s="365"/>
      <c r="BU17" s="365" t="str">
        <f t="shared" si="14"/>
        <v>N/A</v>
      </c>
      <c r="BV17" s="266"/>
      <c r="BW17" s="219"/>
      <c r="BX17" s="17"/>
      <c r="BY17" s="17"/>
      <c r="BZ17" s="17"/>
      <c r="CA17" s="17"/>
      <c r="CB17" s="17"/>
      <c r="CC17" s="17"/>
      <c r="CD17" s="17"/>
    </row>
    <row r="18" spans="1:82" ht="18.75" customHeight="1">
      <c r="A18" s="418" t="s">
        <v>57</v>
      </c>
      <c r="B18" s="476">
        <v>2828</v>
      </c>
      <c r="C18" s="80">
        <v>10</v>
      </c>
      <c r="D18" s="641" t="s">
        <v>367</v>
      </c>
      <c r="E18" s="80" t="s">
        <v>49</v>
      </c>
      <c r="F18" s="258"/>
      <c r="G18" s="195"/>
      <c r="H18" s="258"/>
      <c r="I18" s="195"/>
      <c r="J18" s="258"/>
      <c r="K18" s="195"/>
      <c r="L18" s="258"/>
      <c r="M18" s="195"/>
      <c r="N18" s="258"/>
      <c r="O18" s="195"/>
      <c r="P18" s="258"/>
      <c r="Q18" s="195"/>
      <c r="R18" s="258"/>
      <c r="S18" s="195"/>
      <c r="T18" s="258"/>
      <c r="U18" s="195"/>
      <c r="V18" s="258"/>
      <c r="W18" s="195"/>
      <c r="X18" s="258"/>
      <c r="Y18" s="195"/>
      <c r="Z18" s="258">
        <v>8</v>
      </c>
      <c r="AA18" s="195"/>
      <c r="AB18" s="258"/>
      <c r="AC18" s="195"/>
      <c r="AD18" s="258"/>
      <c r="AE18" s="195"/>
      <c r="AF18" s="258"/>
      <c r="AG18" s="195"/>
      <c r="AH18" s="258"/>
      <c r="AI18" s="195"/>
      <c r="AJ18" s="258"/>
      <c r="AK18" s="195"/>
      <c r="AL18" s="219"/>
      <c r="AM18" s="104"/>
      <c r="AN18" s="263">
        <v>10</v>
      </c>
      <c r="AO18" s="326" t="s">
        <v>87</v>
      </c>
      <c r="AP18" s="325" t="s">
        <v>49</v>
      </c>
      <c r="AQ18" s="344" t="s">
        <v>12</v>
      </c>
      <c r="AR18" s="266"/>
      <c r="AS18" s="334" t="str">
        <f t="shared" si="0"/>
        <v>N/A</v>
      </c>
      <c r="AT18" s="266"/>
      <c r="AU18" s="365" t="str">
        <f t="shared" si="1"/>
        <v>N/A</v>
      </c>
      <c r="AV18" s="365"/>
      <c r="AW18" s="365" t="str">
        <f t="shared" si="2"/>
        <v>N/A</v>
      </c>
      <c r="AX18" s="365"/>
      <c r="AY18" s="365" t="str">
        <f t="shared" si="3"/>
        <v>N/A</v>
      </c>
      <c r="AZ18" s="365"/>
      <c r="BA18" s="365" t="str">
        <f t="shared" si="4"/>
        <v>N/A</v>
      </c>
      <c r="BB18" s="365"/>
      <c r="BC18" s="365" t="str">
        <f t="shared" si="5"/>
        <v>N/A</v>
      </c>
      <c r="BD18" s="365"/>
      <c r="BE18" s="365" t="str">
        <f t="shared" si="6"/>
        <v>N/A</v>
      </c>
      <c r="BF18" s="365"/>
      <c r="BG18" s="365" t="str">
        <f t="shared" si="7"/>
        <v>N/A</v>
      </c>
      <c r="BH18" s="365"/>
      <c r="BI18" s="365" t="str">
        <f t="shared" si="8"/>
        <v>N/A</v>
      </c>
      <c r="BJ18" s="365"/>
      <c r="BK18" s="365" t="str">
        <f t="shared" si="9"/>
        <v>N/A</v>
      </c>
      <c r="BL18" s="365"/>
      <c r="BM18" s="365" t="str">
        <f t="shared" si="10"/>
        <v>N/A</v>
      </c>
      <c r="BN18" s="365"/>
      <c r="BO18" s="365" t="str">
        <f t="shared" si="11"/>
        <v>N/A</v>
      </c>
      <c r="BP18" s="365"/>
      <c r="BQ18" s="365" t="str">
        <f t="shared" si="12"/>
        <v>N/A</v>
      </c>
      <c r="BR18" s="365"/>
      <c r="BS18" s="365" t="str">
        <f t="shared" si="13"/>
        <v>N/A</v>
      </c>
      <c r="BT18" s="365"/>
      <c r="BU18" s="365" t="str">
        <f t="shared" si="14"/>
        <v>N/A</v>
      </c>
      <c r="BV18" s="266"/>
      <c r="BW18" s="219"/>
      <c r="BX18" s="17"/>
      <c r="BY18" s="17"/>
      <c r="BZ18" s="17"/>
      <c r="CA18" s="17"/>
      <c r="CB18" s="17"/>
      <c r="CC18" s="17"/>
      <c r="CD18" s="17"/>
    </row>
    <row r="19" spans="2:82" ht="18.75" customHeight="1">
      <c r="B19" s="476">
        <v>2879</v>
      </c>
      <c r="C19" s="80">
        <v>11</v>
      </c>
      <c r="D19" s="112" t="s">
        <v>368</v>
      </c>
      <c r="E19" s="80" t="s">
        <v>49</v>
      </c>
      <c r="F19" s="214"/>
      <c r="G19" s="195"/>
      <c r="H19" s="214"/>
      <c r="I19" s="195"/>
      <c r="J19" s="214"/>
      <c r="K19" s="195"/>
      <c r="L19" s="214"/>
      <c r="M19" s="195"/>
      <c r="N19" s="214"/>
      <c r="O19" s="195"/>
      <c r="P19" s="214"/>
      <c r="Q19" s="195"/>
      <c r="R19" s="214"/>
      <c r="S19" s="195"/>
      <c r="T19" s="214"/>
      <c r="U19" s="195"/>
      <c r="V19" s="214"/>
      <c r="W19" s="195"/>
      <c r="X19" s="214"/>
      <c r="Y19" s="195"/>
      <c r="Z19" s="214">
        <v>0</v>
      </c>
      <c r="AA19" s="195"/>
      <c r="AB19" s="214"/>
      <c r="AC19" s="195"/>
      <c r="AD19" s="214"/>
      <c r="AE19" s="195"/>
      <c r="AF19" s="214"/>
      <c r="AG19" s="195"/>
      <c r="AH19" s="214"/>
      <c r="AI19" s="195"/>
      <c r="AJ19" s="214"/>
      <c r="AK19" s="195"/>
      <c r="AL19" s="219"/>
      <c r="AM19" s="104"/>
      <c r="AN19" s="263">
        <v>11</v>
      </c>
      <c r="AO19" s="326" t="s">
        <v>131</v>
      </c>
      <c r="AP19" s="325" t="s">
        <v>49</v>
      </c>
      <c r="AQ19" s="344" t="s">
        <v>12</v>
      </c>
      <c r="AR19" s="266"/>
      <c r="AS19" s="334" t="str">
        <f t="shared" si="0"/>
        <v>N/A</v>
      </c>
      <c r="AT19" s="266"/>
      <c r="AU19" s="365" t="str">
        <f t="shared" si="1"/>
        <v>N/A</v>
      </c>
      <c r="AV19" s="365"/>
      <c r="AW19" s="365" t="str">
        <f t="shared" si="2"/>
        <v>N/A</v>
      </c>
      <c r="AX19" s="365"/>
      <c r="AY19" s="365" t="str">
        <f t="shared" si="3"/>
        <v>N/A</v>
      </c>
      <c r="AZ19" s="365"/>
      <c r="BA19" s="365" t="str">
        <f t="shared" si="4"/>
        <v>N/A</v>
      </c>
      <c r="BB19" s="365"/>
      <c r="BC19" s="365" t="str">
        <f t="shared" si="5"/>
        <v>N/A</v>
      </c>
      <c r="BD19" s="365"/>
      <c r="BE19" s="365" t="str">
        <f t="shared" si="6"/>
        <v>N/A</v>
      </c>
      <c r="BF19" s="365"/>
      <c r="BG19" s="365" t="str">
        <f t="shared" si="7"/>
        <v>N/A</v>
      </c>
      <c r="BH19" s="365"/>
      <c r="BI19" s="365" t="str">
        <f t="shared" si="8"/>
        <v>N/A</v>
      </c>
      <c r="BJ19" s="365"/>
      <c r="BK19" s="365" t="str">
        <f t="shared" si="9"/>
        <v>N/A</v>
      </c>
      <c r="BL19" s="365"/>
      <c r="BM19" s="365" t="str">
        <f t="shared" si="10"/>
        <v>N/A</v>
      </c>
      <c r="BN19" s="365"/>
      <c r="BO19" s="365" t="str">
        <f t="shared" si="11"/>
        <v>N/A</v>
      </c>
      <c r="BP19" s="365"/>
      <c r="BQ19" s="365" t="str">
        <f t="shared" si="12"/>
        <v>N/A</v>
      </c>
      <c r="BR19" s="365"/>
      <c r="BS19" s="365" t="str">
        <f t="shared" si="13"/>
        <v>N/A</v>
      </c>
      <c r="BT19" s="365"/>
      <c r="BU19" s="365" t="str">
        <f t="shared" si="14"/>
        <v>N/A</v>
      </c>
      <c r="BV19" s="266"/>
      <c r="BW19" s="219"/>
      <c r="BX19" s="17"/>
      <c r="BY19" s="17"/>
      <c r="BZ19" s="17"/>
      <c r="CA19" s="17"/>
      <c r="CB19" s="17"/>
      <c r="CC19" s="17"/>
      <c r="CD19" s="17"/>
    </row>
    <row r="20" spans="2:82" ht="23.25" customHeight="1">
      <c r="B20" s="476">
        <v>2829</v>
      </c>
      <c r="C20" s="82">
        <v>12</v>
      </c>
      <c r="D20" s="645" t="s">
        <v>369</v>
      </c>
      <c r="E20" s="82" t="s">
        <v>49</v>
      </c>
      <c r="F20" s="215"/>
      <c r="G20" s="216"/>
      <c r="H20" s="215"/>
      <c r="I20" s="216"/>
      <c r="J20" s="215"/>
      <c r="K20" s="216"/>
      <c r="L20" s="215"/>
      <c r="M20" s="216"/>
      <c r="N20" s="215"/>
      <c r="O20" s="216"/>
      <c r="P20" s="215"/>
      <c r="Q20" s="216"/>
      <c r="R20" s="215"/>
      <c r="S20" s="216"/>
      <c r="T20" s="215"/>
      <c r="U20" s="216"/>
      <c r="V20" s="215"/>
      <c r="W20" s="216"/>
      <c r="X20" s="215"/>
      <c r="Y20" s="216"/>
      <c r="Z20" s="215"/>
      <c r="AA20" s="216"/>
      <c r="AB20" s="215"/>
      <c r="AC20" s="216"/>
      <c r="AD20" s="215"/>
      <c r="AE20" s="216"/>
      <c r="AF20" s="215"/>
      <c r="AG20" s="216"/>
      <c r="AH20" s="215"/>
      <c r="AI20" s="216"/>
      <c r="AJ20" s="215"/>
      <c r="AK20" s="216"/>
      <c r="AL20" s="219"/>
      <c r="AM20" s="104"/>
      <c r="AN20" s="329">
        <v>12</v>
      </c>
      <c r="AO20" s="544" t="s">
        <v>81</v>
      </c>
      <c r="AP20" s="370" t="s">
        <v>49</v>
      </c>
      <c r="AQ20" s="332" t="s">
        <v>12</v>
      </c>
      <c r="AR20" s="333"/>
      <c r="AS20" s="498" t="str">
        <f t="shared" si="0"/>
        <v>N/A</v>
      </c>
      <c r="AT20" s="333"/>
      <c r="AU20" s="397" t="str">
        <f t="shared" si="1"/>
        <v>N/A</v>
      </c>
      <c r="AV20" s="397"/>
      <c r="AW20" s="397" t="str">
        <f t="shared" si="2"/>
        <v>N/A</v>
      </c>
      <c r="AX20" s="397"/>
      <c r="AY20" s="397" t="str">
        <f t="shared" si="3"/>
        <v>N/A</v>
      </c>
      <c r="AZ20" s="397"/>
      <c r="BA20" s="397" t="str">
        <f t="shared" si="4"/>
        <v>N/A</v>
      </c>
      <c r="BB20" s="397"/>
      <c r="BC20" s="397" t="str">
        <f t="shared" si="5"/>
        <v>N/A</v>
      </c>
      <c r="BD20" s="397"/>
      <c r="BE20" s="397" t="str">
        <f t="shared" si="6"/>
        <v>N/A</v>
      </c>
      <c r="BF20" s="397"/>
      <c r="BG20" s="397" t="str">
        <f t="shared" si="7"/>
        <v>N/A</v>
      </c>
      <c r="BH20" s="397"/>
      <c r="BI20" s="397" t="str">
        <f t="shared" si="8"/>
        <v>N/A</v>
      </c>
      <c r="BJ20" s="397"/>
      <c r="BK20" s="397" t="str">
        <f t="shared" si="9"/>
        <v>N/A</v>
      </c>
      <c r="BL20" s="397"/>
      <c r="BM20" s="397" t="str">
        <f t="shared" si="10"/>
        <v>N/A</v>
      </c>
      <c r="BN20" s="397"/>
      <c r="BO20" s="397" t="str">
        <f t="shared" si="11"/>
        <v>N/A</v>
      </c>
      <c r="BP20" s="397"/>
      <c r="BQ20" s="397" t="str">
        <f t="shared" si="12"/>
        <v>N/A</v>
      </c>
      <c r="BR20" s="397"/>
      <c r="BS20" s="397" t="str">
        <f t="shared" si="13"/>
        <v>N/A</v>
      </c>
      <c r="BT20" s="397"/>
      <c r="BU20" s="397" t="str">
        <f t="shared" si="14"/>
        <v>N/A</v>
      </c>
      <c r="BV20" s="333"/>
      <c r="BW20" s="219"/>
      <c r="BX20" s="17"/>
      <c r="BY20" s="17"/>
      <c r="BZ20" s="17"/>
      <c r="CA20" s="17"/>
      <c r="CB20" s="17"/>
      <c r="CC20" s="17"/>
      <c r="CD20" s="17"/>
    </row>
    <row r="21" spans="3:74" ht="26.25" customHeight="1">
      <c r="C21" s="118" t="s">
        <v>53</v>
      </c>
      <c r="D21" s="119"/>
      <c r="E21" s="33"/>
      <c r="F21" s="148"/>
      <c r="G21" s="163"/>
      <c r="H21" s="148"/>
      <c r="I21" s="163"/>
      <c r="J21" s="148"/>
      <c r="K21" s="163"/>
      <c r="L21" s="148"/>
      <c r="M21" s="163"/>
      <c r="N21" s="148"/>
      <c r="O21" s="163"/>
      <c r="P21" s="148"/>
      <c r="Q21" s="163"/>
      <c r="R21" s="148"/>
      <c r="S21" s="163"/>
      <c r="T21" s="148"/>
      <c r="U21" s="163"/>
      <c r="V21" s="148"/>
      <c r="W21" s="163"/>
      <c r="X21" s="148"/>
      <c r="Y21" s="163"/>
      <c r="Z21" s="148"/>
      <c r="AA21" s="163"/>
      <c r="AB21" s="148"/>
      <c r="AC21" s="163"/>
      <c r="AD21" s="163"/>
      <c r="AE21" s="163"/>
      <c r="AF21" s="163"/>
      <c r="AG21" s="163"/>
      <c r="AH21" s="148"/>
      <c r="AI21" s="163"/>
      <c r="AJ21" s="148"/>
      <c r="AK21" s="163"/>
      <c r="AL21" s="163"/>
      <c r="AM21" s="18"/>
      <c r="AN21" s="724" t="s">
        <v>343</v>
      </c>
      <c r="AO21" s="724"/>
      <c r="AP21" s="724"/>
      <c r="AQ21" s="724"/>
      <c r="AR21" s="724"/>
      <c r="AS21" s="724"/>
      <c r="AT21" s="724"/>
      <c r="AU21" s="724"/>
      <c r="AV21" s="724"/>
      <c r="AW21" s="724"/>
      <c r="AX21" s="724"/>
      <c r="AY21" s="724"/>
      <c r="AZ21" s="724"/>
      <c r="BA21" s="724"/>
      <c r="BB21" s="724"/>
      <c r="BC21" s="724"/>
      <c r="BD21" s="724"/>
      <c r="BE21" s="724"/>
      <c r="BF21" s="724"/>
      <c r="BG21" s="724"/>
      <c r="BH21" s="724"/>
      <c r="BI21" s="724"/>
      <c r="BJ21" s="724"/>
      <c r="BK21" s="724"/>
      <c r="BL21" s="724"/>
      <c r="BM21" s="724"/>
      <c r="BN21" s="724"/>
      <c r="BO21" s="724"/>
      <c r="BP21" s="724"/>
      <c r="BQ21" s="724"/>
      <c r="BR21" s="724"/>
      <c r="BS21" s="724"/>
      <c r="BT21" s="724"/>
      <c r="BU21" s="724"/>
      <c r="BV21" s="724"/>
    </row>
    <row r="22" spans="3:74" ht="15.75" customHeight="1">
      <c r="C22" s="302" t="s">
        <v>85</v>
      </c>
      <c r="D22" s="715" t="s">
        <v>0</v>
      </c>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292"/>
      <c r="AN22" s="74" t="s">
        <v>46</v>
      </c>
      <c r="AO22" s="74" t="s">
        <v>47</v>
      </c>
      <c r="AP22" s="74" t="s">
        <v>48</v>
      </c>
      <c r="AQ22" s="152">
        <v>1990</v>
      </c>
      <c r="AR22" s="157"/>
      <c r="AS22" s="152">
        <v>1995</v>
      </c>
      <c r="AT22" s="157"/>
      <c r="AU22" s="152">
        <v>1996</v>
      </c>
      <c r="AV22" s="157"/>
      <c r="AW22" s="152">
        <v>1997</v>
      </c>
      <c r="AX22" s="157"/>
      <c r="AY22" s="152">
        <v>1998</v>
      </c>
      <c r="AZ22" s="157"/>
      <c r="BA22" s="152">
        <v>1999</v>
      </c>
      <c r="BB22" s="157"/>
      <c r="BC22" s="152">
        <v>2000</v>
      </c>
      <c r="BD22" s="157"/>
      <c r="BE22" s="152">
        <v>2001</v>
      </c>
      <c r="BF22" s="157"/>
      <c r="BG22" s="152">
        <v>2002</v>
      </c>
      <c r="BH22" s="157"/>
      <c r="BI22" s="152">
        <v>2003</v>
      </c>
      <c r="BJ22" s="157"/>
      <c r="BK22" s="152">
        <v>2004</v>
      </c>
      <c r="BL22" s="157"/>
      <c r="BM22" s="152">
        <v>2005</v>
      </c>
      <c r="BN22" s="157"/>
      <c r="BO22" s="152">
        <v>2006</v>
      </c>
      <c r="BP22" s="157"/>
      <c r="BQ22" s="152">
        <v>2007</v>
      </c>
      <c r="BR22" s="157"/>
      <c r="BS22" s="152">
        <v>2008</v>
      </c>
      <c r="BT22" s="157"/>
      <c r="BU22" s="152">
        <v>2009</v>
      </c>
      <c r="BV22" s="157"/>
    </row>
    <row r="23" spans="3:74" ht="25.5" customHeight="1">
      <c r="C23" s="302" t="s">
        <v>85</v>
      </c>
      <c r="D23" s="715" t="s">
        <v>238</v>
      </c>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292"/>
      <c r="AN23" s="263">
        <v>5</v>
      </c>
      <c r="AO23" s="394" t="s">
        <v>103</v>
      </c>
      <c r="AP23" s="325" t="s">
        <v>49</v>
      </c>
      <c r="AQ23" s="477">
        <f>F13</f>
        <v>0</v>
      </c>
      <c r="AR23" s="477"/>
      <c r="AS23" s="477">
        <f>H13</f>
        <v>0</v>
      </c>
      <c r="AT23" s="477"/>
      <c r="AU23" s="477">
        <f>J13</f>
        <v>0</v>
      </c>
      <c r="AV23" s="477"/>
      <c r="AW23" s="477">
        <f>L13</f>
        <v>0</v>
      </c>
      <c r="AX23" s="477"/>
      <c r="AY23" s="477">
        <f>N13</f>
        <v>0</v>
      </c>
      <c r="AZ23" s="477"/>
      <c r="BA23" s="477">
        <f>P13</f>
        <v>0</v>
      </c>
      <c r="BB23" s="477"/>
      <c r="BC23" s="477">
        <f>R13</f>
        <v>0</v>
      </c>
      <c r="BD23" s="477"/>
      <c r="BE23" s="477">
        <f>T13</f>
        <v>0</v>
      </c>
      <c r="BF23" s="477"/>
      <c r="BG23" s="477">
        <f>V13</f>
        <v>0</v>
      </c>
      <c r="BH23" s="477"/>
      <c r="BI23" s="477">
        <f>X13</f>
        <v>0</v>
      </c>
      <c r="BJ23" s="477"/>
      <c r="BK23" s="477">
        <f>Z13</f>
        <v>8</v>
      </c>
      <c r="BL23" s="477"/>
      <c r="BM23" s="477">
        <f>AB13</f>
        <v>0</v>
      </c>
      <c r="BN23" s="477"/>
      <c r="BO23" s="477">
        <f>AD13</f>
        <v>0</v>
      </c>
      <c r="BP23" s="477"/>
      <c r="BQ23" s="477">
        <f>AF13</f>
        <v>0</v>
      </c>
      <c r="BR23" s="477"/>
      <c r="BS23" s="477">
        <f>AH13</f>
        <v>0</v>
      </c>
      <c r="BT23" s="477"/>
      <c r="BU23" s="477">
        <f>AJ13</f>
        <v>0</v>
      </c>
      <c r="BV23" s="396"/>
    </row>
    <row r="24" spans="3:88" ht="25.5" customHeight="1">
      <c r="C24" s="302" t="s">
        <v>85</v>
      </c>
      <c r="D24" s="717" t="s">
        <v>239</v>
      </c>
      <c r="E24" s="717"/>
      <c r="F24" s="718"/>
      <c r="G24" s="717"/>
      <c r="H24" s="717"/>
      <c r="I24" s="717"/>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415"/>
      <c r="AN24" s="535">
        <v>13</v>
      </c>
      <c r="AO24" s="536" t="s">
        <v>141</v>
      </c>
      <c r="AP24" s="325" t="s">
        <v>49</v>
      </c>
      <c r="AQ24" s="479">
        <f>F11+F12</f>
        <v>0</v>
      </c>
      <c r="AR24" s="479"/>
      <c r="AS24" s="479">
        <f>H11+H12</f>
        <v>0</v>
      </c>
      <c r="AT24" s="479"/>
      <c r="AU24" s="479">
        <f>J11+J12</f>
        <v>0</v>
      </c>
      <c r="AV24" s="479"/>
      <c r="AW24" s="479">
        <f>L11+L12</f>
        <v>0</v>
      </c>
      <c r="AX24" s="479"/>
      <c r="AY24" s="479">
        <f>N11+N12</f>
        <v>0</v>
      </c>
      <c r="AZ24" s="479"/>
      <c r="BA24" s="479">
        <f>P11+P12</f>
        <v>0</v>
      </c>
      <c r="BB24" s="479"/>
      <c r="BC24" s="479">
        <f>R11+R12</f>
        <v>0</v>
      </c>
      <c r="BD24" s="479"/>
      <c r="BE24" s="479">
        <f>T11+T12</f>
        <v>0</v>
      </c>
      <c r="BF24" s="479"/>
      <c r="BG24" s="479">
        <f>V11+V12</f>
        <v>0</v>
      </c>
      <c r="BH24" s="479"/>
      <c r="BI24" s="479">
        <f>X11+X12</f>
        <v>0</v>
      </c>
      <c r="BJ24" s="479"/>
      <c r="BK24" s="479">
        <f>Z11+Z12</f>
        <v>0</v>
      </c>
      <c r="BL24" s="479"/>
      <c r="BM24" s="479">
        <f>AB11+AB12</f>
        <v>0</v>
      </c>
      <c r="BN24" s="479"/>
      <c r="BO24" s="479">
        <f>AD11+AD12</f>
        <v>0</v>
      </c>
      <c r="BP24" s="479"/>
      <c r="BQ24" s="479">
        <f>AF11+AF12</f>
        <v>0</v>
      </c>
      <c r="BR24" s="479"/>
      <c r="BS24" s="479">
        <f>AH11+AH12</f>
        <v>0</v>
      </c>
      <c r="BT24" s="479"/>
      <c r="BU24" s="479">
        <f>AJ11+AJ12</f>
        <v>0</v>
      </c>
      <c r="BV24" s="478"/>
      <c r="BW24" s="2"/>
      <c r="BX24" s="2"/>
      <c r="BY24" s="2"/>
      <c r="BZ24" s="2"/>
      <c r="CA24" s="2"/>
      <c r="CB24" s="2"/>
      <c r="CC24" s="2"/>
      <c r="CD24" s="2"/>
      <c r="CE24" s="2"/>
      <c r="CF24" s="2"/>
      <c r="CG24" s="2"/>
      <c r="CH24" s="2"/>
      <c r="CI24" s="2"/>
      <c r="CJ24" s="2"/>
    </row>
    <row r="25" spans="3:74" ht="16.5" customHeight="1">
      <c r="C25" s="302" t="s">
        <v>85</v>
      </c>
      <c r="D25" s="715" t="s">
        <v>336</v>
      </c>
      <c r="E25" s="715"/>
      <c r="F25" s="716"/>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292"/>
      <c r="AN25" s="499" t="s">
        <v>114</v>
      </c>
      <c r="AO25" s="536" t="s">
        <v>145</v>
      </c>
      <c r="AP25" s="325" t="s">
        <v>49</v>
      </c>
      <c r="AQ25" s="480" t="str">
        <f>IF((ISBLANK(F13)),"N/A",IF(ROUND(AQ23,0)&lt;ROUND(AQ24,0),"5&lt;13",IF(OR(ISBLANK(F11),ISBLANK(F12)),"N/A",IF(ROUND(AQ23,0)=ROUND(AQ24,0),"ok","&lt;&gt;"))))</f>
        <v>N/A</v>
      </c>
      <c r="AR25" s="480"/>
      <c r="AS25" s="480" t="str">
        <f>IF((ISBLANK(H13)),"N/A",IF(ROUND(AS23,0)&lt;ROUND(AS24,0),"5&lt;13",IF(OR(ISBLANK(H11),ISBLANK(H12)),"N/A",IF(ROUND(AS23,0)=ROUND(AS24,0),"ok","&lt;&gt;"))))</f>
        <v>N/A</v>
      </c>
      <c r="AT25" s="480"/>
      <c r="AU25" s="480" t="str">
        <f>IF((ISBLANK(J13)),"N/A",IF(ROUND(AU23,0)&lt;ROUND(AU24,0),"5&lt;13",IF(OR(ISBLANK(J11),ISBLANK(J12)),"N/A",IF(ROUND(AU23,0)=ROUND(AU24,0),"ok","&lt;&gt;"))))</f>
        <v>N/A</v>
      </c>
      <c r="AV25" s="480"/>
      <c r="AW25" s="480" t="str">
        <f>IF((ISBLANK(L13)),"N/A",IF(ROUND(AW23,0)&lt;ROUND(AW24,0),"5&lt;13",IF(OR(ISBLANK(L11),ISBLANK(L12)),"N/A",IF(ROUND(AW23,0)=ROUND(AW24,0),"ok","&lt;&gt;"))))</f>
        <v>N/A</v>
      </c>
      <c r="AX25" s="480"/>
      <c r="AY25" s="480" t="str">
        <f>IF((ISBLANK(N13)),"N/A",IF(ROUND(AY23,0)&lt;ROUND(AY24,0),"5&lt;13",IF(OR(ISBLANK(N11),ISBLANK(N12)),"N/A",IF(ROUND(AY23,0)=ROUND(AY24,0),"ok","&lt;&gt;"))))</f>
        <v>N/A</v>
      </c>
      <c r="AZ25" s="480"/>
      <c r="BA25" s="480" t="str">
        <f>IF((ISBLANK(P13)),"N/A",IF(ROUND(BA23,0)&lt;ROUND(BA24,0),"5&lt;13",IF(OR(ISBLANK(P11),ISBLANK(P12)),"N/A",IF(ROUND(BA23,0)=ROUND(BA24,0),"ok","&lt;&gt;"))))</f>
        <v>N/A</v>
      </c>
      <c r="BB25" s="480"/>
      <c r="BC25" s="480" t="str">
        <f>IF((ISBLANK(R13)),"N/A",IF(ROUND(BC23,0)&lt;ROUND(BC24,0),"5&lt;13",IF(OR(ISBLANK(R11),ISBLANK(R12)),"N/A",IF(ROUND(BC23,0)=ROUND(BC24,0),"ok","&lt;&gt;"))))</f>
        <v>N/A</v>
      </c>
      <c r="BD25" s="480"/>
      <c r="BE25" s="480" t="str">
        <f>IF((ISBLANK(T13)),"N/A",IF(ROUND(BE23,0)&lt;ROUND(BE24,0),"5&lt;13",IF(OR(ISBLANK(T11),ISBLANK(T12)),"N/A",IF(ROUND(BE23,0)=ROUND(BE24,0),"ok","&lt;&gt;"))))</f>
        <v>N/A</v>
      </c>
      <c r="BF25" s="480"/>
      <c r="BG25" s="480" t="str">
        <f>IF((ISBLANK(V13)),"N/A",IF(ROUND(BG23,0)&lt;ROUND(BG24,0),"5&lt;13",IF(OR(ISBLANK(V11),ISBLANK(V12)),"N/A",IF(ROUND(BG23,0)=ROUND(BG24,0),"ok","&lt;&gt;"))))</f>
        <v>N/A</v>
      </c>
      <c r="BH25" s="480"/>
      <c r="BI25" s="480" t="str">
        <f>IF((ISBLANK(X13)),"N/A",IF(ROUND(BI23,0)&lt;ROUND(BI24,0),"5&lt;13",IF(OR(ISBLANK(X11),ISBLANK(X12)),"N/A",IF(ROUND(BI23,0)=ROUND(BI24,0),"ok","&lt;&gt;"))))</f>
        <v>N/A</v>
      </c>
      <c r="BJ25" s="480"/>
      <c r="BK25" s="480" t="str">
        <f>IF((ISBLANK(Z13)),"N/A",IF(ROUND(BK23,0)&lt;ROUND(BK24,0),"5&lt;13",IF(OR(ISBLANK(Z11),ISBLANK(Z12)),"N/A",IF(ROUND(BK23,0)=ROUND(BK24,0),"ok","&lt;&gt;"))))</f>
        <v>N/A</v>
      </c>
      <c r="BL25" s="480"/>
      <c r="BM25" s="480" t="str">
        <f>IF((ISBLANK(AB13)),"N/A",IF(ROUND(BM23,0)&lt;ROUND(BM24,0),"5&lt;13",IF(OR(ISBLANK(AB11),ISBLANK(AB12)),"N/A",IF(ROUND(BM23,0)=ROUND(BM24,0),"ok","&lt;&gt;"))))</f>
        <v>N/A</v>
      </c>
      <c r="BN25" s="480"/>
      <c r="BO25" s="480" t="str">
        <f>IF((ISBLANK(AD13)),"N/A",IF(ROUND(BO23,0)&lt;ROUND(BO24,0),"5&lt;13",IF(OR(ISBLANK(AD11),ISBLANK(AD12)),"N/A",IF(ROUND(BO23,0)=ROUND(BO24,0),"ok","&lt;&gt;"))))</f>
        <v>N/A</v>
      </c>
      <c r="BP25" s="480"/>
      <c r="BQ25" s="480" t="str">
        <f>IF((ISBLANK(AF13)),"N/A",IF(ROUND(BQ23,0)&lt;ROUND(BQ24,0),"5&lt;13",IF(OR(ISBLANK(AF11),ISBLANK(AF12)),"N/A",IF(ROUND(BQ23,0)=ROUND(BQ24,0),"ok","&lt;&gt;"))))</f>
        <v>N/A</v>
      </c>
      <c r="BR25" s="480"/>
      <c r="BS25" s="480" t="str">
        <f>IF((ISBLANK(AH13)),"N/A",IF(ROUND(BS23,0)&lt;ROUND(BS24,0),"5&lt;13",IF(OR(ISBLANK(AH11),ISBLANK(AH12)),"N/A",IF(ROUND(BS23,0)=ROUND(BS24,0),"ok","&lt;&gt;"))))</f>
        <v>N/A</v>
      </c>
      <c r="BT25" s="480"/>
      <c r="BU25" s="480" t="str">
        <f>IF((ISBLANK(AJ13)),"N/A",IF(ROUND(BU23,0)&lt;ROUND(BU24,0),"5&lt;13",IF(OR(ISBLANK(AJ11),ISBLANK(AJ12)),"N/A",IF(ROUND(BU23,0)=ROUND(BU24,0),"ok","&lt;&gt;"))))</f>
        <v>N/A</v>
      </c>
      <c r="BV25" s="365"/>
    </row>
    <row r="26" spans="40:79" ht="15" customHeight="1">
      <c r="AN26" s="535">
        <v>14</v>
      </c>
      <c r="AO26" s="536" t="s">
        <v>142</v>
      </c>
      <c r="AP26" s="325" t="s">
        <v>49</v>
      </c>
      <c r="AQ26" s="480">
        <f>(F14+F15+F16+F18+F20)</f>
        <v>0</v>
      </c>
      <c r="AR26" s="480"/>
      <c r="AS26" s="480">
        <f>(H14+H15+H16+H18+H20)</f>
        <v>0</v>
      </c>
      <c r="AT26" s="480"/>
      <c r="AU26" s="480">
        <f>(J14+J15+J16+J18+J20)</f>
        <v>0</v>
      </c>
      <c r="AV26" s="480"/>
      <c r="AW26" s="480">
        <f>(L14+L15+L16+L18+L20)</f>
        <v>0</v>
      </c>
      <c r="AX26" s="480"/>
      <c r="AY26" s="480">
        <f>(N14+N15+N16+N18+N20)</f>
        <v>0</v>
      </c>
      <c r="AZ26" s="480"/>
      <c r="BA26" s="480">
        <f>(P14+P15+P16+P18+P20)</f>
        <v>0</v>
      </c>
      <c r="BB26" s="480"/>
      <c r="BC26" s="480">
        <f>(R14+R15+R16+R18+R20)</f>
        <v>0</v>
      </c>
      <c r="BD26" s="480"/>
      <c r="BE26" s="480">
        <f>(T14+T15+T16+T18+T20)</f>
        <v>0</v>
      </c>
      <c r="BF26" s="480"/>
      <c r="BG26" s="480">
        <f>(V14+V15+V16+V18+V20)</f>
        <v>0</v>
      </c>
      <c r="BH26" s="480"/>
      <c r="BI26" s="480">
        <f>(X14+X15+X16+X18+X20)</f>
        <v>0</v>
      </c>
      <c r="BJ26" s="480"/>
      <c r="BK26" s="480">
        <f>(Z14+Z15+Z16+Z18+Z20)</f>
        <v>8</v>
      </c>
      <c r="BL26" s="480"/>
      <c r="BM26" s="480">
        <f>(AB14+AB15+AB16+AB18+AB20)</f>
        <v>0</v>
      </c>
      <c r="BN26" s="480"/>
      <c r="BO26" s="480">
        <f>(AD14+AD15+AD16+AD18+AD20)</f>
        <v>0</v>
      </c>
      <c r="BP26" s="480"/>
      <c r="BQ26" s="480">
        <f>(AF14+AF15+AF16+AF18+AF20)</f>
        <v>0</v>
      </c>
      <c r="BR26" s="480"/>
      <c r="BS26" s="480">
        <f>(AH14+AH15+AH16+AH18+AH20)</f>
        <v>0</v>
      </c>
      <c r="BT26" s="480"/>
      <c r="BU26" s="480">
        <f>(AJ14+AJ15+AJ16+AJ18+AJ20)</f>
        <v>0</v>
      </c>
      <c r="BV26" s="365"/>
      <c r="BW26"/>
      <c r="BX26"/>
      <c r="BY26"/>
      <c r="BZ26"/>
      <c r="CA26"/>
    </row>
    <row r="27" spans="2:255" ht="17.25" customHeight="1">
      <c r="B27" s="418">
        <v>2</v>
      </c>
      <c r="C27" s="93" t="s">
        <v>337</v>
      </c>
      <c r="D27" s="93"/>
      <c r="E27" s="93"/>
      <c r="F27" s="518"/>
      <c r="G27" s="205"/>
      <c r="H27" s="180"/>
      <c r="I27" s="205"/>
      <c r="J27" s="180"/>
      <c r="K27" s="205"/>
      <c r="L27" s="180"/>
      <c r="M27" s="205"/>
      <c r="N27" s="180"/>
      <c r="O27" s="205"/>
      <c r="P27" s="180"/>
      <c r="Q27" s="205"/>
      <c r="R27" s="180"/>
      <c r="S27" s="205"/>
      <c r="T27" s="180"/>
      <c r="U27" s="205"/>
      <c r="V27" s="180"/>
      <c r="W27" s="205"/>
      <c r="X27" s="180"/>
      <c r="Y27" s="205"/>
      <c r="Z27" s="180"/>
      <c r="AA27" s="205"/>
      <c r="AB27" s="180"/>
      <c r="AC27" s="205"/>
      <c r="AD27" s="205"/>
      <c r="AE27" s="205"/>
      <c r="AF27" s="205"/>
      <c r="AG27" s="205"/>
      <c r="AH27" s="174"/>
      <c r="AI27" s="199"/>
      <c r="AJ27" s="174"/>
      <c r="AK27" s="199"/>
      <c r="AL27" s="633"/>
      <c r="AM27" s="1"/>
      <c r="AN27" s="499" t="s">
        <v>114</v>
      </c>
      <c r="AO27" s="536" t="s">
        <v>143</v>
      </c>
      <c r="AP27" s="344"/>
      <c r="AQ27" s="480" t="str">
        <f>IF((ISBLANK(F13)),"N/A",IF(ROUND(AQ23,0)&lt;ROUND(AQ26,0),"5&lt;14",IF(OR(ISBLANK(F14),ISBLANK(F15),ISBLANK(F16),ISBLANK(F18)),"N/A",IF(ROUND(AQ23,0)&gt;=ROUND(AQ26,0),"ok","&lt;&gt;"))))</f>
        <v>N/A</v>
      </c>
      <c r="AR27" s="480"/>
      <c r="AS27" s="480" t="str">
        <f>IF((ISBLANK(H13)),"N/A",IF(ROUND(AS23,0)&lt;ROUND(AS26,0),"5&lt;14",IF(OR(ISBLANK(H14),ISBLANK(H15),ISBLANK(H16),ISBLANK(H18)),"N/A",IF(ROUND(AS23,0)&gt;=ROUND(AS26,0),"ok","&lt;&gt;"))))</f>
        <v>N/A</v>
      </c>
      <c r="AT27" s="480"/>
      <c r="AU27" s="480" t="str">
        <f>IF((ISBLANK(J13)),"N/A",IF(ROUND(AU23,0)&lt;ROUND(AU26,0),"5&lt;14",IF(OR(ISBLANK(J14),ISBLANK(J15),ISBLANK(J16),ISBLANK(J18)),"N/A",IF(ROUND(AU23,0)&gt;=ROUND(AU26,0),"ok","&lt;&gt;"))))</f>
        <v>N/A</v>
      </c>
      <c r="AV27" s="480"/>
      <c r="AW27" s="480" t="str">
        <f>IF((ISBLANK(L13)),"N/A",IF(ROUND(AW23,0)&lt;ROUND(AW26,0),"5&lt;14",IF(OR(ISBLANK(L14),ISBLANK(L15),ISBLANK(L16),ISBLANK(L18)),"N/A",IF(ROUND(AW23,0)&gt;=ROUND(AW26,0),"ok","&lt;&gt;"))))</f>
        <v>N/A</v>
      </c>
      <c r="AX27" s="480"/>
      <c r="AY27" s="480" t="str">
        <f>IF((ISBLANK(N13)),"N/A",IF(ROUND(AY23,0)&lt;ROUND(AY26,0),"5&lt;14",IF(OR(ISBLANK(N14),ISBLANK(N15),ISBLANK(N16),ISBLANK(N18)),"N/A",IF(ROUND(AY23,0)&gt;=ROUND(AY26,0),"ok","&lt;&gt;"))))</f>
        <v>N/A</v>
      </c>
      <c r="AZ27" s="480"/>
      <c r="BA27" s="480" t="str">
        <f>IF((ISBLANK(P13)),"N/A",IF(ROUND(BA23,0)&lt;ROUND(BA26,0),"5&lt;14",IF(OR(ISBLANK(P14),ISBLANK(P15),ISBLANK(P16),ISBLANK(P18)),"N/A",IF(ROUND(BA23,0)&gt;=ROUND(BA26,0),"ok","&lt;&gt;"))))</f>
        <v>N/A</v>
      </c>
      <c r="BB27" s="480"/>
      <c r="BC27" s="480" t="str">
        <f>IF((ISBLANK(R13)),"N/A",IF(ROUND(BC23,0)&lt;ROUND(BC26,0),"5&lt;14",IF(OR(ISBLANK(R14),ISBLANK(R15),ISBLANK(R16),ISBLANK(R18)),"N/A",IF(ROUND(BC23,0)&gt;=ROUND(BC26,0),"ok","&lt;&gt;"))))</f>
        <v>N/A</v>
      </c>
      <c r="BD27" s="480"/>
      <c r="BE27" s="480" t="str">
        <f>IF((ISBLANK(T13)),"N/A",IF(ROUND(BE23,0)&lt;ROUND(BE26,0),"5&lt;14",IF(OR(ISBLANK(T14),ISBLANK(T15),ISBLANK(T16),ISBLANK(T18)),"N/A",IF(ROUND(BE23,0)&gt;=ROUND(BE26,0),"ok","&lt;&gt;"))))</f>
        <v>N/A</v>
      </c>
      <c r="BF27" s="480"/>
      <c r="BG27" s="480" t="str">
        <f>IF((ISBLANK(V13)),"N/A",IF(ROUND(BG23,0)&lt;ROUND(BG26,0),"5&lt;14",IF(OR(ISBLANK(V14),ISBLANK(V15),ISBLANK(V16),ISBLANK(V18)),"N/A",IF(ROUND(BG23,0)&gt;=ROUND(BG26,0),"ok","&lt;&gt;"))))</f>
        <v>N/A</v>
      </c>
      <c r="BH27" s="480"/>
      <c r="BI27" s="480" t="str">
        <f>IF((ISBLANK(X13)),"N/A",IF(ROUND(BI23,0)&lt;ROUND(BI26,0),"5&lt;14",IF(OR(ISBLANK(X14),ISBLANK(X15),ISBLANK(X16),ISBLANK(X18)),"N/A",IF(ROUND(BI23,0)&gt;=ROUND(BI26,0),"ok","&lt;&gt;"))))</f>
        <v>N/A</v>
      </c>
      <c r="BJ27" s="480"/>
      <c r="BK27" s="480" t="str">
        <f>IF((ISBLANK(Z13)),"N/A",IF(ROUND(BK23,0)&lt;ROUND(BK26,0),"5&lt;14",IF(OR(ISBLANK(Z14),ISBLANK(Z15),ISBLANK(Z16),ISBLANK(Z18)),"N/A",IF(ROUND(BK23,0)&gt;=ROUND(BK26,0),"ok","&lt;&gt;"))))</f>
        <v>N/A</v>
      </c>
      <c r="BL27" s="480"/>
      <c r="BM27" s="480" t="str">
        <f>IF((ISBLANK(AB13)),"N/A",IF(ROUND(BM23,0)&lt;ROUND(BM26,0),"5&lt;14",IF(OR(ISBLANK(AB14),ISBLANK(AB15),ISBLANK(AB16),ISBLANK(AB18)),"N/A",IF(ROUND(BM23,0)&gt;=ROUND(BM26,0),"ok","&lt;&gt;"))))</f>
        <v>N/A</v>
      </c>
      <c r="BN27" s="480"/>
      <c r="BO27" s="480" t="str">
        <f>IF((ISBLANK(AD13)),"N/A",IF(ROUND(BO23,0)&lt;ROUND(BO26,0),"5&lt;14",IF(OR(ISBLANK(AD14),ISBLANK(AD15),ISBLANK(AD16),ISBLANK(AD18)),"N/A",IF(ROUND(BO23,0)&gt;=ROUND(BO26,0),"ok","&lt;&gt;"))))</f>
        <v>N/A</v>
      </c>
      <c r="BP27" s="480"/>
      <c r="BQ27" s="480" t="str">
        <f>IF((ISBLANK(AF13)),"N/A",IF(ROUND(BQ23,0)&lt;ROUND(BQ26,0),"5&lt;14",IF(OR(ISBLANK(AF14),ISBLANK(AF15),ISBLANK(AF16),ISBLANK(AF18)),"N/A",IF(ROUND(BQ23,0)&gt;=ROUND(BQ26,0),"ok","&lt;&gt;"))))</f>
        <v>N/A</v>
      </c>
      <c r="BR27" s="480"/>
      <c r="BS27" s="480" t="str">
        <f>IF((ISBLANK(AH13)),"N/A",IF(ROUND(BS23,0)&lt;ROUND(BS26,0),"5&lt;14",IF(OR(ISBLANK(AH14),ISBLANK(AH15),ISBLANK(AH16),ISBLANK(AH18)),"N/A",IF(ROUND(BS23,0)&gt;=ROUND(BS26,0),"ok","&lt;&gt;"))))</f>
        <v>N/A</v>
      </c>
      <c r="BT27" s="480"/>
      <c r="BU27" s="480" t="str">
        <f>IF((ISBLANK(AJ13)),"N/A",IF(ROUND(BU23,0)&lt;ROUND(BU26,0),"5&lt;14",IF(OR(ISBLANK(AJ14),ISBLANK(AJ15),ISBLANK(AJ16),ISBLANK(AJ18)),"N/A",IF(ROUND(BU23,0)&gt;=ROUND(BU26,0),"ok","&lt;&gt;"))))</f>
        <v>N/A</v>
      </c>
      <c r="BV27" s="480"/>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94"/>
      <c r="D28" s="95"/>
      <c r="E28" s="95"/>
      <c r="F28" s="516"/>
      <c r="G28" s="203"/>
      <c r="H28" s="178"/>
      <c r="I28" s="203"/>
      <c r="J28" s="178"/>
      <c r="K28" s="203"/>
      <c r="L28" s="178"/>
      <c r="M28" s="203"/>
      <c r="N28" s="178"/>
      <c r="O28" s="203"/>
      <c r="P28" s="178"/>
      <c r="Q28" s="203"/>
      <c r="R28" s="178"/>
      <c r="S28" s="203"/>
      <c r="T28" s="178"/>
      <c r="U28" s="203"/>
      <c r="V28" s="178"/>
      <c r="W28" s="203"/>
      <c r="X28" s="178"/>
      <c r="Y28" s="203"/>
      <c r="Z28" s="178"/>
      <c r="AA28" s="203"/>
      <c r="AB28" s="178"/>
      <c r="AC28" s="203"/>
      <c r="AD28" s="203"/>
      <c r="AE28" s="203"/>
      <c r="AF28" s="203"/>
      <c r="AG28" s="203"/>
      <c r="AH28" s="186"/>
      <c r="AI28" s="210"/>
      <c r="AJ28" s="186"/>
      <c r="AK28" s="210"/>
      <c r="AL28" s="210"/>
      <c r="AM28" s="105"/>
      <c r="AN28" s="537"/>
      <c r="AO28" s="551"/>
      <c r="AP28" s="344"/>
      <c r="AQ28" s="484"/>
      <c r="AR28" s="344"/>
      <c r="AS28" s="484"/>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484"/>
      <c r="BV28" s="365"/>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6" t="s">
        <v>54</v>
      </c>
      <c r="D29" s="711" t="s">
        <v>338</v>
      </c>
      <c r="E29" s="712"/>
      <c r="F29" s="713"/>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4"/>
      <c r="AM29" s="105"/>
      <c r="AN29" s="535">
        <v>15</v>
      </c>
      <c r="AO29" s="536" t="s">
        <v>118</v>
      </c>
      <c r="AP29" s="344" t="s">
        <v>16</v>
      </c>
      <c r="AQ29" s="334" t="e">
        <f>F13*1000/(F$9*F$10/100)</f>
        <v>#DIV/0!</v>
      </c>
      <c r="AR29" s="334"/>
      <c r="AS29" s="334" t="e">
        <f>H13*1000/(H$9*H$10/100)</f>
        <v>#DIV/0!</v>
      </c>
      <c r="AT29" s="334"/>
      <c r="AU29" s="334" t="e">
        <f>J13*1000/(J$9*J$10/100)</f>
        <v>#DIV/0!</v>
      </c>
      <c r="AV29" s="334"/>
      <c r="AW29" s="334" t="e">
        <f>L13*1000/(L$9*L$10/100)</f>
        <v>#DIV/0!</v>
      </c>
      <c r="AX29" s="334"/>
      <c r="AY29" s="334" t="e">
        <f>N13*1000/(N$9*N$10/100)</f>
        <v>#DIV/0!</v>
      </c>
      <c r="AZ29" s="334"/>
      <c r="BA29" s="334" t="e">
        <f>P13*1000/(P$9*P$10/100)</f>
        <v>#DIV/0!</v>
      </c>
      <c r="BB29" s="334"/>
      <c r="BC29" s="334" t="e">
        <f>R13*1000/(R$9*R$10/100)</f>
        <v>#DIV/0!</v>
      </c>
      <c r="BD29" s="334"/>
      <c r="BE29" s="334" t="e">
        <f>T13*1000/(T$9*T$10/100)</f>
        <v>#DIV/0!</v>
      </c>
      <c r="BF29" s="334"/>
      <c r="BG29" s="334" t="e">
        <f>V13*1000/(V$9*V$10/100)</f>
        <v>#DIV/0!</v>
      </c>
      <c r="BH29" s="334"/>
      <c r="BI29" s="334" t="e">
        <f>X13*1000/(X$9*X$10/100)</f>
        <v>#DIV/0!</v>
      </c>
      <c r="BJ29" s="334"/>
      <c r="BK29" s="334" t="e">
        <f>Z13*1000/(Z$9*Z$10/100)</f>
        <v>#DIV/0!</v>
      </c>
      <c r="BL29" s="334"/>
      <c r="BM29" s="334" t="e">
        <f>AB13*1000/(AB$9*AB$10/100)</f>
        <v>#DIV/0!</v>
      </c>
      <c r="BN29" s="334"/>
      <c r="BO29" s="334" t="e">
        <f>AD13*1000/(AD$9*AD$10/100)</f>
        <v>#DIV/0!</v>
      </c>
      <c r="BP29" s="334"/>
      <c r="BQ29" s="334" t="e">
        <f>AF13*1000/(AF$9*AF$10/100)</f>
        <v>#DIV/0!</v>
      </c>
      <c r="BR29" s="334"/>
      <c r="BS29" s="334" t="e">
        <f>AH13*1000/(AH$9*AH$10/100)</f>
        <v>#DIV/0!</v>
      </c>
      <c r="BT29" s="334"/>
      <c r="BU29" s="334" t="e">
        <f>AJ13*1000/(AJ$9*AJ$10/100)</f>
        <v>#DIV/0!</v>
      </c>
      <c r="BV29" s="334"/>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4.75" customHeight="1">
      <c r="A30" s="418">
        <v>1</v>
      </c>
      <c r="B30" s="418">
        <v>3222</v>
      </c>
      <c r="C30" s="98" t="s">
        <v>245</v>
      </c>
      <c r="D30" s="709" t="s">
        <v>262</v>
      </c>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105"/>
      <c r="AN30" s="538" t="s">
        <v>114</v>
      </c>
      <c r="AO30" s="550" t="s">
        <v>144</v>
      </c>
      <c r="AP30" s="332"/>
      <c r="AQ30" s="335" t="str">
        <f>IF(ISERR(AQ29),"N/A",IF(AQ29&lt;100,"&lt;&gt;",IF(AQ29&gt;1000,"&lt;&gt;","ok")))</f>
        <v>N/A</v>
      </c>
      <c r="AR30" s="335"/>
      <c r="AS30" s="335" t="str">
        <f>IF(ISERR(AS29),"N/A",IF(AS29&lt;100,"&lt;&gt;",IF(AS29&gt;1000,"&lt;&gt;","ok")))</f>
        <v>N/A</v>
      </c>
      <c r="AT30" s="335"/>
      <c r="AU30" s="335" t="str">
        <f>IF(ISERR(AU29),"N/A",IF(AU29&lt;100,"&lt;&gt;",IF(AU29&gt;1000,"&lt;&gt;","ok")))</f>
        <v>N/A</v>
      </c>
      <c r="AV30" s="335"/>
      <c r="AW30" s="335" t="str">
        <f>IF(ISERR(AW29),"N/A",IF(AW29&lt;100,"&lt;&gt;",IF(AW29&gt;1000,"&lt;&gt;","ok")))</f>
        <v>N/A</v>
      </c>
      <c r="AX30" s="335"/>
      <c r="AY30" s="335" t="str">
        <f>IF(ISERR(AY29),"N/A",IF(AY29&lt;100,"&lt;&gt;",IF(AY29&gt;1000,"&lt;&gt;","ok")))</f>
        <v>N/A</v>
      </c>
      <c r="AZ30" s="335"/>
      <c r="BA30" s="335" t="str">
        <f>IF(ISERR(BA29),"N/A",IF(BA29&lt;100,"&lt;&gt;",IF(BA29&gt;1000,"&lt;&gt;","ok")))</f>
        <v>N/A</v>
      </c>
      <c r="BB30" s="335"/>
      <c r="BC30" s="335" t="str">
        <f>IF(ISERR(BC29),"N/A",IF(BC29&lt;100,"&lt;&gt;",IF(BC29&gt;1000,"&lt;&gt;","ok")))</f>
        <v>N/A</v>
      </c>
      <c r="BD30" s="335"/>
      <c r="BE30" s="335" t="str">
        <f>IF(ISERR(BE29),"N/A",IF(BE29&lt;100,"&lt;&gt;",IF(BE29&gt;1000,"&lt;&gt;","ok")))</f>
        <v>N/A</v>
      </c>
      <c r="BF30" s="335"/>
      <c r="BG30" s="335" t="str">
        <f>IF(ISERR(BG29),"N/A",IF(BG29&lt;100,"&lt;&gt;",IF(BG29&gt;1000,"&lt;&gt;","ok")))</f>
        <v>N/A</v>
      </c>
      <c r="BH30" s="335"/>
      <c r="BI30" s="335" t="str">
        <f>IF(ISERR(BI29),"N/A",IF(BI29&lt;100,"&lt;&gt;",IF(BI29&gt;1000,"&lt;&gt;","ok")))</f>
        <v>N/A</v>
      </c>
      <c r="BJ30" s="335"/>
      <c r="BK30" s="335" t="str">
        <f>IF(ISERR(BK29),"N/A",IF(BK29&lt;100,"&lt;&gt;",IF(BK29&gt;1000,"&lt;&gt;","ok")))</f>
        <v>N/A</v>
      </c>
      <c r="BL30" s="335"/>
      <c r="BM30" s="335" t="str">
        <f>IF(ISERR(BM29),"N/A",IF(BM29&lt;100,"&lt;&gt;",IF(BM29&gt;1000,"&lt;&gt;","ok")))</f>
        <v>N/A</v>
      </c>
      <c r="BN30" s="335"/>
      <c r="BO30" s="335" t="str">
        <f>IF(ISERR(BO29),"N/A",IF(BO29&lt;100,"&lt;&gt;",IF(BO29&gt;1000,"&lt;&gt;","ok")))</f>
        <v>N/A</v>
      </c>
      <c r="BP30" s="335"/>
      <c r="BQ30" s="335" t="str">
        <f>IF(ISERR(BQ29),"N/A",IF(BQ29&lt;100,"&lt;&gt;",IF(BQ29&gt;1000,"&lt;&gt;","ok")))</f>
        <v>N/A</v>
      </c>
      <c r="BR30" s="335"/>
      <c r="BS30" s="335" t="str">
        <f>IF(ISERR(BS29),"N/A",IF(BS29&lt;100,"&lt;&gt;",IF(BS29&gt;1000,"&lt;&gt;","ok")))</f>
        <v>N/A</v>
      </c>
      <c r="BT30" s="335"/>
      <c r="BU30" s="335" t="str">
        <f>IF(ISERR(BU29),"N/A",IF(BU29&lt;100,"&lt;&gt;",IF(BU29&gt;1000,"&lt;&gt;","ok")))</f>
        <v>N/A</v>
      </c>
      <c r="BV30" s="335"/>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6.5" customHeight="1">
      <c r="A31" s="418">
        <v>0</v>
      </c>
      <c r="B31" s="418">
        <v>3224</v>
      </c>
      <c r="C31" s="99" t="s">
        <v>247</v>
      </c>
      <c r="D31" s="707" t="s">
        <v>263</v>
      </c>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105"/>
      <c r="AN31" s="421" t="s">
        <v>104</v>
      </c>
      <c r="AO31" s="547" t="s">
        <v>105</v>
      </c>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312"/>
      <c r="BT31" s="312"/>
      <c r="BU31" s="312"/>
      <c r="BV31" s="312"/>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99"/>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105"/>
      <c r="AN32" s="421" t="s">
        <v>106</v>
      </c>
      <c r="AO32" s="547" t="s">
        <v>107</v>
      </c>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312"/>
      <c r="BT32" s="312"/>
      <c r="BU32" s="312"/>
      <c r="BV32" s="31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99"/>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7"/>
      <c r="AM33" s="105"/>
      <c r="AN33" s="423" t="s">
        <v>108</v>
      </c>
      <c r="AO33" s="547" t="s">
        <v>109</v>
      </c>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312"/>
      <c r="BT33" s="312"/>
      <c r="BU33" s="312"/>
      <c r="BV33" s="312"/>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99"/>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105"/>
      <c r="AN34" s="423"/>
      <c r="AO34" s="547"/>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312"/>
      <c r="BT34" s="312"/>
      <c r="BU34" s="312"/>
      <c r="BV34" s="312"/>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99"/>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105"/>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312"/>
      <c r="BT35" s="312"/>
      <c r="BU35" s="312"/>
      <c r="BV35" s="312"/>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99"/>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105"/>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312"/>
      <c r="BT36" s="312"/>
      <c r="BU36" s="312"/>
      <c r="BV36" s="312"/>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99"/>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105"/>
      <c r="AN37" s="738"/>
      <c r="AO37" s="738"/>
      <c r="AP37" s="738"/>
      <c r="AQ37" s="738"/>
      <c r="AR37" s="738"/>
      <c r="AS37" s="738"/>
      <c r="AT37" s="738"/>
      <c r="AU37" s="738"/>
      <c r="AV37" s="738"/>
      <c r="AW37" s="738"/>
      <c r="AX37" s="738"/>
      <c r="AY37" s="738"/>
      <c r="AZ37" s="738"/>
      <c r="BA37" s="738"/>
      <c r="BB37" s="738"/>
      <c r="BC37" s="738"/>
      <c r="BD37" s="738"/>
      <c r="BE37" s="738"/>
      <c r="BF37" s="738"/>
      <c r="BG37" s="738"/>
      <c r="BH37" s="738"/>
      <c r="BI37" s="738"/>
      <c r="BJ37" s="738"/>
      <c r="BK37" s="738"/>
      <c r="BL37" s="738"/>
      <c r="BM37" s="738"/>
      <c r="BN37" s="738"/>
      <c r="BO37" s="738"/>
      <c r="BP37" s="738"/>
      <c r="BQ37" s="738"/>
      <c r="BR37" s="738"/>
      <c r="BS37" s="312"/>
      <c r="BT37" s="312"/>
      <c r="BU37" s="312"/>
      <c r="BV37" s="312"/>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99"/>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105"/>
      <c r="AN38" s="738"/>
      <c r="AO38" s="738"/>
      <c r="AP38" s="738"/>
      <c r="AQ38" s="738"/>
      <c r="AR38" s="738"/>
      <c r="AS38" s="738"/>
      <c r="AT38" s="738"/>
      <c r="AU38" s="738"/>
      <c r="AV38" s="738"/>
      <c r="AW38" s="738"/>
      <c r="AX38" s="738"/>
      <c r="AY38" s="738"/>
      <c r="AZ38" s="738"/>
      <c r="BA38" s="738"/>
      <c r="BB38" s="738"/>
      <c r="BC38" s="738"/>
      <c r="BD38" s="738"/>
      <c r="BE38" s="738"/>
      <c r="BF38" s="738"/>
      <c r="BG38" s="738"/>
      <c r="BH38" s="738"/>
      <c r="BI38" s="738"/>
      <c r="BJ38" s="738"/>
      <c r="BK38" s="738"/>
      <c r="BL38" s="738"/>
      <c r="BM38" s="738"/>
      <c r="BN38" s="738"/>
      <c r="BO38" s="738"/>
      <c r="BP38" s="738"/>
      <c r="BQ38" s="738"/>
      <c r="BR38" s="738"/>
      <c r="BS38" s="312"/>
      <c r="BT38" s="312"/>
      <c r="BU38" s="312"/>
      <c r="BV38" s="312"/>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9"/>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105"/>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312"/>
      <c r="BT39" s="312"/>
      <c r="BU39" s="312"/>
      <c r="BV39" s="312"/>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9"/>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105"/>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312"/>
      <c r="BT40" s="312"/>
      <c r="BU40" s="312"/>
      <c r="BV40" s="312"/>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9"/>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105"/>
      <c r="AN41" s="738"/>
      <c r="AO41" s="738"/>
      <c r="AP41" s="738"/>
      <c r="AQ41" s="738"/>
      <c r="AR41" s="738"/>
      <c r="AS41" s="738"/>
      <c r="AT41" s="738"/>
      <c r="AU41" s="738"/>
      <c r="AV41" s="738"/>
      <c r="AW41" s="738"/>
      <c r="AX41" s="738"/>
      <c r="AY41" s="738"/>
      <c r="AZ41" s="738"/>
      <c r="BA41" s="738"/>
      <c r="BB41" s="738"/>
      <c r="BC41" s="738"/>
      <c r="BD41" s="738"/>
      <c r="BE41" s="738"/>
      <c r="BF41" s="738"/>
      <c r="BG41" s="738"/>
      <c r="BH41" s="738"/>
      <c r="BI41" s="738"/>
      <c r="BJ41" s="738"/>
      <c r="BK41" s="738"/>
      <c r="BL41" s="738"/>
      <c r="BM41" s="738"/>
      <c r="BN41" s="738"/>
      <c r="BO41" s="738"/>
      <c r="BP41" s="738"/>
      <c r="BQ41" s="738"/>
      <c r="BR41" s="738"/>
      <c r="BS41" s="312"/>
      <c r="BT41" s="312"/>
      <c r="BU41" s="312"/>
      <c r="BV41" s="312"/>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9"/>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105"/>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312"/>
      <c r="BT42" s="312"/>
      <c r="BU42" s="312"/>
      <c r="BV42" s="31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9"/>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105"/>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312"/>
      <c r="BT43" s="312"/>
      <c r="BU43" s="312"/>
      <c r="BV43" s="312"/>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9"/>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105"/>
      <c r="AN44" s="738"/>
      <c r="AO44" s="738"/>
      <c r="AP44" s="738"/>
      <c r="AQ44" s="738"/>
      <c r="AR44" s="738"/>
      <c r="AS44" s="738"/>
      <c r="AT44" s="738"/>
      <c r="AU44" s="738"/>
      <c r="AV44" s="738"/>
      <c r="AW44" s="738"/>
      <c r="AX44" s="738"/>
      <c r="AY44" s="738"/>
      <c r="AZ44" s="738"/>
      <c r="BA44" s="738"/>
      <c r="BB44" s="738"/>
      <c r="BC44" s="738"/>
      <c r="BD44" s="738"/>
      <c r="BE44" s="738"/>
      <c r="BF44" s="738"/>
      <c r="BG44" s="738"/>
      <c r="BH44" s="738"/>
      <c r="BI44" s="738"/>
      <c r="BJ44" s="738"/>
      <c r="BK44" s="738"/>
      <c r="BL44" s="738"/>
      <c r="BM44" s="738"/>
      <c r="BN44" s="738"/>
      <c r="BO44" s="738"/>
      <c r="BP44" s="738"/>
      <c r="BQ44" s="738"/>
      <c r="BR44" s="738"/>
      <c r="BS44" s="312"/>
      <c r="BT44" s="312"/>
      <c r="BU44" s="312"/>
      <c r="BV44" s="312"/>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9"/>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105"/>
      <c r="AN45" s="738"/>
      <c r="AO45" s="738"/>
      <c r="AP45" s="738"/>
      <c r="AQ45" s="738"/>
      <c r="AR45" s="738"/>
      <c r="AS45" s="738"/>
      <c r="AT45" s="738"/>
      <c r="AU45" s="738"/>
      <c r="AV45" s="738"/>
      <c r="AW45" s="738"/>
      <c r="AX45" s="738"/>
      <c r="AY45" s="738"/>
      <c r="AZ45" s="738"/>
      <c r="BA45" s="738"/>
      <c r="BB45" s="738"/>
      <c r="BC45" s="738"/>
      <c r="BD45" s="738"/>
      <c r="BE45" s="738"/>
      <c r="BF45" s="738"/>
      <c r="BG45" s="738"/>
      <c r="BH45" s="738"/>
      <c r="BI45" s="738"/>
      <c r="BJ45" s="738"/>
      <c r="BK45" s="738"/>
      <c r="BL45" s="738"/>
      <c r="BM45" s="738"/>
      <c r="BN45" s="738"/>
      <c r="BO45" s="738"/>
      <c r="BP45" s="738"/>
      <c r="BQ45" s="738"/>
      <c r="BR45" s="738"/>
      <c r="BS45" s="312"/>
      <c r="BT45" s="312"/>
      <c r="BU45" s="312"/>
      <c r="BV45" s="312"/>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9"/>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105"/>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c r="BK46" s="738"/>
      <c r="BL46" s="738"/>
      <c r="BM46" s="738"/>
      <c r="BN46" s="738"/>
      <c r="BO46" s="738"/>
      <c r="BP46" s="738"/>
      <c r="BQ46" s="738"/>
      <c r="BR46" s="738"/>
      <c r="BS46" s="312"/>
      <c r="BT46" s="312"/>
      <c r="BU46" s="312"/>
      <c r="BV46" s="312"/>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9"/>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105"/>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c r="BQ47" s="738"/>
      <c r="BR47" s="738"/>
      <c r="BS47" s="312"/>
      <c r="BT47" s="312"/>
      <c r="BU47" s="312"/>
      <c r="BV47" s="312"/>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9"/>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105"/>
      <c r="AN48" s="738"/>
      <c r="AO48" s="738"/>
      <c r="AP48" s="738"/>
      <c r="AQ48" s="738"/>
      <c r="AR48" s="738"/>
      <c r="AS48" s="738"/>
      <c r="AT48" s="738"/>
      <c r="AU48" s="738"/>
      <c r="AV48" s="738"/>
      <c r="AW48" s="738"/>
      <c r="AX48" s="738"/>
      <c r="AY48" s="738"/>
      <c r="AZ48" s="738"/>
      <c r="BA48" s="738"/>
      <c r="BB48" s="738"/>
      <c r="BC48" s="738"/>
      <c r="BD48" s="738"/>
      <c r="BE48" s="738"/>
      <c r="BF48" s="738"/>
      <c r="BG48" s="738"/>
      <c r="BH48" s="738"/>
      <c r="BI48" s="738"/>
      <c r="BJ48" s="738"/>
      <c r="BK48" s="738"/>
      <c r="BL48" s="738"/>
      <c r="BM48" s="738"/>
      <c r="BN48" s="738"/>
      <c r="BO48" s="738"/>
      <c r="BP48" s="738"/>
      <c r="BQ48" s="738"/>
      <c r="BR48" s="738"/>
      <c r="BS48" s="312"/>
      <c r="BT48" s="312"/>
      <c r="BU48" s="312"/>
      <c r="BV48" s="312"/>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9"/>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105"/>
      <c r="AN49" s="738"/>
      <c r="AO49" s="738"/>
      <c r="AP49" s="738"/>
      <c r="AQ49" s="738"/>
      <c r="AR49" s="738"/>
      <c r="AS49" s="738"/>
      <c r="AT49" s="738"/>
      <c r="AU49" s="738"/>
      <c r="AV49" s="738"/>
      <c r="AW49" s="738"/>
      <c r="AX49" s="738"/>
      <c r="AY49" s="738"/>
      <c r="AZ49" s="738"/>
      <c r="BA49" s="738"/>
      <c r="BB49" s="738"/>
      <c r="BC49" s="738"/>
      <c r="BD49" s="738"/>
      <c r="BE49" s="738"/>
      <c r="BF49" s="738"/>
      <c r="BG49" s="738"/>
      <c r="BH49" s="738"/>
      <c r="BI49" s="738"/>
      <c r="BJ49" s="738"/>
      <c r="BK49" s="738"/>
      <c r="BL49" s="738"/>
      <c r="BM49" s="738"/>
      <c r="BN49" s="738"/>
      <c r="BO49" s="738"/>
      <c r="BP49" s="738"/>
      <c r="BQ49" s="738"/>
      <c r="BR49" s="738"/>
      <c r="BS49" s="312"/>
      <c r="BT49" s="312"/>
      <c r="BU49" s="312"/>
      <c r="BV49" s="312"/>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9"/>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105"/>
      <c r="AN50" s="738"/>
      <c r="AO50" s="738"/>
      <c r="AP50" s="738"/>
      <c r="AQ50" s="738"/>
      <c r="AR50" s="738"/>
      <c r="AS50" s="738"/>
      <c r="AT50" s="738"/>
      <c r="AU50" s="738"/>
      <c r="AV50" s="738"/>
      <c r="AW50" s="738"/>
      <c r="AX50" s="738"/>
      <c r="AY50" s="738"/>
      <c r="AZ50" s="738"/>
      <c r="BA50" s="738"/>
      <c r="BB50" s="738"/>
      <c r="BC50" s="738"/>
      <c r="BD50" s="738"/>
      <c r="BE50" s="738"/>
      <c r="BF50" s="738"/>
      <c r="BG50" s="738"/>
      <c r="BH50" s="738"/>
      <c r="BI50" s="738"/>
      <c r="BJ50" s="738"/>
      <c r="BK50" s="738"/>
      <c r="BL50" s="738"/>
      <c r="BM50" s="738"/>
      <c r="BN50" s="738"/>
      <c r="BO50" s="738"/>
      <c r="BP50" s="738"/>
      <c r="BQ50" s="738"/>
      <c r="BR50" s="738"/>
      <c r="BS50" s="312"/>
      <c r="BT50" s="312"/>
      <c r="BU50" s="312"/>
      <c r="BV50" s="312"/>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100"/>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c r="AC51" s="703"/>
      <c r="AD51" s="703"/>
      <c r="AE51" s="703"/>
      <c r="AF51" s="703"/>
      <c r="AG51" s="703"/>
      <c r="AH51" s="703"/>
      <c r="AI51" s="703"/>
      <c r="AJ51" s="703"/>
      <c r="AK51" s="703"/>
      <c r="AL51" s="703"/>
      <c r="AM51" s="105"/>
      <c r="AN51" s="738"/>
      <c r="AO51" s="738"/>
      <c r="AP51" s="738"/>
      <c r="AQ51" s="738"/>
      <c r="AR51" s="738"/>
      <c r="AS51" s="738"/>
      <c r="AT51" s="738"/>
      <c r="AU51" s="738"/>
      <c r="AV51" s="738"/>
      <c r="AW51" s="738"/>
      <c r="AX51" s="738"/>
      <c r="AY51" s="738"/>
      <c r="AZ51" s="738"/>
      <c r="BA51" s="738"/>
      <c r="BB51" s="738"/>
      <c r="BC51" s="738"/>
      <c r="BD51" s="738"/>
      <c r="BE51" s="738"/>
      <c r="BF51" s="738"/>
      <c r="BG51" s="738"/>
      <c r="BH51" s="738"/>
      <c r="BI51" s="738"/>
      <c r="BJ51" s="738"/>
      <c r="BK51" s="738"/>
      <c r="BL51" s="738"/>
      <c r="BM51" s="738"/>
      <c r="BN51" s="738"/>
      <c r="BO51" s="738"/>
      <c r="BP51" s="738"/>
      <c r="BQ51" s="738"/>
      <c r="BR51" s="738"/>
      <c r="BS51" s="312"/>
      <c r="BT51" s="312"/>
      <c r="BU51" s="312"/>
      <c r="BV51" s="312"/>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105"/>
      <c r="AN52" s="737"/>
      <c r="AO52" s="737"/>
      <c r="AP52" s="737"/>
      <c r="AQ52" s="737"/>
      <c r="AR52" s="737"/>
      <c r="AS52" s="737"/>
      <c r="AT52" s="737"/>
      <c r="AU52" s="737"/>
      <c r="AV52" s="737"/>
      <c r="AW52" s="737"/>
      <c r="AX52" s="737"/>
      <c r="AY52" s="737"/>
      <c r="AZ52" s="737"/>
      <c r="BA52" s="737"/>
      <c r="BB52" s="737"/>
      <c r="BC52" s="737"/>
      <c r="BD52" s="737"/>
      <c r="BE52" s="737"/>
      <c r="BF52" s="737"/>
      <c r="BG52" s="737"/>
      <c r="BH52" s="737"/>
      <c r="BI52" s="737"/>
      <c r="BJ52" s="737"/>
      <c r="BK52" s="737"/>
      <c r="BL52" s="737"/>
      <c r="BM52" s="737"/>
      <c r="BN52" s="737"/>
      <c r="BO52" s="737"/>
      <c r="BP52" s="737"/>
      <c r="BQ52" s="737"/>
      <c r="BR52" s="737"/>
      <c r="BS52" s="312"/>
      <c r="BT52" s="312"/>
      <c r="BU52" s="312"/>
      <c r="BV52" s="31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5"/>
      <c r="AN53" s="320"/>
      <c r="AO53" s="311"/>
      <c r="AP53" s="311"/>
      <c r="AQ53" s="351"/>
      <c r="AR53" s="338"/>
      <c r="AS53" s="351"/>
      <c r="AT53" s="338"/>
      <c r="AU53" s="351"/>
      <c r="AV53" s="338"/>
      <c r="AW53" s="351"/>
      <c r="AX53" s="338"/>
      <c r="AY53" s="351"/>
      <c r="AZ53" s="338"/>
      <c r="BA53" s="351"/>
      <c r="BB53" s="338"/>
      <c r="BC53" s="351"/>
      <c r="BD53" s="338"/>
      <c r="BE53" s="351"/>
      <c r="BF53" s="338"/>
      <c r="BG53" s="351"/>
      <c r="BH53" s="338"/>
      <c r="BI53" s="351"/>
      <c r="BJ53" s="338"/>
      <c r="BK53" s="351"/>
      <c r="BL53" s="338"/>
      <c r="BM53" s="351"/>
      <c r="BN53" s="338"/>
      <c r="BO53" s="351"/>
      <c r="BP53" s="338"/>
      <c r="BQ53" s="351"/>
      <c r="BR53" s="338"/>
      <c r="BS53" s="312"/>
      <c r="BT53" s="312"/>
      <c r="BU53" s="312"/>
      <c r="BV53" s="312"/>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7"/>
      <c r="AN54" s="320"/>
      <c r="AO54" s="320"/>
      <c r="AP54" s="320"/>
      <c r="AQ54" s="351"/>
      <c r="AR54" s="338"/>
      <c r="AS54" s="351"/>
      <c r="AT54" s="338"/>
      <c r="AU54" s="351"/>
      <c r="AV54" s="338"/>
      <c r="AW54" s="351"/>
      <c r="AX54" s="338"/>
      <c r="AY54" s="351"/>
      <c r="AZ54" s="338"/>
      <c r="BA54" s="351"/>
      <c r="BB54" s="338"/>
      <c r="BC54" s="351"/>
      <c r="BD54" s="338"/>
      <c r="BE54" s="351"/>
      <c r="BF54" s="338"/>
      <c r="BG54" s="351"/>
      <c r="BH54" s="338"/>
      <c r="BI54" s="351"/>
      <c r="BJ54" s="338"/>
      <c r="BK54" s="351"/>
      <c r="BL54" s="338"/>
      <c r="BM54" s="351"/>
      <c r="BN54" s="338"/>
      <c r="BO54" s="351"/>
      <c r="BP54" s="338"/>
      <c r="BQ54" s="351"/>
      <c r="BR54" s="338"/>
    </row>
    <row r="55" spans="39:70" ht="12.75">
      <c r="AM55" s="17"/>
      <c r="AN55" s="320"/>
      <c r="AO55" s="320"/>
      <c r="AP55" s="320"/>
      <c r="AQ55" s="351"/>
      <c r="AR55" s="338"/>
      <c r="AS55" s="351"/>
      <c r="AT55" s="338"/>
      <c r="AU55" s="351"/>
      <c r="AV55" s="338"/>
      <c r="AW55" s="351"/>
      <c r="AX55" s="338"/>
      <c r="AY55" s="351"/>
      <c r="AZ55" s="338"/>
      <c r="BA55" s="351"/>
      <c r="BB55" s="338"/>
      <c r="BC55" s="351"/>
      <c r="BD55" s="338"/>
      <c r="BE55" s="351"/>
      <c r="BF55" s="338"/>
      <c r="BG55" s="351"/>
      <c r="BH55" s="338"/>
      <c r="BI55" s="351"/>
      <c r="BJ55" s="338"/>
      <c r="BK55" s="351"/>
      <c r="BL55" s="338"/>
      <c r="BM55" s="351"/>
      <c r="BN55" s="338"/>
      <c r="BO55" s="351"/>
      <c r="BP55" s="338"/>
      <c r="BQ55" s="351"/>
      <c r="BR55" s="338"/>
    </row>
    <row r="56" spans="39:70" ht="12.75">
      <c r="AM56" s="17"/>
      <c r="AN56" s="320"/>
      <c r="AO56" s="320"/>
      <c r="AP56" s="320"/>
      <c r="AQ56" s="351"/>
      <c r="AR56" s="338"/>
      <c r="AS56" s="351"/>
      <c r="AT56" s="338"/>
      <c r="AU56" s="351"/>
      <c r="AV56" s="338"/>
      <c r="AW56" s="351"/>
      <c r="AX56" s="338"/>
      <c r="AY56" s="351"/>
      <c r="AZ56" s="338"/>
      <c r="BA56" s="351"/>
      <c r="BB56" s="338"/>
      <c r="BC56" s="351"/>
      <c r="BD56" s="338"/>
      <c r="BE56" s="351"/>
      <c r="BF56" s="338"/>
      <c r="BG56" s="351"/>
      <c r="BH56" s="338"/>
      <c r="BI56" s="351"/>
      <c r="BJ56" s="338"/>
      <c r="BK56" s="351"/>
      <c r="BL56" s="338"/>
      <c r="BM56" s="351"/>
      <c r="BN56" s="338"/>
      <c r="BO56" s="351"/>
      <c r="BP56" s="338"/>
      <c r="BQ56" s="351"/>
      <c r="BR56" s="338"/>
    </row>
    <row r="57" spans="39:70" ht="12.75">
      <c r="AM57" s="17"/>
      <c r="AN57" s="320"/>
      <c r="AO57" s="320"/>
      <c r="AP57" s="320"/>
      <c r="AQ57" s="351"/>
      <c r="AR57" s="338"/>
      <c r="AS57" s="351"/>
      <c r="AT57" s="338"/>
      <c r="AU57" s="351"/>
      <c r="AV57" s="338"/>
      <c r="AW57" s="351"/>
      <c r="AX57" s="338"/>
      <c r="AY57" s="351"/>
      <c r="AZ57" s="338"/>
      <c r="BA57" s="351"/>
      <c r="BB57" s="338"/>
      <c r="BC57" s="351"/>
      <c r="BD57" s="338"/>
      <c r="BE57" s="351"/>
      <c r="BF57" s="338"/>
      <c r="BG57" s="351"/>
      <c r="BH57" s="338"/>
      <c r="BI57" s="351"/>
      <c r="BJ57" s="338"/>
      <c r="BK57" s="351"/>
      <c r="BL57" s="338"/>
      <c r="BM57" s="351"/>
      <c r="BN57" s="338"/>
      <c r="BO57" s="351"/>
      <c r="BP57" s="338"/>
      <c r="BQ57" s="351"/>
      <c r="BR57" s="338"/>
    </row>
    <row r="58" spans="39:70" ht="12.75">
      <c r="AM58" s="17"/>
      <c r="AN58" s="320"/>
      <c r="AO58" s="320"/>
      <c r="AP58" s="320"/>
      <c r="AQ58" s="351"/>
      <c r="AR58" s="338"/>
      <c r="AS58" s="351"/>
      <c r="AT58" s="338"/>
      <c r="AU58" s="351"/>
      <c r="AV58" s="338"/>
      <c r="AW58" s="351"/>
      <c r="AX58" s="338"/>
      <c r="AY58" s="351"/>
      <c r="AZ58" s="338"/>
      <c r="BA58" s="351"/>
      <c r="BB58" s="338"/>
      <c r="BC58" s="351"/>
      <c r="BD58" s="338"/>
      <c r="BE58" s="351"/>
      <c r="BF58" s="338"/>
      <c r="BG58" s="351"/>
      <c r="BH58" s="338"/>
      <c r="BI58" s="351"/>
      <c r="BJ58" s="338"/>
      <c r="BK58" s="351"/>
      <c r="BL58" s="338"/>
      <c r="BM58" s="351"/>
      <c r="BN58" s="338"/>
      <c r="BO58" s="351"/>
      <c r="BP58" s="338"/>
      <c r="BQ58" s="351"/>
      <c r="BR58" s="338"/>
    </row>
    <row r="59" spans="39:70" ht="12.75">
      <c r="AM59" s="17"/>
      <c r="AN59" s="320"/>
      <c r="AO59" s="320"/>
      <c r="AP59" s="320"/>
      <c r="AQ59" s="351"/>
      <c r="AR59" s="338"/>
      <c r="AS59" s="351"/>
      <c r="AT59" s="338"/>
      <c r="AU59" s="351"/>
      <c r="AV59" s="338"/>
      <c r="AW59" s="351"/>
      <c r="AX59" s="338"/>
      <c r="AY59" s="351"/>
      <c r="AZ59" s="338"/>
      <c r="BA59" s="351"/>
      <c r="BB59" s="338"/>
      <c r="BC59" s="351"/>
      <c r="BD59" s="338"/>
      <c r="BE59" s="351"/>
      <c r="BF59" s="338"/>
      <c r="BG59" s="351"/>
      <c r="BH59" s="338"/>
      <c r="BI59" s="351"/>
      <c r="BJ59" s="338"/>
      <c r="BK59" s="351"/>
      <c r="BL59" s="338"/>
      <c r="BM59" s="351"/>
      <c r="BN59" s="338"/>
      <c r="BO59" s="351"/>
      <c r="BP59" s="338"/>
      <c r="BQ59" s="351"/>
      <c r="BR59" s="338"/>
    </row>
    <row r="60" spans="39:70" ht="12.75">
      <c r="AM60" s="17"/>
      <c r="AN60" s="320"/>
      <c r="AO60" s="320"/>
      <c r="AP60" s="320"/>
      <c r="AQ60" s="351"/>
      <c r="AR60" s="338"/>
      <c r="AS60" s="351"/>
      <c r="AT60" s="338"/>
      <c r="AU60" s="351"/>
      <c r="AV60" s="338"/>
      <c r="AW60" s="351"/>
      <c r="AX60" s="338"/>
      <c r="AY60" s="351"/>
      <c r="AZ60" s="338"/>
      <c r="BA60" s="351"/>
      <c r="BB60" s="338"/>
      <c r="BC60" s="351"/>
      <c r="BD60" s="338"/>
      <c r="BE60" s="351"/>
      <c r="BF60" s="338"/>
      <c r="BG60" s="351"/>
      <c r="BH60" s="338"/>
      <c r="BI60" s="351"/>
      <c r="BJ60" s="338"/>
      <c r="BK60" s="351"/>
      <c r="BL60" s="338"/>
      <c r="BM60" s="351"/>
      <c r="BN60" s="338"/>
      <c r="BO60" s="351"/>
      <c r="BP60" s="338"/>
      <c r="BQ60" s="351"/>
      <c r="BR60" s="338"/>
    </row>
    <row r="61" spans="39:70" ht="12.75">
      <c r="AM61" s="17"/>
      <c r="AN61" s="320"/>
      <c r="AO61" s="320"/>
      <c r="AP61" s="320"/>
      <c r="AQ61" s="351"/>
      <c r="AR61" s="338"/>
      <c r="AS61" s="351"/>
      <c r="AT61" s="338"/>
      <c r="AU61" s="351"/>
      <c r="AV61" s="338"/>
      <c r="AW61" s="351"/>
      <c r="AX61" s="338"/>
      <c r="AY61" s="351"/>
      <c r="AZ61" s="338"/>
      <c r="BA61" s="351"/>
      <c r="BB61" s="338"/>
      <c r="BC61" s="351"/>
      <c r="BD61" s="338"/>
      <c r="BE61" s="351"/>
      <c r="BF61" s="338"/>
      <c r="BG61" s="351"/>
      <c r="BH61" s="338"/>
      <c r="BI61" s="351"/>
      <c r="BJ61" s="338"/>
      <c r="BK61" s="351"/>
      <c r="BL61" s="338"/>
      <c r="BM61" s="351"/>
      <c r="BN61" s="338"/>
      <c r="BO61" s="351"/>
      <c r="BP61" s="338"/>
      <c r="BQ61" s="351"/>
      <c r="BR61" s="338"/>
    </row>
    <row r="62" spans="39:70" ht="12.75">
      <c r="AM62" s="17"/>
      <c r="AN62" s="320"/>
      <c r="AO62" s="320"/>
      <c r="AP62" s="320"/>
      <c r="AQ62" s="351"/>
      <c r="AR62" s="338"/>
      <c r="AS62" s="351"/>
      <c r="AT62" s="338"/>
      <c r="AU62" s="351"/>
      <c r="AV62" s="338"/>
      <c r="AW62" s="351"/>
      <c r="AX62" s="338"/>
      <c r="AY62" s="351"/>
      <c r="AZ62" s="338"/>
      <c r="BA62" s="351"/>
      <c r="BB62" s="338"/>
      <c r="BC62" s="351"/>
      <c r="BD62" s="338"/>
      <c r="BE62" s="351"/>
      <c r="BF62" s="338"/>
      <c r="BG62" s="351"/>
      <c r="BH62" s="338"/>
      <c r="BI62" s="351"/>
      <c r="BJ62" s="338"/>
      <c r="BK62" s="351"/>
      <c r="BL62" s="338"/>
      <c r="BM62" s="351"/>
      <c r="BN62" s="338"/>
      <c r="BO62" s="351"/>
      <c r="BP62" s="338"/>
      <c r="BQ62" s="351"/>
      <c r="BR62" s="338"/>
    </row>
    <row r="63" spans="39:70" ht="12.75">
      <c r="AM63" s="17"/>
      <c r="AN63" s="320"/>
      <c r="AO63" s="320"/>
      <c r="AP63" s="320"/>
      <c r="AQ63" s="351"/>
      <c r="AR63" s="338"/>
      <c r="AS63" s="351"/>
      <c r="AT63" s="338"/>
      <c r="AU63" s="351"/>
      <c r="AV63" s="338"/>
      <c r="AW63" s="351"/>
      <c r="AX63" s="338"/>
      <c r="AY63" s="351"/>
      <c r="AZ63" s="338"/>
      <c r="BA63" s="351"/>
      <c r="BB63" s="338"/>
      <c r="BC63" s="351"/>
      <c r="BD63" s="338"/>
      <c r="BE63" s="351"/>
      <c r="BF63" s="338"/>
      <c r="BG63" s="351"/>
      <c r="BH63" s="338"/>
      <c r="BI63" s="351"/>
      <c r="BJ63" s="338"/>
      <c r="BK63" s="351"/>
      <c r="BL63" s="338"/>
      <c r="BM63" s="351"/>
      <c r="BN63" s="338"/>
      <c r="BO63" s="351"/>
      <c r="BP63" s="338"/>
      <c r="BQ63" s="351"/>
      <c r="BR63" s="338"/>
    </row>
    <row r="64" spans="39:70" ht="12.75">
      <c r="AM64" s="17"/>
      <c r="AN64" s="320"/>
      <c r="AO64" s="320"/>
      <c r="AP64" s="320"/>
      <c r="AQ64" s="351"/>
      <c r="AR64" s="338"/>
      <c r="AS64" s="351"/>
      <c r="AT64" s="338"/>
      <c r="AU64" s="351"/>
      <c r="AV64" s="338"/>
      <c r="AW64" s="351"/>
      <c r="AX64" s="338"/>
      <c r="AY64" s="351"/>
      <c r="AZ64" s="338"/>
      <c r="BA64" s="351"/>
      <c r="BB64" s="338"/>
      <c r="BC64" s="351"/>
      <c r="BD64" s="338"/>
      <c r="BE64" s="351"/>
      <c r="BF64" s="338"/>
      <c r="BG64" s="351"/>
      <c r="BH64" s="338"/>
      <c r="BI64" s="351"/>
      <c r="BJ64" s="338"/>
      <c r="BK64" s="351"/>
      <c r="BL64" s="338"/>
      <c r="BM64" s="351"/>
      <c r="BN64" s="338"/>
      <c r="BO64" s="351"/>
      <c r="BP64" s="338"/>
      <c r="BQ64" s="351"/>
      <c r="BR64" s="338"/>
    </row>
    <row r="65" spans="39:70" ht="12.75">
      <c r="AM65" s="17"/>
      <c r="AN65" s="320"/>
      <c r="AO65" s="320"/>
      <c r="AP65" s="320"/>
      <c r="AQ65" s="351"/>
      <c r="AR65" s="338"/>
      <c r="AS65" s="351"/>
      <c r="AT65" s="338"/>
      <c r="AU65" s="351"/>
      <c r="AV65" s="338"/>
      <c r="AW65" s="351"/>
      <c r="AX65" s="338"/>
      <c r="AY65" s="351"/>
      <c r="AZ65" s="338"/>
      <c r="BA65" s="351"/>
      <c r="BB65" s="338"/>
      <c r="BC65" s="351"/>
      <c r="BD65" s="338"/>
      <c r="BE65" s="351"/>
      <c r="BF65" s="338"/>
      <c r="BG65" s="351"/>
      <c r="BH65" s="338"/>
      <c r="BI65" s="351"/>
      <c r="BJ65" s="338"/>
      <c r="BK65" s="351"/>
      <c r="BL65" s="338"/>
      <c r="BM65" s="351"/>
      <c r="BN65" s="338"/>
      <c r="BO65" s="351"/>
      <c r="BP65" s="338"/>
      <c r="BQ65" s="351"/>
      <c r="BR65" s="338"/>
    </row>
    <row r="66" spans="39:70" ht="12.75">
      <c r="AM66" s="17"/>
      <c r="AN66" s="320"/>
      <c r="AO66" s="320"/>
      <c r="AP66" s="320"/>
      <c r="AQ66" s="351"/>
      <c r="AR66" s="338"/>
      <c r="AS66" s="351"/>
      <c r="AT66" s="338"/>
      <c r="AU66" s="351"/>
      <c r="AV66" s="338"/>
      <c r="AW66" s="351"/>
      <c r="AX66" s="338"/>
      <c r="AY66" s="351"/>
      <c r="AZ66" s="338"/>
      <c r="BA66" s="351"/>
      <c r="BB66" s="338"/>
      <c r="BC66" s="351"/>
      <c r="BD66" s="338"/>
      <c r="BE66" s="351"/>
      <c r="BF66" s="338"/>
      <c r="BG66" s="351"/>
      <c r="BH66" s="338"/>
      <c r="BI66" s="351"/>
      <c r="BJ66" s="338"/>
      <c r="BK66" s="351"/>
      <c r="BL66" s="338"/>
      <c r="BM66" s="351"/>
      <c r="BN66" s="338"/>
      <c r="BO66" s="351"/>
      <c r="BP66" s="338"/>
      <c r="BQ66" s="351"/>
      <c r="BR66" s="338"/>
    </row>
    <row r="67" spans="39:70" ht="12.75">
      <c r="AM67" s="17"/>
      <c r="AN67" s="320"/>
      <c r="AO67" s="320"/>
      <c r="AP67" s="320"/>
      <c r="AQ67" s="351"/>
      <c r="AR67" s="338"/>
      <c r="AS67" s="351"/>
      <c r="AT67" s="338"/>
      <c r="AU67" s="351"/>
      <c r="AV67" s="338"/>
      <c r="AW67" s="351"/>
      <c r="AX67" s="338"/>
      <c r="AY67" s="351"/>
      <c r="AZ67" s="338"/>
      <c r="BA67" s="351"/>
      <c r="BB67" s="338"/>
      <c r="BC67" s="351"/>
      <c r="BD67" s="338"/>
      <c r="BE67" s="351"/>
      <c r="BF67" s="338"/>
      <c r="BG67" s="351"/>
      <c r="BH67" s="338"/>
      <c r="BI67" s="351"/>
      <c r="BJ67" s="338"/>
      <c r="BK67" s="351"/>
      <c r="BL67" s="338"/>
      <c r="BM67" s="351"/>
      <c r="BN67" s="338"/>
      <c r="BO67" s="351"/>
      <c r="BP67" s="338"/>
      <c r="BQ67" s="351"/>
      <c r="BR67" s="338"/>
    </row>
    <row r="68" spans="39:70" ht="12.75">
      <c r="AM68" s="17"/>
      <c r="AN68" s="320"/>
      <c r="AO68" s="320"/>
      <c r="AP68" s="320"/>
      <c r="AQ68" s="351"/>
      <c r="AR68" s="338"/>
      <c r="AS68" s="351"/>
      <c r="AT68" s="338"/>
      <c r="AU68" s="351"/>
      <c r="AV68" s="338"/>
      <c r="AW68" s="351"/>
      <c r="AX68" s="338"/>
      <c r="AY68" s="351"/>
      <c r="AZ68" s="338"/>
      <c r="BA68" s="351"/>
      <c r="BB68" s="338"/>
      <c r="BC68" s="351"/>
      <c r="BD68" s="338"/>
      <c r="BE68" s="351"/>
      <c r="BF68" s="338"/>
      <c r="BG68" s="351"/>
      <c r="BH68" s="338"/>
      <c r="BI68" s="351"/>
      <c r="BJ68" s="338"/>
      <c r="BK68" s="351"/>
      <c r="BL68" s="338"/>
      <c r="BM68" s="351"/>
      <c r="BN68" s="338"/>
      <c r="BO68" s="351"/>
      <c r="BP68" s="338"/>
      <c r="BQ68" s="351"/>
      <c r="BR68" s="338"/>
    </row>
    <row r="69" spans="39:70" ht="12.75">
      <c r="AM69" s="17"/>
      <c r="AN69" s="320"/>
      <c r="AO69" s="320"/>
      <c r="AP69" s="320"/>
      <c r="AQ69" s="351"/>
      <c r="AR69" s="338"/>
      <c r="AS69" s="351"/>
      <c r="AT69" s="338"/>
      <c r="AU69" s="351"/>
      <c r="AV69" s="338"/>
      <c r="AW69" s="351"/>
      <c r="AX69" s="338"/>
      <c r="AY69" s="351"/>
      <c r="AZ69" s="338"/>
      <c r="BA69" s="351"/>
      <c r="BB69" s="338"/>
      <c r="BC69" s="351"/>
      <c r="BD69" s="338"/>
      <c r="BE69" s="351"/>
      <c r="BF69" s="338"/>
      <c r="BG69" s="351"/>
      <c r="BH69" s="338"/>
      <c r="BI69" s="351"/>
      <c r="BJ69" s="338"/>
      <c r="BK69" s="351"/>
      <c r="BL69" s="338"/>
      <c r="BM69" s="351"/>
      <c r="BN69" s="338"/>
      <c r="BO69" s="351"/>
      <c r="BP69" s="338"/>
      <c r="BQ69" s="351"/>
      <c r="BR69" s="338"/>
    </row>
    <row r="70" spans="39:70" ht="12.75">
      <c r="AM70" s="17"/>
      <c r="AN70" s="320"/>
      <c r="AO70" s="320"/>
      <c r="AP70" s="320"/>
      <c r="AQ70" s="351"/>
      <c r="AR70" s="338"/>
      <c r="AS70" s="351"/>
      <c r="AT70" s="338"/>
      <c r="AU70" s="351"/>
      <c r="AV70" s="338"/>
      <c r="AW70" s="351"/>
      <c r="AX70" s="338"/>
      <c r="AY70" s="351"/>
      <c r="AZ70" s="338"/>
      <c r="BA70" s="351"/>
      <c r="BB70" s="338"/>
      <c r="BC70" s="351"/>
      <c r="BD70" s="338"/>
      <c r="BE70" s="351"/>
      <c r="BF70" s="338"/>
      <c r="BG70" s="351"/>
      <c r="BH70" s="338"/>
      <c r="BI70" s="351"/>
      <c r="BJ70" s="338"/>
      <c r="BK70" s="351"/>
      <c r="BL70" s="338"/>
      <c r="BM70" s="351"/>
      <c r="BN70" s="338"/>
      <c r="BO70" s="351"/>
      <c r="BP70" s="338"/>
      <c r="BQ70" s="351"/>
      <c r="BR70" s="338"/>
    </row>
    <row r="71" spans="39:70" ht="12.75">
      <c r="AM71" s="17"/>
      <c r="AN71" s="320"/>
      <c r="AO71" s="320"/>
      <c r="AP71" s="320"/>
      <c r="AQ71" s="351"/>
      <c r="AR71" s="338"/>
      <c r="AS71" s="351"/>
      <c r="AT71" s="338"/>
      <c r="AU71" s="351"/>
      <c r="AV71" s="338"/>
      <c r="AW71" s="351"/>
      <c r="AX71" s="338"/>
      <c r="AY71" s="351"/>
      <c r="AZ71" s="338"/>
      <c r="BA71" s="351"/>
      <c r="BB71" s="338"/>
      <c r="BC71" s="351"/>
      <c r="BD71" s="338"/>
      <c r="BE71" s="351"/>
      <c r="BF71" s="338"/>
      <c r="BG71" s="351"/>
      <c r="BH71" s="338"/>
      <c r="BI71" s="351"/>
      <c r="BJ71" s="338"/>
      <c r="BK71" s="351"/>
      <c r="BL71" s="338"/>
      <c r="BM71" s="351"/>
      <c r="BN71" s="338"/>
      <c r="BO71" s="351"/>
      <c r="BP71" s="338"/>
      <c r="BQ71" s="351"/>
      <c r="BR71" s="338"/>
    </row>
    <row r="72" spans="39:70" ht="12.75">
      <c r="AM72" s="17"/>
      <c r="AN72" s="320"/>
      <c r="AO72" s="320"/>
      <c r="AP72" s="320"/>
      <c r="AQ72" s="351"/>
      <c r="AR72" s="338"/>
      <c r="AS72" s="351"/>
      <c r="AT72" s="338"/>
      <c r="AU72" s="351"/>
      <c r="AV72" s="338"/>
      <c r="AW72" s="351"/>
      <c r="AX72" s="338"/>
      <c r="AY72" s="351"/>
      <c r="AZ72" s="338"/>
      <c r="BA72" s="351"/>
      <c r="BB72" s="338"/>
      <c r="BC72" s="351"/>
      <c r="BD72" s="338"/>
      <c r="BE72" s="351"/>
      <c r="BF72" s="338"/>
      <c r="BG72" s="351"/>
      <c r="BH72" s="338"/>
      <c r="BI72" s="351"/>
      <c r="BJ72" s="338"/>
      <c r="BK72" s="351"/>
      <c r="BL72" s="338"/>
      <c r="BM72" s="351"/>
      <c r="BN72" s="338"/>
      <c r="BO72" s="351"/>
      <c r="BP72" s="338"/>
      <c r="BQ72" s="351"/>
      <c r="BR72" s="338"/>
    </row>
    <row r="73" spans="39:70" ht="12.75">
      <c r="AM73" s="17"/>
      <c r="AN73" s="320"/>
      <c r="AO73" s="320"/>
      <c r="AP73" s="320"/>
      <c r="AQ73" s="351"/>
      <c r="AR73" s="338"/>
      <c r="AS73" s="351"/>
      <c r="AT73" s="338"/>
      <c r="AU73" s="351"/>
      <c r="AV73" s="338"/>
      <c r="AW73" s="351"/>
      <c r="AX73" s="338"/>
      <c r="AY73" s="351"/>
      <c r="AZ73" s="338"/>
      <c r="BA73" s="351"/>
      <c r="BB73" s="338"/>
      <c r="BC73" s="351"/>
      <c r="BD73" s="338"/>
      <c r="BE73" s="351"/>
      <c r="BF73" s="338"/>
      <c r="BG73" s="351"/>
      <c r="BH73" s="338"/>
      <c r="BI73" s="351"/>
      <c r="BJ73" s="338"/>
      <c r="BK73" s="351"/>
      <c r="BL73" s="338"/>
      <c r="BM73" s="351"/>
      <c r="BN73" s="338"/>
      <c r="BO73" s="351"/>
      <c r="BP73" s="338"/>
      <c r="BQ73" s="351"/>
      <c r="BR73" s="338"/>
    </row>
    <row r="74" spans="39:70" ht="12.75">
      <c r="AM74" s="17"/>
      <c r="AN74" s="320"/>
      <c r="AO74" s="320"/>
      <c r="AP74" s="320"/>
      <c r="AQ74" s="351"/>
      <c r="AR74" s="338"/>
      <c r="AS74" s="351"/>
      <c r="AT74" s="338"/>
      <c r="AU74" s="351"/>
      <c r="AV74" s="338"/>
      <c r="AW74" s="351"/>
      <c r="AX74" s="338"/>
      <c r="AY74" s="351"/>
      <c r="AZ74" s="338"/>
      <c r="BA74" s="351"/>
      <c r="BB74" s="338"/>
      <c r="BC74" s="351"/>
      <c r="BD74" s="338"/>
      <c r="BE74" s="351"/>
      <c r="BF74" s="338"/>
      <c r="BG74" s="351"/>
      <c r="BH74" s="338"/>
      <c r="BI74" s="351"/>
      <c r="BJ74" s="338"/>
      <c r="BK74" s="351"/>
      <c r="BL74" s="338"/>
      <c r="BM74" s="351"/>
      <c r="BN74" s="338"/>
      <c r="BO74" s="351"/>
      <c r="BP74" s="338"/>
      <c r="BQ74" s="351"/>
      <c r="BR74" s="338"/>
    </row>
    <row r="75" spans="39:70" ht="12.75">
      <c r="AM75" s="17"/>
      <c r="AN75" s="320"/>
      <c r="AO75" s="320"/>
      <c r="AP75" s="320"/>
      <c r="AQ75" s="351"/>
      <c r="AR75" s="338"/>
      <c r="AS75" s="351"/>
      <c r="AT75" s="338"/>
      <c r="AU75" s="351"/>
      <c r="AV75" s="338"/>
      <c r="AW75" s="351"/>
      <c r="AX75" s="338"/>
      <c r="AY75" s="351"/>
      <c r="AZ75" s="338"/>
      <c r="BA75" s="351"/>
      <c r="BB75" s="338"/>
      <c r="BC75" s="351"/>
      <c r="BD75" s="338"/>
      <c r="BE75" s="351"/>
      <c r="BF75" s="338"/>
      <c r="BG75" s="351"/>
      <c r="BH75" s="338"/>
      <c r="BI75" s="351"/>
      <c r="BJ75" s="338"/>
      <c r="BK75" s="351"/>
      <c r="BL75" s="338"/>
      <c r="BM75" s="351"/>
      <c r="BN75" s="338"/>
      <c r="BO75" s="351"/>
      <c r="BP75" s="338"/>
      <c r="BQ75" s="351"/>
      <c r="BR75" s="338"/>
    </row>
    <row r="76" spans="39:70" ht="12.75">
      <c r="AM76" s="17"/>
      <c r="AN76" s="320"/>
      <c r="AO76" s="320"/>
      <c r="AP76" s="320"/>
      <c r="AQ76" s="351"/>
      <c r="AR76" s="338"/>
      <c r="AS76" s="351"/>
      <c r="AT76" s="338"/>
      <c r="AU76" s="351"/>
      <c r="AV76" s="338"/>
      <c r="AW76" s="351"/>
      <c r="AX76" s="338"/>
      <c r="AY76" s="351"/>
      <c r="AZ76" s="338"/>
      <c r="BA76" s="351"/>
      <c r="BB76" s="338"/>
      <c r="BC76" s="351"/>
      <c r="BD76" s="338"/>
      <c r="BE76" s="351"/>
      <c r="BF76" s="338"/>
      <c r="BG76" s="351"/>
      <c r="BH76" s="338"/>
      <c r="BI76" s="351"/>
      <c r="BJ76" s="338"/>
      <c r="BK76" s="351"/>
      <c r="BL76" s="338"/>
      <c r="BM76" s="351"/>
      <c r="BN76" s="338"/>
      <c r="BO76" s="351"/>
      <c r="BP76" s="338"/>
      <c r="BQ76" s="351"/>
      <c r="BR76" s="338"/>
    </row>
    <row r="77" spans="39:70" ht="12.75">
      <c r="AM77" s="17"/>
      <c r="AN77" s="320"/>
      <c r="AO77" s="320"/>
      <c r="AP77" s="320"/>
      <c r="AQ77" s="351"/>
      <c r="AR77" s="338"/>
      <c r="AS77" s="351"/>
      <c r="AT77" s="338"/>
      <c r="AU77" s="351"/>
      <c r="AV77" s="338"/>
      <c r="AW77" s="351"/>
      <c r="AX77" s="338"/>
      <c r="AY77" s="351"/>
      <c r="AZ77" s="338"/>
      <c r="BA77" s="351"/>
      <c r="BB77" s="338"/>
      <c r="BC77" s="351"/>
      <c r="BD77" s="338"/>
      <c r="BE77" s="351"/>
      <c r="BF77" s="338"/>
      <c r="BG77" s="351"/>
      <c r="BH77" s="338"/>
      <c r="BI77" s="351"/>
      <c r="BJ77" s="338"/>
      <c r="BK77" s="351"/>
      <c r="BL77" s="338"/>
      <c r="BM77" s="351"/>
      <c r="BN77" s="338"/>
      <c r="BO77" s="351"/>
      <c r="BP77" s="338"/>
      <c r="BQ77" s="351"/>
      <c r="BR77" s="338"/>
    </row>
    <row r="78" spans="39:70" ht="12.75">
      <c r="AM78" s="17"/>
      <c r="AN78" s="320"/>
      <c r="AO78" s="320"/>
      <c r="AP78" s="320"/>
      <c r="AQ78" s="351"/>
      <c r="AR78" s="338"/>
      <c r="AS78" s="351"/>
      <c r="AT78" s="338"/>
      <c r="AU78" s="351"/>
      <c r="AV78" s="338"/>
      <c r="AW78" s="351"/>
      <c r="AX78" s="338"/>
      <c r="AY78" s="351"/>
      <c r="AZ78" s="338"/>
      <c r="BA78" s="351"/>
      <c r="BB78" s="338"/>
      <c r="BC78" s="351"/>
      <c r="BD78" s="338"/>
      <c r="BE78" s="351"/>
      <c r="BF78" s="338"/>
      <c r="BG78" s="351"/>
      <c r="BH78" s="338"/>
      <c r="BI78" s="351"/>
      <c r="BJ78" s="338"/>
      <c r="BK78" s="351"/>
      <c r="BL78" s="338"/>
      <c r="BM78" s="351"/>
      <c r="BN78" s="338"/>
      <c r="BO78" s="351"/>
      <c r="BP78" s="338"/>
      <c r="BQ78" s="351"/>
      <c r="BR78" s="338"/>
    </row>
    <row r="79" spans="39:70" ht="12.75">
      <c r="AM79" s="17"/>
      <c r="AN79" s="320"/>
      <c r="AO79" s="320"/>
      <c r="AP79" s="320"/>
      <c r="AQ79" s="351"/>
      <c r="AR79" s="338"/>
      <c r="AS79" s="351"/>
      <c r="AT79" s="338"/>
      <c r="AU79" s="351"/>
      <c r="AV79" s="338"/>
      <c r="AW79" s="351"/>
      <c r="AX79" s="338"/>
      <c r="AY79" s="351"/>
      <c r="AZ79" s="338"/>
      <c r="BA79" s="351"/>
      <c r="BB79" s="338"/>
      <c r="BC79" s="351"/>
      <c r="BD79" s="338"/>
      <c r="BE79" s="351"/>
      <c r="BF79" s="338"/>
      <c r="BG79" s="351"/>
      <c r="BH79" s="338"/>
      <c r="BI79" s="351"/>
      <c r="BJ79" s="338"/>
      <c r="BK79" s="351"/>
      <c r="BL79" s="338"/>
      <c r="BM79" s="351"/>
      <c r="BN79" s="338"/>
      <c r="BO79" s="351"/>
      <c r="BP79" s="338"/>
      <c r="BQ79" s="351"/>
      <c r="BR79" s="338"/>
    </row>
    <row r="80" spans="39:70" ht="12.75">
      <c r="AM80" s="17"/>
      <c r="AN80" s="320"/>
      <c r="AO80" s="320"/>
      <c r="AP80" s="320"/>
      <c r="AQ80" s="351"/>
      <c r="AR80" s="338"/>
      <c r="AS80" s="351"/>
      <c r="AT80" s="338"/>
      <c r="AU80" s="351"/>
      <c r="AV80" s="338"/>
      <c r="AW80" s="351"/>
      <c r="AX80" s="338"/>
      <c r="AY80" s="351"/>
      <c r="AZ80" s="338"/>
      <c r="BA80" s="351"/>
      <c r="BB80" s="338"/>
      <c r="BC80" s="351"/>
      <c r="BD80" s="338"/>
      <c r="BE80" s="351"/>
      <c r="BF80" s="338"/>
      <c r="BG80" s="351"/>
      <c r="BH80" s="338"/>
      <c r="BI80" s="351"/>
      <c r="BJ80" s="338"/>
      <c r="BK80" s="351"/>
      <c r="BL80" s="338"/>
      <c r="BM80" s="351"/>
      <c r="BN80" s="338"/>
      <c r="BO80" s="351"/>
      <c r="BP80" s="338"/>
      <c r="BQ80" s="351"/>
      <c r="BR80" s="338"/>
    </row>
    <row r="81" spans="39:70" ht="12.75">
      <c r="AM81" s="17"/>
      <c r="AN81" s="320"/>
      <c r="AO81" s="320"/>
      <c r="AP81" s="320"/>
      <c r="AQ81" s="351"/>
      <c r="AR81" s="338"/>
      <c r="AS81" s="351"/>
      <c r="AT81" s="338"/>
      <c r="AU81" s="351"/>
      <c r="AV81" s="338"/>
      <c r="AW81" s="351"/>
      <c r="AX81" s="338"/>
      <c r="AY81" s="351"/>
      <c r="AZ81" s="338"/>
      <c r="BA81" s="351"/>
      <c r="BB81" s="338"/>
      <c r="BC81" s="351"/>
      <c r="BD81" s="338"/>
      <c r="BE81" s="351"/>
      <c r="BF81" s="338"/>
      <c r="BG81" s="351"/>
      <c r="BH81" s="338"/>
      <c r="BI81" s="351"/>
      <c r="BJ81" s="338"/>
      <c r="BK81" s="351"/>
      <c r="BL81" s="338"/>
      <c r="BM81" s="351"/>
      <c r="BN81" s="338"/>
      <c r="BO81" s="351"/>
      <c r="BP81" s="338"/>
      <c r="BQ81" s="351"/>
      <c r="BR81" s="338"/>
    </row>
    <row r="82" spans="39:70" ht="12.75">
      <c r="AM82" s="17"/>
      <c r="AN82" s="320"/>
      <c r="AO82" s="320"/>
      <c r="AP82" s="320"/>
      <c r="AQ82" s="351"/>
      <c r="AR82" s="338"/>
      <c r="AS82" s="351"/>
      <c r="AT82" s="338"/>
      <c r="AU82" s="351"/>
      <c r="AV82" s="338"/>
      <c r="AW82" s="351"/>
      <c r="AX82" s="338"/>
      <c r="AY82" s="351"/>
      <c r="AZ82" s="338"/>
      <c r="BA82" s="351"/>
      <c r="BB82" s="338"/>
      <c r="BC82" s="351"/>
      <c r="BD82" s="338"/>
      <c r="BE82" s="351"/>
      <c r="BF82" s="338"/>
      <c r="BG82" s="351"/>
      <c r="BH82" s="338"/>
      <c r="BI82" s="351"/>
      <c r="BJ82" s="338"/>
      <c r="BK82" s="351"/>
      <c r="BL82" s="338"/>
      <c r="BM82" s="351"/>
      <c r="BN82" s="338"/>
      <c r="BO82" s="351"/>
      <c r="BP82" s="338"/>
      <c r="BQ82" s="351"/>
      <c r="BR82" s="338"/>
    </row>
    <row r="83" spans="39:70" ht="12.75">
      <c r="AM83" s="17"/>
      <c r="AN83" s="320"/>
      <c r="AO83" s="320"/>
      <c r="AP83" s="320"/>
      <c r="AQ83" s="351"/>
      <c r="AR83" s="338"/>
      <c r="AS83" s="351"/>
      <c r="AT83" s="338"/>
      <c r="AU83" s="351"/>
      <c r="AV83" s="338"/>
      <c r="AW83" s="351"/>
      <c r="AX83" s="338"/>
      <c r="AY83" s="351"/>
      <c r="AZ83" s="338"/>
      <c r="BA83" s="351"/>
      <c r="BB83" s="338"/>
      <c r="BC83" s="351"/>
      <c r="BD83" s="338"/>
      <c r="BE83" s="351"/>
      <c r="BF83" s="338"/>
      <c r="BG83" s="351"/>
      <c r="BH83" s="338"/>
      <c r="BI83" s="351"/>
      <c r="BJ83" s="338"/>
      <c r="BK83" s="351"/>
      <c r="BL83" s="338"/>
      <c r="BM83" s="351"/>
      <c r="BN83" s="338"/>
      <c r="BO83" s="351"/>
      <c r="BP83" s="338"/>
      <c r="BQ83" s="351"/>
      <c r="BR83" s="338"/>
    </row>
    <row r="84" spans="39:70" ht="12.75">
      <c r="AM84" s="17"/>
      <c r="AN84" s="320"/>
      <c r="AO84" s="320"/>
      <c r="AP84" s="320"/>
      <c r="AQ84" s="351"/>
      <c r="AR84" s="338"/>
      <c r="AS84" s="351"/>
      <c r="AT84" s="338"/>
      <c r="AU84" s="351"/>
      <c r="AV84" s="338"/>
      <c r="AW84" s="351"/>
      <c r="AX84" s="338"/>
      <c r="AY84" s="351"/>
      <c r="AZ84" s="338"/>
      <c r="BA84" s="351"/>
      <c r="BB84" s="338"/>
      <c r="BC84" s="351"/>
      <c r="BD84" s="338"/>
      <c r="BE84" s="351"/>
      <c r="BF84" s="338"/>
      <c r="BG84" s="351"/>
      <c r="BH84" s="338"/>
      <c r="BI84" s="351"/>
      <c r="BJ84" s="338"/>
      <c r="BK84" s="351"/>
      <c r="BL84" s="338"/>
      <c r="BM84" s="351"/>
      <c r="BN84" s="338"/>
      <c r="BO84" s="351"/>
      <c r="BP84" s="338"/>
      <c r="BQ84" s="351"/>
      <c r="BR84" s="338"/>
    </row>
    <row r="85" spans="39:70" ht="12.75">
      <c r="AM85" s="17"/>
      <c r="AN85" s="320"/>
      <c r="AO85" s="320"/>
      <c r="AP85" s="320"/>
      <c r="AQ85" s="351"/>
      <c r="AR85" s="338"/>
      <c r="AS85" s="351"/>
      <c r="AT85" s="338"/>
      <c r="AU85" s="351"/>
      <c r="AV85" s="338"/>
      <c r="AW85" s="351"/>
      <c r="AX85" s="338"/>
      <c r="AY85" s="351"/>
      <c r="AZ85" s="338"/>
      <c r="BA85" s="351"/>
      <c r="BB85" s="338"/>
      <c r="BC85" s="351"/>
      <c r="BD85" s="338"/>
      <c r="BE85" s="351"/>
      <c r="BF85" s="338"/>
      <c r="BG85" s="351"/>
      <c r="BH85" s="338"/>
      <c r="BI85" s="351"/>
      <c r="BJ85" s="338"/>
      <c r="BK85" s="351"/>
      <c r="BL85" s="338"/>
      <c r="BM85" s="351"/>
      <c r="BN85" s="338"/>
      <c r="BO85" s="351"/>
      <c r="BP85" s="338"/>
      <c r="BQ85" s="351"/>
      <c r="BR85" s="338"/>
    </row>
    <row r="86" spans="39:70" ht="12.75">
      <c r="AM86" s="17"/>
      <c r="AN86" s="320"/>
      <c r="AO86" s="320"/>
      <c r="AP86" s="320"/>
      <c r="AQ86" s="351"/>
      <c r="AR86" s="338"/>
      <c r="AS86" s="351"/>
      <c r="AT86" s="338"/>
      <c r="AU86" s="351"/>
      <c r="AV86" s="338"/>
      <c r="AW86" s="351"/>
      <c r="AX86" s="338"/>
      <c r="AY86" s="351"/>
      <c r="AZ86" s="338"/>
      <c r="BA86" s="351"/>
      <c r="BB86" s="338"/>
      <c r="BC86" s="351"/>
      <c r="BD86" s="338"/>
      <c r="BE86" s="351"/>
      <c r="BF86" s="338"/>
      <c r="BG86" s="351"/>
      <c r="BH86" s="338"/>
      <c r="BI86" s="351"/>
      <c r="BJ86" s="338"/>
      <c r="BK86" s="351"/>
      <c r="BL86" s="338"/>
      <c r="BM86" s="351"/>
      <c r="BN86" s="338"/>
      <c r="BO86" s="351"/>
      <c r="BP86" s="338"/>
      <c r="BQ86" s="351"/>
      <c r="BR86" s="338"/>
    </row>
    <row r="87" spans="39:70" ht="12.75">
      <c r="AM87" s="17"/>
      <c r="AN87" s="320"/>
      <c r="AO87" s="320"/>
      <c r="AP87" s="320"/>
      <c r="AQ87" s="351"/>
      <c r="AR87" s="338"/>
      <c r="AS87" s="351"/>
      <c r="AT87" s="338"/>
      <c r="AU87" s="351"/>
      <c r="AV87" s="338"/>
      <c r="AW87" s="351"/>
      <c r="AX87" s="338"/>
      <c r="AY87" s="351"/>
      <c r="AZ87" s="338"/>
      <c r="BA87" s="351"/>
      <c r="BB87" s="338"/>
      <c r="BC87" s="351"/>
      <c r="BD87" s="338"/>
      <c r="BE87" s="351"/>
      <c r="BF87" s="338"/>
      <c r="BG87" s="351"/>
      <c r="BH87" s="338"/>
      <c r="BI87" s="351"/>
      <c r="BJ87" s="338"/>
      <c r="BK87" s="351"/>
      <c r="BL87" s="338"/>
      <c r="BM87" s="351"/>
      <c r="BN87" s="338"/>
      <c r="BO87" s="351"/>
      <c r="BP87" s="338"/>
      <c r="BQ87" s="351"/>
      <c r="BR87" s="338"/>
    </row>
    <row r="88" spans="39:70" ht="12.75">
      <c r="AM88" s="17"/>
      <c r="AN88" s="320"/>
      <c r="AO88" s="320"/>
      <c r="AP88" s="320"/>
      <c r="AQ88" s="351"/>
      <c r="AR88" s="338"/>
      <c r="AS88" s="351"/>
      <c r="AT88" s="338"/>
      <c r="AU88" s="351"/>
      <c r="AV88" s="338"/>
      <c r="AW88" s="351"/>
      <c r="AX88" s="338"/>
      <c r="AY88" s="351"/>
      <c r="AZ88" s="338"/>
      <c r="BA88" s="351"/>
      <c r="BB88" s="338"/>
      <c r="BC88" s="351"/>
      <c r="BD88" s="338"/>
      <c r="BE88" s="351"/>
      <c r="BF88" s="338"/>
      <c r="BG88" s="351"/>
      <c r="BH88" s="338"/>
      <c r="BI88" s="351"/>
      <c r="BJ88" s="338"/>
      <c r="BK88" s="351"/>
      <c r="BL88" s="338"/>
      <c r="BM88" s="351"/>
      <c r="BN88" s="338"/>
      <c r="BO88" s="351"/>
      <c r="BP88" s="338"/>
      <c r="BQ88" s="351"/>
      <c r="BR88" s="338"/>
    </row>
    <row r="89" spans="39:70" ht="12.75">
      <c r="AM89" s="17"/>
      <c r="AN89" s="320"/>
      <c r="AO89" s="320"/>
      <c r="AP89" s="320"/>
      <c r="AQ89" s="351"/>
      <c r="AR89" s="338"/>
      <c r="AS89" s="351"/>
      <c r="AT89" s="338"/>
      <c r="AU89" s="351"/>
      <c r="AV89" s="338"/>
      <c r="AW89" s="351"/>
      <c r="AX89" s="338"/>
      <c r="AY89" s="351"/>
      <c r="AZ89" s="338"/>
      <c r="BA89" s="351"/>
      <c r="BB89" s="338"/>
      <c r="BC89" s="351"/>
      <c r="BD89" s="338"/>
      <c r="BE89" s="351"/>
      <c r="BF89" s="338"/>
      <c r="BG89" s="351"/>
      <c r="BH89" s="338"/>
      <c r="BI89" s="351"/>
      <c r="BJ89" s="338"/>
      <c r="BK89" s="351"/>
      <c r="BL89" s="338"/>
      <c r="BM89" s="351"/>
      <c r="BN89" s="338"/>
      <c r="BO89" s="351"/>
      <c r="BP89" s="338"/>
      <c r="BQ89" s="351"/>
      <c r="BR89" s="338"/>
    </row>
    <row r="90" spans="39:70" ht="12.75">
      <c r="AM90" s="17"/>
      <c r="AN90" s="320"/>
      <c r="AO90" s="320"/>
      <c r="AP90" s="320"/>
      <c r="AQ90" s="351"/>
      <c r="AR90" s="338"/>
      <c r="AS90" s="351"/>
      <c r="AT90" s="338"/>
      <c r="AU90" s="351"/>
      <c r="AV90" s="338"/>
      <c r="AW90" s="351"/>
      <c r="AX90" s="338"/>
      <c r="AY90" s="351"/>
      <c r="AZ90" s="338"/>
      <c r="BA90" s="351"/>
      <c r="BB90" s="338"/>
      <c r="BC90" s="351"/>
      <c r="BD90" s="338"/>
      <c r="BE90" s="351"/>
      <c r="BF90" s="338"/>
      <c r="BG90" s="351"/>
      <c r="BH90" s="338"/>
      <c r="BI90" s="351"/>
      <c r="BJ90" s="338"/>
      <c r="BK90" s="351"/>
      <c r="BL90" s="338"/>
      <c r="BM90" s="351"/>
      <c r="BN90" s="338"/>
      <c r="BO90" s="351"/>
      <c r="BP90" s="338"/>
      <c r="BQ90" s="351"/>
      <c r="BR90" s="338"/>
    </row>
    <row r="91" spans="39:70" ht="12.75">
      <c r="AM91" s="17"/>
      <c r="AN91" s="320"/>
      <c r="AO91" s="320"/>
      <c r="AP91" s="320"/>
      <c r="AQ91" s="351"/>
      <c r="AR91" s="338"/>
      <c r="AS91" s="351"/>
      <c r="AT91" s="338"/>
      <c r="AU91" s="351"/>
      <c r="AV91" s="338"/>
      <c r="AW91" s="351"/>
      <c r="AX91" s="338"/>
      <c r="AY91" s="351"/>
      <c r="AZ91" s="338"/>
      <c r="BA91" s="351"/>
      <c r="BB91" s="338"/>
      <c r="BC91" s="351"/>
      <c r="BD91" s="338"/>
      <c r="BE91" s="351"/>
      <c r="BF91" s="338"/>
      <c r="BG91" s="351"/>
      <c r="BH91" s="338"/>
      <c r="BI91" s="351"/>
      <c r="BJ91" s="338"/>
      <c r="BK91" s="351"/>
      <c r="BL91" s="338"/>
      <c r="BM91" s="351"/>
      <c r="BN91" s="338"/>
      <c r="BO91" s="351"/>
      <c r="BP91" s="338"/>
      <c r="BQ91" s="351"/>
      <c r="BR91" s="338"/>
    </row>
    <row r="92" spans="39:70" ht="12.75">
      <c r="AM92" s="17"/>
      <c r="AN92" s="320"/>
      <c r="AO92" s="320"/>
      <c r="AP92" s="320"/>
      <c r="AQ92" s="351"/>
      <c r="AR92" s="338"/>
      <c r="AS92" s="351"/>
      <c r="AT92" s="338"/>
      <c r="AU92" s="351"/>
      <c r="AV92" s="338"/>
      <c r="AW92" s="351"/>
      <c r="AX92" s="338"/>
      <c r="AY92" s="351"/>
      <c r="AZ92" s="338"/>
      <c r="BA92" s="351"/>
      <c r="BB92" s="338"/>
      <c r="BC92" s="351"/>
      <c r="BD92" s="338"/>
      <c r="BE92" s="351"/>
      <c r="BF92" s="338"/>
      <c r="BG92" s="351"/>
      <c r="BH92" s="338"/>
      <c r="BI92" s="351"/>
      <c r="BJ92" s="338"/>
      <c r="BK92" s="351"/>
      <c r="BL92" s="338"/>
      <c r="BM92" s="351"/>
      <c r="BN92" s="338"/>
      <c r="BO92" s="351"/>
      <c r="BP92" s="338"/>
      <c r="BQ92" s="351"/>
      <c r="BR92" s="338"/>
    </row>
    <row r="93" spans="39:70" ht="12.75">
      <c r="AM93" s="17"/>
      <c r="AN93" s="320"/>
      <c r="AO93" s="320"/>
      <c r="AP93" s="320"/>
      <c r="AQ93" s="351"/>
      <c r="AR93" s="338"/>
      <c r="AS93" s="351"/>
      <c r="AT93" s="338"/>
      <c r="AU93" s="351"/>
      <c r="AV93" s="338"/>
      <c r="AW93" s="351"/>
      <c r="AX93" s="338"/>
      <c r="AY93" s="351"/>
      <c r="AZ93" s="338"/>
      <c r="BA93" s="351"/>
      <c r="BB93" s="338"/>
      <c r="BC93" s="351"/>
      <c r="BD93" s="338"/>
      <c r="BE93" s="351"/>
      <c r="BF93" s="338"/>
      <c r="BG93" s="351"/>
      <c r="BH93" s="338"/>
      <c r="BI93" s="351"/>
      <c r="BJ93" s="338"/>
      <c r="BK93" s="351"/>
      <c r="BL93" s="338"/>
      <c r="BM93" s="351"/>
      <c r="BN93" s="338"/>
      <c r="BO93" s="351"/>
      <c r="BP93" s="338"/>
      <c r="BQ93" s="351"/>
      <c r="BR93" s="338"/>
    </row>
    <row r="94" spans="39:70" ht="12.75">
      <c r="AM94" s="17"/>
      <c r="AN94" s="320"/>
      <c r="AO94" s="320"/>
      <c r="AP94" s="320"/>
      <c r="AQ94" s="351"/>
      <c r="AR94" s="338"/>
      <c r="AS94" s="351"/>
      <c r="AT94" s="338"/>
      <c r="AU94" s="351"/>
      <c r="AV94" s="338"/>
      <c r="AW94" s="351"/>
      <c r="AX94" s="338"/>
      <c r="AY94" s="351"/>
      <c r="AZ94" s="338"/>
      <c r="BA94" s="351"/>
      <c r="BB94" s="338"/>
      <c r="BC94" s="351"/>
      <c r="BD94" s="338"/>
      <c r="BE94" s="351"/>
      <c r="BF94" s="338"/>
      <c r="BG94" s="351"/>
      <c r="BH94" s="338"/>
      <c r="BI94" s="351"/>
      <c r="BJ94" s="338"/>
      <c r="BK94" s="351"/>
      <c r="BL94" s="338"/>
      <c r="BM94" s="351"/>
      <c r="BN94" s="338"/>
      <c r="BO94" s="351"/>
      <c r="BP94" s="338"/>
      <c r="BQ94" s="351"/>
      <c r="BR94" s="338"/>
    </row>
    <row r="95" spans="39:70" ht="12.75">
      <c r="AM95" s="17"/>
      <c r="AN95" s="320"/>
      <c r="AO95" s="320"/>
      <c r="AP95" s="320"/>
      <c r="AQ95" s="351"/>
      <c r="AR95" s="338"/>
      <c r="AS95" s="351"/>
      <c r="AT95" s="338"/>
      <c r="AU95" s="351"/>
      <c r="AV95" s="338"/>
      <c r="AW95" s="351"/>
      <c r="AX95" s="338"/>
      <c r="AY95" s="351"/>
      <c r="AZ95" s="338"/>
      <c r="BA95" s="351"/>
      <c r="BB95" s="338"/>
      <c r="BC95" s="351"/>
      <c r="BD95" s="338"/>
      <c r="BE95" s="351"/>
      <c r="BF95" s="338"/>
      <c r="BG95" s="351"/>
      <c r="BH95" s="338"/>
      <c r="BI95" s="351"/>
      <c r="BJ95" s="338"/>
      <c r="BK95" s="351"/>
      <c r="BL95" s="338"/>
      <c r="BM95" s="351"/>
      <c r="BN95" s="338"/>
      <c r="BO95" s="351"/>
      <c r="BP95" s="338"/>
      <c r="BQ95" s="351"/>
      <c r="BR95" s="338"/>
    </row>
    <row r="96" spans="39:70" ht="12.75">
      <c r="AM96" s="17"/>
      <c r="AN96" s="320"/>
      <c r="AO96" s="320"/>
      <c r="AP96" s="320"/>
      <c r="AQ96" s="351"/>
      <c r="AR96" s="338"/>
      <c r="AS96" s="351"/>
      <c r="AT96" s="338"/>
      <c r="AU96" s="351"/>
      <c r="AV96" s="338"/>
      <c r="AW96" s="351"/>
      <c r="AX96" s="338"/>
      <c r="AY96" s="351"/>
      <c r="AZ96" s="338"/>
      <c r="BA96" s="351"/>
      <c r="BB96" s="338"/>
      <c r="BC96" s="351"/>
      <c r="BD96" s="338"/>
      <c r="BE96" s="351"/>
      <c r="BF96" s="338"/>
      <c r="BG96" s="351"/>
      <c r="BH96" s="338"/>
      <c r="BI96" s="351"/>
      <c r="BJ96" s="338"/>
      <c r="BK96" s="351"/>
      <c r="BL96" s="338"/>
      <c r="BM96" s="351"/>
      <c r="BN96" s="338"/>
      <c r="BO96" s="351"/>
      <c r="BP96" s="338"/>
      <c r="BQ96" s="351"/>
      <c r="BR96" s="338"/>
    </row>
    <row r="97" spans="39:70" ht="12.75">
      <c r="AM97" s="17"/>
      <c r="AN97" s="320"/>
      <c r="AO97" s="320"/>
      <c r="AP97" s="320"/>
      <c r="AQ97" s="351"/>
      <c r="AR97" s="338"/>
      <c r="AS97" s="351"/>
      <c r="AT97" s="338"/>
      <c r="AU97" s="351"/>
      <c r="AV97" s="338"/>
      <c r="AW97" s="351"/>
      <c r="AX97" s="338"/>
      <c r="AY97" s="351"/>
      <c r="AZ97" s="338"/>
      <c r="BA97" s="351"/>
      <c r="BB97" s="338"/>
      <c r="BC97" s="351"/>
      <c r="BD97" s="338"/>
      <c r="BE97" s="351"/>
      <c r="BF97" s="338"/>
      <c r="BG97" s="351"/>
      <c r="BH97" s="338"/>
      <c r="BI97" s="351"/>
      <c r="BJ97" s="338"/>
      <c r="BK97" s="351"/>
      <c r="BL97" s="338"/>
      <c r="BM97" s="351"/>
      <c r="BN97" s="338"/>
      <c r="BO97" s="351"/>
      <c r="BP97" s="338"/>
      <c r="BQ97" s="351"/>
      <c r="BR97" s="338"/>
    </row>
    <row r="98" spans="39:70" ht="12.75">
      <c r="AM98" s="17"/>
      <c r="AN98" s="320"/>
      <c r="AO98" s="320"/>
      <c r="AP98" s="320"/>
      <c r="AQ98" s="351"/>
      <c r="AR98" s="338"/>
      <c r="AS98" s="351"/>
      <c r="AT98" s="338"/>
      <c r="AU98" s="351"/>
      <c r="AV98" s="338"/>
      <c r="AW98" s="351"/>
      <c r="AX98" s="338"/>
      <c r="AY98" s="351"/>
      <c r="AZ98" s="338"/>
      <c r="BA98" s="351"/>
      <c r="BB98" s="338"/>
      <c r="BC98" s="351"/>
      <c r="BD98" s="338"/>
      <c r="BE98" s="351"/>
      <c r="BF98" s="338"/>
      <c r="BG98" s="351"/>
      <c r="BH98" s="338"/>
      <c r="BI98" s="351"/>
      <c r="BJ98" s="338"/>
      <c r="BK98" s="351"/>
      <c r="BL98" s="338"/>
      <c r="BM98" s="351"/>
      <c r="BN98" s="338"/>
      <c r="BO98" s="351"/>
      <c r="BP98" s="338"/>
      <c r="BQ98" s="351"/>
      <c r="BR98" s="338"/>
    </row>
    <row r="99" spans="39:70" ht="12.75">
      <c r="AM99" s="17"/>
      <c r="AN99" s="320"/>
      <c r="AO99" s="320"/>
      <c r="AP99" s="320"/>
      <c r="AQ99" s="351"/>
      <c r="AR99" s="338"/>
      <c r="AS99" s="351"/>
      <c r="AT99" s="338"/>
      <c r="AU99" s="351"/>
      <c r="AV99" s="338"/>
      <c r="AW99" s="351"/>
      <c r="AX99" s="338"/>
      <c r="AY99" s="351"/>
      <c r="AZ99" s="338"/>
      <c r="BA99" s="351"/>
      <c r="BB99" s="338"/>
      <c r="BC99" s="351"/>
      <c r="BD99" s="338"/>
      <c r="BE99" s="351"/>
      <c r="BF99" s="338"/>
      <c r="BG99" s="351"/>
      <c r="BH99" s="338"/>
      <c r="BI99" s="351"/>
      <c r="BJ99" s="338"/>
      <c r="BK99" s="351"/>
      <c r="BL99" s="338"/>
      <c r="BM99" s="351"/>
      <c r="BN99" s="338"/>
      <c r="BO99" s="351"/>
      <c r="BP99" s="338"/>
      <c r="BQ99" s="351"/>
      <c r="BR99" s="338"/>
    </row>
    <row r="100" spans="39:70" ht="12.75">
      <c r="AM100" s="17"/>
      <c r="AN100" s="320"/>
      <c r="AO100" s="320"/>
      <c r="AP100" s="320"/>
      <c r="AQ100" s="351"/>
      <c r="AR100" s="338"/>
      <c r="AS100" s="351"/>
      <c r="AT100" s="338"/>
      <c r="AU100" s="351"/>
      <c r="AV100" s="338"/>
      <c r="AW100" s="351"/>
      <c r="AX100" s="338"/>
      <c r="AY100" s="351"/>
      <c r="AZ100" s="338"/>
      <c r="BA100" s="351"/>
      <c r="BB100" s="338"/>
      <c r="BC100" s="351"/>
      <c r="BD100" s="338"/>
      <c r="BE100" s="351"/>
      <c r="BF100" s="338"/>
      <c r="BG100" s="351"/>
      <c r="BH100" s="338"/>
      <c r="BI100" s="351"/>
      <c r="BJ100" s="338"/>
      <c r="BK100" s="351"/>
      <c r="BL100" s="338"/>
      <c r="BM100" s="351"/>
      <c r="BN100" s="338"/>
      <c r="BO100" s="351"/>
      <c r="BP100" s="338"/>
      <c r="BQ100" s="351"/>
      <c r="BR100" s="338"/>
    </row>
    <row r="101" spans="39:70" ht="12.75">
      <c r="AM101" s="17"/>
      <c r="AN101" s="320"/>
      <c r="AO101" s="320"/>
      <c r="AP101" s="320"/>
      <c r="AQ101" s="351"/>
      <c r="AR101" s="338"/>
      <c r="AS101" s="351"/>
      <c r="AT101" s="338"/>
      <c r="AU101" s="351"/>
      <c r="AV101" s="338"/>
      <c r="AW101" s="351"/>
      <c r="AX101" s="338"/>
      <c r="AY101" s="351"/>
      <c r="AZ101" s="338"/>
      <c r="BA101" s="351"/>
      <c r="BB101" s="338"/>
      <c r="BC101" s="351"/>
      <c r="BD101" s="338"/>
      <c r="BE101" s="351"/>
      <c r="BF101" s="338"/>
      <c r="BG101" s="351"/>
      <c r="BH101" s="338"/>
      <c r="BI101" s="351"/>
      <c r="BJ101" s="338"/>
      <c r="BK101" s="351"/>
      <c r="BL101" s="338"/>
      <c r="BM101" s="351"/>
      <c r="BN101" s="338"/>
      <c r="BO101" s="351"/>
      <c r="BP101" s="338"/>
      <c r="BQ101" s="351"/>
      <c r="BR101" s="338"/>
    </row>
    <row r="102" spans="39:70" ht="12.75">
      <c r="AM102" s="17"/>
      <c r="AN102" s="320"/>
      <c r="AO102" s="320"/>
      <c r="AP102" s="320"/>
      <c r="AQ102" s="351"/>
      <c r="AR102" s="338"/>
      <c r="AS102" s="351"/>
      <c r="AT102" s="338"/>
      <c r="AU102" s="351"/>
      <c r="AV102" s="338"/>
      <c r="AW102" s="351"/>
      <c r="AX102" s="338"/>
      <c r="AY102" s="351"/>
      <c r="AZ102" s="338"/>
      <c r="BA102" s="351"/>
      <c r="BB102" s="338"/>
      <c r="BC102" s="351"/>
      <c r="BD102" s="338"/>
      <c r="BE102" s="351"/>
      <c r="BF102" s="338"/>
      <c r="BG102" s="351"/>
      <c r="BH102" s="338"/>
      <c r="BI102" s="351"/>
      <c r="BJ102" s="338"/>
      <c r="BK102" s="351"/>
      <c r="BL102" s="338"/>
      <c r="BM102" s="351"/>
      <c r="BN102" s="338"/>
      <c r="BO102" s="351"/>
      <c r="BP102" s="338"/>
      <c r="BQ102" s="351"/>
      <c r="BR102" s="338"/>
    </row>
    <row r="103" spans="39:70" ht="12.75">
      <c r="AM103" s="17"/>
      <c r="AN103" s="320"/>
      <c r="AO103" s="320"/>
      <c r="AP103" s="320"/>
      <c r="AQ103" s="351"/>
      <c r="AR103" s="338"/>
      <c r="AS103" s="351"/>
      <c r="AT103" s="338"/>
      <c r="AU103" s="351"/>
      <c r="AV103" s="338"/>
      <c r="AW103" s="351"/>
      <c r="AX103" s="338"/>
      <c r="AY103" s="351"/>
      <c r="AZ103" s="338"/>
      <c r="BA103" s="351"/>
      <c r="BB103" s="338"/>
      <c r="BC103" s="351"/>
      <c r="BD103" s="338"/>
      <c r="BE103" s="351"/>
      <c r="BF103" s="338"/>
      <c r="BG103" s="351"/>
      <c r="BH103" s="338"/>
      <c r="BI103" s="351"/>
      <c r="BJ103" s="338"/>
      <c r="BK103" s="351"/>
      <c r="BL103" s="338"/>
      <c r="BM103" s="351"/>
      <c r="BN103" s="338"/>
      <c r="BO103" s="351"/>
      <c r="BP103" s="338"/>
      <c r="BQ103" s="351"/>
      <c r="BR103" s="338"/>
    </row>
    <row r="104" spans="39:70" ht="12.75">
      <c r="AM104" s="17"/>
      <c r="AN104" s="320"/>
      <c r="AO104" s="320"/>
      <c r="AP104" s="320"/>
      <c r="AQ104" s="351"/>
      <c r="AR104" s="338"/>
      <c r="AS104" s="351"/>
      <c r="AT104" s="338"/>
      <c r="AU104" s="351"/>
      <c r="AV104" s="338"/>
      <c r="AW104" s="351"/>
      <c r="AX104" s="338"/>
      <c r="AY104" s="351"/>
      <c r="AZ104" s="338"/>
      <c r="BA104" s="351"/>
      <c r="BB104" s="338"/>
      <c r="BC104" s="351"/>
      <c r="BD104" s="338"/>
      <c r="BE104" s="351"/>
      <c r="BF104" s="338"/>
      <c r="BG104" s="351"/>
      <c r="BH104" s="338"/>
      <c r="BI104" s="351"/>
      <c r="BJ104" s="338"/>
      <c r="BK104" s="351"/>
      <c r="BL104" s="338"/>
      <c r="BM104" s="351"/>
      <c r="BN104" s="338"/>
      <c r="BO104" s="351"/>
      <c r="BP104" s="338"/>
      <c r="BQ104" s="351"/>
      <c r="BR104" s="338"/>
    </row>
    <row r="105" spans="39:70" ht="12.75">
      <c r="AM105" s="17"/>
      <c r="AN105" s="320"/>
      <c r="AO105" s="320"/>
      <c r="AP105" s="320"/>
      <c r="AQ105" s="351"/>
      <c r="AR105" s="338"/>
      <c r="AS105" s="351"/>
      <c r="AT105" s="338"/>
      <c r="AU105" s="351"/>
      <c r="AV105" s="338"/>
      <c r="AW105" s="351"/>
      <c r="AX105" s="338"/>
      <c r="AY105" s="351"/>
      <c r="AZ105" s="338"/>
      <c r="BA105" s="351"/>
      <c r="BB105" s="338"/>
      <c r="BC105" s="351"/>
      <c r="BD105" s="338"/>
      <c r="BE105" s="351"/>
      <c r="BF105" s="338"/>
      <c r="BG105" s="351"/>
      <c r="BH105" s="338"/>
      <c r="BI105" s="351"/>
      <c r="BJ105" s="338"/>
      <c r="BK105" s="351"/>
      <c r="BL105" s="338"/>
      <c r="BM105" s="351"/>
      <c r="BN105" s="338"/>
      <c r="BO105" s="351"/>
      <c r="BP105" s="338"/>
      <c r="BQ105" s="351"/>
      <c r="BR105" s="338"/>
    </row>
    <row r="106" spans="39:70" ht="12.75">
      <c r="AM106" s="17"/>
      <c r="AN106" s="320"/>
      <c r="AO106" s="320"/>
      <c r="AP106" s="320"/>
      <c r="AQ106" s="351"/>
      <c r="AR106" s="338"/>
      <c r="AS106" s="351"/>
      <c r="AT106" s="338"/>
      <c r="AU106" s="351"/>
      <c r="AV106" s="338"/>
      <c r="AW106" s="351"/>
      <c r="AX106" s="338"/>
      <c r="AY106" s="351"/>
      <c r="AZ106" s="338"/>
      <c r="BA106" s="351"/>
      <c r="BB106" s="338"/>
      <c r="BC106" s="351"/>
      <c r="BD106" s="338"/>
      <c r="BE106" s="351"/>
      <c r="BF106" s="338"/>
      <c r="BG106" s="351"/>
      <c r="BH106" s="338"/>
      <c r="BI106" s="351"/>
      <c r="BJ106" s="338"/>
      <c r="BK106" s="351"/>
      <c r="BL106" s="338"/>
      <c r="BM106" s="351"/>
      <c r="BN106" s="338"/>
      <c r="BO106" s="351"/>
      <c r="BP106" s="338"/>
      <c r="BQ106" s="351"/>
      <c r="BR106" s="338"/>
    </row>
    <row r="107" spans="39:70" ht="12.75">
      <c r="AM107" s="17"/>
      <c r="AN107" s="320"/>
      <c r="AO107" s="320"/>
      <c r="AP107" s="320"/>
      <c r="AQ107" s="351"/>
      <c r="AR107" s="338"/>
      <c r="AS107" s="351"/>
      <c r="AT107" s="338"/>
      <c r="AU107" s="351"/>
      <c r="AV107" s="338"/>
      <c r="AW107" s="351"/>
      <c r="AX107" s="338"/>
      <c r="AY107" s="351"/>
      <c r="AZ107" s="338"/>
      <c r="BA107" s="351"/>
      <c r="BB107" s="338"/>
      <c r="BC107" s="351"/>
      <c r="BD107" s="338"/>
      <c r="BE107" s="351"/>
      <c r="BF107" s="338"/>
      <c r="BG107" s="351"/>
      <c r="BH107" s="338"/>
      <c r="BI107" s="351"/>
      <c r="BJ107" s="338"/>
      <c r="BK107" s="351"/>
      <c r="BL107" s="338"/>
      <c r="BM107" s="351"/>
      <c r="BN107" s="338"/>
      <c r="BO107" s="351"/>
      <c r="BP107" s="338"/>
      <c r="BQ107" s="351"/>
      <c r="BR107" s="338"/>
    </row>
    <row r="108" spans="39:70" ht="12.75">
      <c r="AM108" s="17"/>
      <c r="AN108" s="320"/>
      <c r="AO108" s="320"/>
      <c r="AP108" s="320"/>
      <c r="AQ108" s="351"/>
      <c r="AR108" s="338"/>
      <c r="AS108" s="351"/>
      <c r="AT108" s="338"/>
      <c r="AU108" s="351"/>
      <c r="AV108" s="338"/>
      <c r="AW108" s="351"/>
      <c r="AX108" s="338"/>
      <c r="AY108" s="351"/>
      <c r="AZ108" s="338"/>
      <c r="BA108" s="351"/>
      <c r="BB108" s="338"/>
      <c r="BC108" s="351"/>
      <c r="BD108" s="338"/>
      <c r="BE108" s="351"/>
      <c r="BF108" s="338"/>
      <c r="BG108" s="351"/>
      <c r="BH108" s="338"/>
      <c r="BI108" s="351"/>
      <c r="BJ108" s="338"/>
      <c r="BK108" s="351"/>
      <c r="BL108" s="338"/>
      <c r="BM108" s="351"/>
      <c r="BN108" s="338"/>
      <c r="BO108" s="351"/>
      <c r="BP108" s="338"/>
      <c r="BQ108" s="351"/>
      <c r="BR108" s="338"/>
    </row>
  </sheetData>
  <sheetProtection sheet="1" objects="1" scenarios="1" formatCells="0" formatColumns="0" formatRows="0" insertColumns="0"/>
  <mergeCells count="52">
    <mergeCell ref="AN45:BR45"/>
    <mergeCell ref="AN46:BR46"/>
    <mergeCell ref="AN47:BR47"/>
    <mergeCell ref="AN52:BR52"/>
    <mergeCell ref="AN48:BR48"/>
    <mergeCell ref="AN49:BR49"/>
    <mergeCell ref="AN50:BR50"/>
    <mergeCell ref="AN51:BR51"/>
    <mergeCell ref="AN41:BR41"/>
    <mergeCell ref="AN42:BR42"/>
    <mergeCell ref="AN43:BR43"/>
    <mergeCell ref="AN44:BR44"/>
    <mergeCell ref="AN37:BR37"/>
    <mergeCell ref="AN38:BR38"/>
    <mergeCell ref="AN39:BR39"/>
    <mergeCell ref="AN40:BR40"/>
    <mergeCell ref="AN35:BR35"/>
    <mergeCell ref="D46:AL46"/>
    <mergeCell ref="D42:AL42"/>
    <mergeCell ref="D43:AL43"/>
    <mergeCell ref="D44:AL44"/>
    <mergeCell ref="D45:AL45"/>
    <mergeCell ref="D38:AL38"/>
    <mergeCell ref="D39:AL39"/>
    <mergeCell ref="D40:AL40"/>
    <mergeCell ref="AN36:BR36"/>
    <mergeCell ref="D47:AL47"/>
    <mergeCell ref="D52:AL52"/>
    <mergeCell ref="D48:AL48"/>
    <mergeCell ref="D49:AL49"/>
    <mergeCell ref="D50:AL50"/>
    <mergeCell ref="D51:AL51"/>
    <mergeCell ref="D41:AL41"/>
    <mergeCell ref="D34:AL34"/>
    <mergeCell ref="D35:AL35"/>
    <mergeCell ref="D36:AL36"/>
    <mergeCell ref="D37:AL37"/>
    <mergeCell ref="D30:AL30"/>
    <mergeCell ref="D31:AL31"/>
    <mergeCell ref="D32:AL32"/>
    <mergeCell ref="D33:AL33"/>
    <mergeCell ref="D29:AL29"/>
    <mergeCell ref="C1:E1"/>
    <mergeCell ref="C4:AK4"/>
    <mergeCell ref="D23:AK23"/>
    <mergeCell ref="D25:AK25"/>
    <mergeCell ref="D22:AK22"/>
    <mergeCell ref="D24:AL24"/>
    <mergeCell ref="AN3:BV3"/>
    <mergeCell ref="AS5:AT5"/>
    <mergeCell ref="AN7:BV7"/>
    <mergeCell ref="AN21:BV21"/>
  </mergeCells>
  <conditionalFormatting sqref="G16 I16 K16 M16 O16 Q16 S16 U16 W16 Y16 AA16 AC16 AE16 AG16 AI16 AK16">
    <cfRule type="cellIs" priority="1" dxfId="0" operator="lessThan" stopIfTrue="1">
      <formula>G9+G8+G14+G14</formula>
    </cfRule>
    <cfRule type="cellIs" priority="2" dxfId="0" operator="lessThan" stopIfTrue="1">
      <formula>#REF!</formula>
    </cfRule>
  </conditionalFormatting>
  <conditionalFormatting sqref="BW16 AL16">
    <cfRule type="cellIs" priority="3" dxfId="0" operator="lessThan" stopIfTrue="1">
      <formula>AL9+AL8+AL14+AL14</formula>
    </cfRule>
    <cfRule type="cellIs" priority="4" dxfId="0"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1" operator="lessThan" stopIfTrue="1">
      <formula>F17</formula>
    </cfRule>
  </conditionalFormatting>
  <conditionalFormatting sqref="BV25:BV26 BV28 AT28:BT28 BV23">
    <cfRule type="cellIs" priority="6" dxfId="1" operator="equal" stopIfTrue="1">
      <formula>"&gt; 25%"</formula>
    </cfRule>
  </conditionalFormatting>
  <conditionalFormatting sqref="AQ25:BU25 AQ30:BV30">
    <cfRule type="cellIs" priority="7" dxfId="1" operator="equal" stopIfTrue="1">
      <formula>"&lt;&gt;"</formula>
    </cfRule>
  </conditionalFormatting>
  <conditionalFormatting sqref="F13 H13 J13 L13 N13 P13 R13 T13 V13 X13 Z13 AB13 AD13 AF13 AH13 AJ13">
    <cfRule type="cellIs" priority="8" dxfId="1" operator="lessThan" stopIfTrue="1">
      <formula>F11+F12</formula>
    </cfRule>
    <cfRule type="cellIs" priority="9" dxfId="1" operator="lessThan" stopIfTrue="1">
      <formula>(F14+F15+F16+F18+F20)</formula>
    </cfRule>
  </conditionalFormatting>
  <conditionalFormatting sqref="AQ27:BV27">
    <cfRule type="cellIs" priority="10" dxfId="1" operator="equal" stopIfTrue="1">
      <formula>"&lt;&gt;"</formula>
    </cfRule>
    <cfRule type="cellIs" priority="11" dxfId="1" operator="equal" stopIfTrue="1">
      <formula>"5&lt;14"</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2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2010-04-06T19:12:24Z</cp:lastPrinted>
  <dcterms:created xsi:type="dcterms:W3CDTF">2007-10-15T14:10:24Z</dcterms:created>
  <dcterms:modified xsi:type="dcterms:W3CDTF">2011-03-04T22:35:21Z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