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975" windowHeight="12360"/>
  </bookViews>
  <sheets>
    <sheet name="basic data" sheetId="1" r:id="rId1"/>
    <sheet name="Model derivation" sheetId="4" r:id="rId2"/>
    <sheet name="Indicator calculations" sheetId="5" r:id="rId3"/>
  </sheets>
  <calcPr calcId="125725"/>
</workbook>
</file>

<file path=xl/calcChain.xml><?xml version="1.0" encoding="utf-8"?>
<calcChain xmlns="http://schemas.openxmlformats.org/spreadsheetml/2006/main">
  <c r="D10" i="5" a="1"/>
  <c r="D10"/>
  <c r="G10"/>
  <c r="D16" i="4"/>
  <c r="E16"/>
  <c r="F16"/>
  <c r="G16"/>
  <c r="H16"/>
  <c r="I16"/>
  <c r="J16"/>
  <c r="D17"/>
  <c r="E17"/>
  <c r="F17"/>
  <c r="G17"/>
  <c r="H17"/>
  <c r="I17"/>
  <c r="J17"/>
  <c r="D18"/>
  <c r="E18"/>
  <c r="F18"/>
  <c r="G18"/>
  <c r="H18"/>
  <c r="I18"/>
  <c r="J18"/>
  <c r="D19"/>
  <c r="E19"/>
  <c r="F19"/>
  <c r="G19"/>
  <c r="H19"/>
  <c r="I19"/>
  <c r="J19"/>
  <c r="D20"/>
  <c r="E20"/>
  <c r="F20"/>
  <c r="G20"/>
  <c r="H20"/>
  <c r="I20"/>
  <c r="J20"/>
  <c r="C17"/>
  <c r="C18"/>
  <c r="C19"/>
  <c r="C20"/>
  <c r="C16"/>
  <c r="C25" s="1" a="1"/>
  <c r="D4"/>
  <c r="E4"/>
  <c r="F4"/>
  <c r="G4"/>
  <c r="D5"/>
  <c r="E5"/>
  <c r="F5"/>
  <c r="G5"/>
  <c r="D6"/>
  <c r="E6"/>
  <c r="F6"/>
  <c r="G6"/>
  <c r="D7"/>
  <c r="E7"/>
  <c r="F7"/>
  <c r="G7"/>
  <c r="D8"/>
  <c r="E8"/>
  <c r="F8"/>
  <c r="G8"/>
  <c r="D9"/>
  <c r="E9"/>
  <c r="F9"/>
  <c r="G9"/>
  <c r="D10"/>
  <c r="E10"/>
  <c r="F10"/>
  <c r="G10"/>
  <c r="D11"/>
  <c r="E11"/>
  <c r="F11"/>
  <c r="G11"/>
  <c r="C5"/>
  <c r="C6"/>
  <c r="C7"/>
  <c r="C8"/>
  <c r="C9"/>
  <c r="C10"/>
  <c r="C11"/>
  <c r="C4"/>
  <c r="L20" i="1"/>
  <c r="M42" i="4"/>
  <c r="L21" i="1"/>
  <c r="M43" i="4"/>
  <c r="L22" i="1"/>
  <c r="M44" i="4"/>
  <c r="L23" i="1"/>
  <c r="M45" i="4"/>
  <c r="L19" i="1"/>
  <c r="M41" i="4"/>
  <c r="D27" i="1"/>
  <c r="E27"/>
  <c r="F27"/>
  <c r="G27"/>
  <c r="H27"/>
  <c r="I27"/>
  <c r="J27"/>
  <c r="C27"/>
  <c r="N12"/>
  <c r="N11"/>
  <c r="N10"/>
  <c r="N9"/>
  <c r="N8"/>
  <c r="N7"/>
  <c r="N6"/>
  <c r="N5"/>
  <c r="E10" i="5"/>
  <c r="H10"/>
  <c r="F10"/>
  <c r="J22" i="4"/>
  <c r="C22"/>
  <c r="E22"/>
  <c r="G22"/>
  <c r="D22"/>
  <c r="F22"/>
  <c r="H22"/>
  <c r="C13"/>
  <c r="D13"/>
  <c r="E13"/>
  <c r="F13"/>
  <c r="G13"/>
  <c r="I22"/>
  <c r="D25" l="1"/>
  <c r="D32" s="1"/>
  <c r="C26"/>
  <c r="C33" s="1"/>
  <c r="G26"/>
  <c r="G33" s="1"/>
  <c r="F27"/>
  <c r="F34" s="1"/>
  <c r="E28"/>
  <c r="E35" s="1"/>
  <c r="D29"/>
  <c r="D36" s="1"/>
  <c r="G29"/>
  <c r="G36" s="1"/>
  <c r="C29"/>
  <c r="C36" s="1"/>
  <c r="D28"/>
  <c r="D35" s="1"/>
  <c r="E27"/>
  <c r="E34" s="1"/>
  <c r="F26"/>
  <c r="F33" s="1"/>
  <c r="C25"/>
  <c r="C32" s="1"/>
  <c r="F25"/>
  <c r="F32" s="1"/>
  <c r="E26"/>
  <c r="E33" s="1"/>
  <c r="D27"/>
  <c r="D34" s="1"/>
  <c r="C28"/>
  <c r="C35" s="1"/>
  <c r="G28"/>
  <c r="G35" s="1"/>
  <c r="F29"/>
  <c r="F36" s="1"/>
  <c r="E29"/>
  <c r="E36" s="1"/>
  <c r="F28"/>
  <c r="F35" s="1"/>
  <c r="G27"/>
  <c r="G34" s="1"/>
  <c r="C27"/>
  <c r="C34" s="1"/>
  <c r="D26"/>
  <c r="D33" s="1"/>
  <c r="E25"/>
  <c r="E32" s="1"/>
  <c r="G25"/>
  <c r="G32" s="1"/>
  <c r="J32" a="1"/>
  <c r="J32" l="1"/>
  <c r="J35"/>
  <c r="J34"/>
  <c r="J33"/>
  <c r="J36"/>
  <c r="C41" a="1"/>
  <c r="F41" l="1"/>
  <c r="R55" s="1"/>
  <c r="E42"/>
  <c r="D43"/>
  <c r="C44"/>
  <c r="S17" i="5" s="1"/>
  <c r="G44" i="4"/>
  <c r="F45"/>
  <c r="E45"/>
  <c r="F44"/>
  <c r="G43"/>
  <c r="C43"/>
  <c r="S16" i="5" s="1"/>
  <c r="F42" i="4"/>
  <c r="G41"/>
  <c r="R56" s="1"/>
  <c r="E41"/>
  <c r="R54" s="1"/>
  <c r="C41"/>
  <c r="D41"/>
  <c r="R53" s="1"/>
  <c r="C42"/>
  <c r="S15" i="5" s="1"/>
  <c r="G42" i="4"/>
  <c r="F43"/>
  <c r="E44"/>
  <c r="D45"/>
  <c r="G45"/>
  <c r="C45"/>
  <c r="S18" i="5" s="1"/>
  <c r="D44" i="4"/>
  <c r="E43"/>
  <c r="D42"/>
  <c r="J41" l="1" a="1"/>
  <c r="S14" i="5"/>
  <c r="S19" s="1"/>
  <c r="R52" i="4"/>
  <c r="R57" s="1"/>
  <c r="J42" l="1"/>
  <c r="J43"/>
  <c r="J41"/>
  <c r="J44"/>
  <c r="J45"/>
</calcChain>
</file>

<file path=xl/sharedStrings.xml><?xml version="1.0" encoding="utf-8"?>
<sst xmlns="http://schemas.openxmlformats.org/spreadsheetml/2006/main" count="161" uniqueCount="56">
  <si>
    <t>Final Demand</t>
  </si>
  <si>
    <t>make = use+fd</t>
  </si>
  <si>
    <t>cattle</t>
  </si>
  <si>
    <t>iron ore</t>
  </si>
  <si>
    <t>milk</t>
  </si>
  <si>
    <t>cheese</t>
  </si>
  <si>
    <t>steel</t>
  </si>
  <si>
    <t>cars</t>
  </si>
  <si>
    <t>advertising</t>
  </si>
  <si>
    <t>farms</t>
  </si>
  <si>
    <t>mines</t>
  </si>
  <si>
    <t>food manuf.</t>
  </si>
  <si>
    <t>other manuf.</t>
  </si>
  <si>
    <t>services</t>
  </si>
  <si>
    <t>fuel</t>
  </si>
  <si>
    <t>g</t>
  </si>
  <si>
    <t>q</t>
  </si>
  <si>
    <t>checking commodity totals</t>
  </si>
  <si>
    <t>De</t>
  </si>
  <si>
    <t>(I-DB)</t>
  </si>
  <si>
    <t>g calc</t>
  </si>
  <si>
    <t>real g</t>
  </si>
  <si>
    <t>output to final demand</t>
  </si>
  <si>
    <t>plus</t>
  </si>
  <si>
    <t>1.11 * 42.86 ($1.11 of production from farms is required to deliver a dollar of production from farms, so to get 42.86 of final demand we need farms to produce:)</t>
  </si>
  <si>
    <t>0.01 * 594.06 ($0.01 of production from farms is required to deliver a dollar of production from mines, so to get 594.06 of final demand we need farms to produce:)</t>
  </si>
  <si>
    <t>0.65 * 217.14 ($0.65 of production from farms is required to deliver a dollar of production from food manufacturers, so to get 217.14 of final demand we need farms to produce:)</t>
  </si>
  <si>
    <t>0.08 * 170.94 ($0.08 of production from farms is required to deliver a dollar of production from other manufacturers, so to get 170,94 of final demand we need farms to produce:)</t>
  </si>
  <si>
    <t>0.12 * 0 ($0.12 of production from farms is required to deliver a dollar of production from services, so to get 0.00 to final demand we need farms to produce:)</t>
  </si>
  <si>
    <t>SUM</t>
  </si>
  <si>
    <t>So, to deliver all of final demand, farms must produce 210 dollars of gross output (which is exactly how much they do produce)</t>
  </si>
  <si>
    <t>dollars of output from industry at row to deliver (to final demand) a dollar of output from industry at column</t>
  </si>
  <si>
    <t>meaning?</t>
  </si>
  <si>
    <t>Intensity indicators</t>
  </si>
  <si>
    <t>co2/g</t>
  </si>
  <si>
    <t>0.5 * 1.11 (1.11 dollars of production from farms is required to deliver a dollar of production from farms. Farms emit .05 CO2 per dollar of output,so in terms of emissions this is:)</t>
  </si>
  <si>
    <t xml:space="preserve">0.8 * 0.74 (0.74 dollars of production from mines is required to deliver a dollar of production from farms. Mines emit .8 CO2 per dollar of output, so in terms of emissions this is:) </t>
  </si>
  <si>
    <t>0.3 * 0.04 (0.04 dollars of production from food manuf. Is required to deliver a dollar of production from farms. Food manuf. Emit .3 CO2 per dollar of output, so in terms of emissions:)</t>
  </si>
  <si>
    <t>0.4 * 0.13 (0.13 dollars of production from other manuf. Is required to deliver a dollar of output from farms. Other manuf. Emit .4 CO2 per dollar of output, so in terms of emissions:)</t>
  </si>
  <si>
    <t>0.1 * 0.01 (0.01 dollars of production from services is required to deliver a dollar of output from farms. Services emit .1 CO2 per dollar of output, so in terms of emissions this is:)</t>
  </si>
  <si>
    <t>a</t>
  </si>
  <si>
    <t>USE (U)</t>
  </si>
  <si>
    <t>MAKE (V)</t>
  </si>
  <si>
    <t>B (U/g)</t>
  </si>
  <si>
    <t>D (V/q)</t>
  </si>
  <si>
    <t>g=(I-DB)ˉ¹De</t>
  </si>
  <si>
    <t>(I-DB)ˉ¹</t>
  </si>
  <si>
    <t>decompostion of row one of (I-DB)ˉ¹ times column one of De (Row 1 of (I-DB)ˉ¹ times column of De)</t>
  </si>
  <si>
    <t>Σ</t>
  </si>
  <si>
    <r>
      <t xml:space="preserve">So, 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 xml:space="preserve">*(I-DB)ˉ¹ for row of 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 xml:space="preserve"> times column 1 of (I-DB)ˉ¹ is...</t>
    </r>
  </si>
  <si>
    <t>emissions per unit of output (direct emissions intensity)</t>
  </si>
  <si>
    <t>This is the total emissions required (direct plus indirect) from all industries per dollar of output from farms.</t>
  </si>
  <si>
    <t>DB</t>
  </si>
  <si>
    <t>I</t>
  </si>
  <si>
    <t>g'</t>
  </si>
  <si>
    <t>alpha inverse</t>
  </si>
</sst>
</file>

<file path=xl/styles.xml><?xml version="1.0" encoding="utf-8"?>
<styleSheet xmlns="http://schemas.openxmlformats.org/spreadsheetml/2006/main">
  <numFmts count="1">
    <numFmt numFmtId="167" formatCode="0.0"/>
  </numFmts>
  <fonts count="7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Symbol"/>
      <family val="1"/>
      <charset val="2"/>
    </font>
    <font>
      <sz val="10"/>
      <name val="Arial"/>
      <family val="2"/>
    </font>
    <font>
      <b/>
      <sz val="12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3" fillId="0" borderId="0" xfId="0" applyFont="1"/>
    <xf numFmtId="0" fontId="0" fillId="5" borderId="0" xfId="0" applyFill="1"/>
    <xf numFmtId="2" fontId="0" fillId="5" borderId="0" xfId="0" applyNumberFormat="1" applyFill="1"/>
    <xf numFmtId="0" fontId="0" fillId="6" borderId="0" xfId="0" applyFill="1"/>
    <xf numFmtId="0" fontId="2" fillId="5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2" fontId="0" fillId="2" borderId="0" xfId="0" applyNumberFormat="1" applyFill="1"/>
    <xf numFmtId="167" fontId="0" fillId="2" borderId="0" xfId="0" applyNumberFormat="1" applyFill="1"/>
    <xf numFmtId="2" fontId="0" fillId="4" borderId="0" xfId="0" applyNumberFormat="1" applyFill="1"/>
    <xf numFmtId="2" fontId="0" fillId="0" borderId="0" xfId="0" applyNumberFormat="1" applyFill="1"/>
    <xf numFmtId="0" fontId="0" fillId="7" borderId="0" xfId="0" applyFill="1"/>
    <xf numFmtId="0" fontId="0" fillId="0" borderId="0" xfId="0" applyFill="1"/>
    <xf numFmtId="0" fontId="0" fillId="8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18</xdr:row>
      <xdr:rowOff>38100</xdr:rowOff>
    </xdr:from>
    <xdr:to>
      <xdr:col>10</xdr:col>
      <xdr:colOff>514350</xdr:colOff>
      <xdr:row>22</xdr:row>
      <xdr:rowOff>123825</xdr:rowOff>
    </xdr:to>
    <xdr:sp macro="" textlink="">
      <xdr:nvSpPr>
        <xdr:cNvPr id="1062" name="AutoShape 2"/>
        <xdr:cNvSpPr>
          <a:spLocks/>
        </xdr:cNvSpPr>
      </xdr:nvSpPr>
      <xdr:spPr bwMode="auto">
        <a:xfrm>
          <a:off x="6781800" y="2952750"/>
          <a:ext cx="333375" cy="733425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514350</xdr:colOff>
      <xdr:row>20</xdr:row>
      <xdr:rowOff>76200</xdr:rowOff>
    </xdr:from>
    <xdr:to>
      <xdr:col>10</xdr:col>
      <xdr:colOff>819150</xdr:colOff>
      <xdr:row>20</xdr:row>
      <xdr:rowOff>76200</xdr:rowOff>
    </xdr:to>
    <xdr:sp macro="" textlink="">
      <xdr:nvSpPr>
        <xdr:cNvPr id="1063" name="Line 3"/>
        <xdr:cNvSpPr>
          <a:spLocks noChangeShapeType="1"/>
        </xdr:cNvSpPr>
      </xdr:nvSpPr>
      <xdr:spPr bwMode="auto">
        <a:xfrm>
          <a:off x="7115175" y="3314700"/>
          <a:ext cx="3048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5</xdr:col>
      <xdr:colOff>495300</xdr:colOff>
      <xdr:row>25</xdr:row>
      <xdr:rowOff>38100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705225" y="3886200"/>
          <a:ext cx="1809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l-G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Σ</a:t>
          </a:r>
        </a:p>
      </xdr:txBody>
    </xdr:sp>
    <xdr:clientData/>
  </xdr:twoCellAnchor>
  <xdr:twoCellAnchor>
    <xdr:from>
      <xdr:col>2</xdr:col>
      <xdr:colOff>266700</xdr:colOff>
      <xdr:row>23</xdr:row>
      <xdr:rowOff>47625</xdr:rowOff>
    </xdr:from>
    <xdr:to>
      <xdr:col>9</xdr:col>
      <xdr:colOff>390525</xdr:colOff>
      <xdr:row>24</xdr:row>
      <xdr:rowOff>47625</xdr:rowOff>
    </xdr:to>
    <xdr:sp macro="" textlink="">
      <xdr:nvSpPr>
        <xdr:cNvPr id="1065" name="AutoShape 5"/>
        <xdr:cNvSpPr>
          <a:spLocks/>
        </xdr:cNvSpPr>
      </xdr:nvSpPr>
      <xdr:spPr bwMode="auto">
        <a:xfrm rot="5400000">
          <a:off x="3948112" y="1500188"/>
          <a:ext cx="161925" cy="4705350"/>
        </a:xfrm>
        <a:prstGeom prst="rightBrace">
          <a:avLst>
            <a:gd name="adj1" fmla="val 2421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628650</xdr:colOff>
      <xdr:row>24</xdr:row>
      <xdr:rowOff>47625</xdr:rowOff>
    </xdr:from>
    <xdr:to>
      <xdr:col>5</xdr:col>
      <xdr:colOff>628650</xdr:colOff>
      <xdr:row>25</xdr:row>
      <xdr:rowOff>85725</xdr:rowOff>
    </xdr:to>
    <xdr:sp macro="" textlink="">
      <xdr:nvSpPr>
        <xdr:cNvPr id="1066" name="Line 6"/>
        <xdr:cNvSpPr>
          <a:spLocks noChangeShapeType="1"/>
        </xdr:cNvSpPr>
      </xdr:nvSpPr>
      <xdr:spPr bwMode="auto">
        <a:xfrm>
          <a:off x="4019550" y="39338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514350</xdr:colOff>
      <xdr:row>18</xdr:row>
      <xdr:rowOff>114300</xdr:rowOff>
    </xdr:from>
    <xdr:to>
      <xdr:col>10</xdr:col>
      <xdr:colOff>695325</xdr:colOff>
      <xdr:row>19</xdr:row>
      <xdr:rowOff>152400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115175" y="3028950"/>
          <a:ext cx="1809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l-G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N27"/>
  <sheetViews>
    <sheetView tabSelected="1" workbookViewId="0"/>
  </sheetViews>
  <sheetFormatPr defaultRowHeight="12.75"/>
  <cols>
    <col min="2" max="2" width="12" customWidth="1"/>
    <col min="5" max="5" width="11.42578125" customWidth="1"/>
    <col min="6" max="6" width="11.5703125" customWidth="1"/>
    <col min="11" max="11" width="13.85546875" customWidth="1"/>
  </cols>
  <sheetData>
    <row r="3" spans="2:14">
      <c r="N3" s="4" t="s">
        <v>17</v>
      </c>
    </row>
    <row r="4" spans="2:14">
      <c r="B4" s="4" t="s">
        <v>41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K4" s="4" t="s">
        <v>0</v>
      </c>
      <c r="N4" s="4" t="s">
        <v>1</v>
      </c>
    </row>
    <row r="5" spans="2:14">
      <c r="B5" t="s">
        <v>2</v>
      </c>
      <c r="C5" s="1">
        <v>10</v>
      </c>
      <c r="D5" s="1">
        <v>0</v>
      </c>
      <c r="E5" s="1">
        <v>80</v>
      </c>
      <c r="F5" s="1">
        <v>10</v>
      </c>
      <c r="G5" s="1">
        <v>0</v>
      </c>
      <c r="K5" s="2">
        <v>0</v>
      </c>
      <c r="N5" s="5">
        <f>SUM(C19:C23)-SUM(C5:G5,K5)</f>
        <v>0</v>
      </c>
    </row>
    <row r="6" spans="2:14">
      <c r="B6" t="s">
        <v>3</v>
      </c>
      <c r="C6" s="1">
        <v>0</v>
      </c>
      <c r="D6" s="1">
        <v>0</v>
      </c>
      <c r="E6" s="1">
        <v>0</v>
      </c>
      <c r="F6" s="1">
        <v>100</v>
      </c>
      <c r="G6" s="1">
        <v>0</v>
      </c>
      <c r="K6" s="2">
        <v>0</v>
      </c>
      <c r="N6" s="5">
        <f>SUM(D19:D23)-SUM(C6:G6,K6)</f>
        <v>0</v>
      </c>
    </row>
    <row r="7" spans="2:14">
      <c r="B7" t="s">
        <v>4</v>
      </c>
      <c r="C7" s="1">
        <v>10</v>
      </c>
      <c r="D7" s="1">
        <v>5</v>
      </c>
      <c r="E7" s="1">
        <v>100</v>
      </c>
      <c r="F7" s="1">
        <v>0</v>
      </c>
      <c r="G7" s="1">
        <v>5</v>
      </c>
      <c r="K7" s="2">
        <v>60</v>
      </c>
      <c r="N7" s="5">
        <f>SUM(E19:E23)-SUM(C7:G7,K7)</f>
        <v>0</v>
      </c>
    </row>
    <row r="8" spans="2:14">
      <c r="B8" t="s">
        <v>5</v>
      </c>
      <c r="C8" s="1">
        <v>0</v>
      </c>
      <c r="D8" s="1">
        <v>5</v>
      </c>
      <c r="E8" s="1">
        <v>0</v>
      </c>
      <c r="F8" s="1">
        <v>0</v>
      </c>
      <c r="G8" s="1">
        <v>5</v>
      </c>
      <c r="K8" s="2">
        <v>200</v>
      </c>
      <c r="N8" s="5">
        <f>SUM(F19:F23)-SUM(C8:G8,K8)</f>
        <v>0</v>
      </c>
    </row>
    <row r="9" spans="2:14">
      <c r="B9" t="s">
        <v>14</v>
      </c>
      <c r="C9" s="1">
        <v>100</v>
      </c>
      <c r="D9" s="1">
        <v>200</v>
      </c>
      <c r="E9" s="1">
        <v>10</v>
      </c>
      <c r="F9" s="1">
        <v>50</v>
      </c>
      <c r="G9" s="1">
        <v>50</v>
      </c>
      <c r="K9" s="2">
        <v>600</v>
      </c>
      <c r="N9" s="5">
        <f>SUM(G19:G23)-SUM(C9:G9,K9)</f>
        <v>0</v>
      </c>
    </row>
    <row r="10" spans="2:14">
      <c r="B10" t="s">
        <v>6</v>
      </c>
      <c r="C10" s="1">
        <v>0</v>
      </c>
      <c r="D10" s="1">
        <v>5</v>
      </c>
      <c r="E10" s="1">
        <v>0</v>
      </c>
      <c r="F10" s="1">
        <v>145</v>
      </c>
      <c r="G10" s="1">
        <v>0</v>
      </c>
      <c r="K10" s="2">
        <v>0</v>
      </c>
      <c r="N10" s="5">
        <f>SUM(H19:H23)-SUM(C10:G10,K10)</f>
        <v>0</v>
      </c>
    </row>
    <row r="11" spans="2:14">
      <c r="B11" t="s">
        <v>7</v>
      </c>
      <c r="C11" s="1">
        <v>10</v>
      </c>
      <c r="D11" s="1">
        <v>5</v>
      </c>
      <c r="E11" s="1">
        <v>5</v>
      </c>
      <c r="F11" s="1">
        <v>5</v>
      </c>
      <c r="G11" s="1">
        <v>10</v>
      </c>
      <c r="K11" s="2">
        <v>165</v>
      </c>
      <c r="N11" s="5">
        <f>SUM(I19:I23)-SUM(C11:G11,K11)</f>
        <v>0</v>
      </c>
    </row>
    <row r="12" spans="2:14">
      <c r="B12" t="s">
        <v>8</v>
      </c>
      <c r="C12" s="1">
        <v>5</v>
      </c>
      <c r="D12" s="1">
        <v>15</v>
      </c>
      <c r="E12" s="1">
        <v>20</v>
      </c>
      <c r="F12" s="1">
        <v>40</v>
      </c>
      <c r="G12" s="1">
        <v>20</v>
      </c>
      <c r="K12" s="2">
        <v>0</v>
      </c>
      <c r="N12" s="5">
        <f>SUM(J19:J23)-SUM(C12:G12,K12)</f>
        <v>0</v>
      </c>
    </row>
    <row r="18" spans="2:12">
      <c r="B18" s="4" t="s">
        <v>42</v>
      </c>
      <c r="C18" t="s">
        <v>2</v>
      </c>
      <c r="D18" t="s">
        <v>3</v>
      </c>
      <c r="E18" t="s">
        <v>4</v>
      </c>
      <c r="F18" t="s">
        <v>5</v>
      </c>
      <c r="G18" t="s">
        <v>14</v>
      </c>
      <c r="H18" t="s">
        <v>6</v>
      </c>
      <c r="I18" t="s">
        <v>7</v>
      </c>
      <c r="J18" t="s">
        <v>8</v>
      </c>
      <c r="L18" s="4" t="s">
        <v>15</v>
      </c>
    </row>
    <row r="19" spans="2:12">
      <c r="B19" t="s">
        <v>9</v>
      </c>
      <c r="C19" s="3">
        <v>100</v>
      </c>
      <c r="D19" s="3">
        <v>0</v>
      </c>
      <c r="E19" s="3">
        <v>100</v>
      </c>
      <c r="F19" s="3">
        <v>10</v>
      </c>
      <c r="G19" s="3">
        <v>0</v>
      </c>
      <c r="H19" s="3">
        <v>0</v>
      </c>
      <c r="I19" s="3">
        <v>0</v>
      </c>
      <c r="J19" s="3">
        <v>0</v>
      </c>
      <c r="L19" s="3">
        <f>SUM(C19:J19)</f>
        <v>210</v>
      </c>
    </row>
    <row r="20" spans="2:12">
      <c r="B20" t="s">
        <v>10</v>
      </c>
      <c r="C20" s="3">
        <v>0</v>
      </c>
      <c r="D20" s="3">
        <v>100</v>
      </c>
      <c r="E20" s="3">
        <v>0</v>
      </c>
      <c r="F20" s="3">
        <v>0</v>
      </c>
      <c r="G20" s="3">
        <v>1000</v>
      </c>
      <c r="H20" s="3">
        <v>0</v>
      </c>
      <c r="I20" s="3">
        <v>0</v>
      </c>
      <c r="J20" s="3">
        <v>0</v>
      </c>
      <c r="L20" s="3">
        <f>SUM(C20:J20)</f>
        <v>1100</v>
      </c>
    </row>
    <row r="21" spans="2:12">
      <c r="B21" t="s">
        <v>11</v>
      </c>
      <c r="C21" s="3">
        <v>0</v>
      </c>
      <c r="D21" s="3">
        <v>0</v>
      </c>
      <c r="E21" s="3">
        <v>80</v>
      </c>
      <c r="F21" s="3">
        <v>200</v>
      </c>
      <c r="G21" s="3">
        <v>0</v>
      </c>
      <c r="H21" s="3">
        <v>0</v>
      </c>
      <c r="I21" s="3">
        <v>0</v>
      </c>
      <c r="J21" s="3">
        <v>0</v>
      </c>
      <c r="L21" s="3">
        <f>SUM(C21:J21)</f>
        <v>280</v>
      </c>
    </row>
    <row r="22" spans="2:12">
      <c r="B22" t="s">
        <v>12</v>
      </c>
      <c r="C22" s="3">
        <v>0</v>
      </c>
      <c r="D22" s="3">
        <v>0</v>
      </c>
      <c r="E22" s="3">
        <v>0</v>
      </c>
      <c r="F22" s="3">
        <v>0</v>
      </c>
      <c r="G22" s="3">
        <v>10</v>
      </c>
      <c r="H22" s="3">
        <v>150</v>
      </c>
      <c r="I22" s="3">
        <v>200</v>
      </c>
      <c r="J22" s="3">
        <v>0</v>
      </c>
      <c r="L22" s="3">
        <f>SUM(C22:J22)</f>
        <v>360</v>
      </c>
    </row>
    <row r="23" spans="2:12">
      <c r="B23" t="s">
        <v>13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100</v>
      </c>
      <c r="L23" s="3">
        <f>SUM(C23:J23)</f>
        <v>100</v>
      </c>
    </row>
    <row r="27" spans="2:12">
      <c r="B27" s="4" t="s">
        <v>16</v>
      </c>
      <c r="C27" s="3">
        <f t="shared" ref="C27:J27" si="0">SUM(C19:C23)</f>
        <v>100</v>
      </c>
      <c r="D27" s="3">
        <f t="shared" si="0"/>
        <v>100</v>
      </c>
      <c r="E27" s="3">
        <f t="shared" si="0"/>
        <v>180</v>
      </c>
      <c r="F27" s="3">
        <f t="shared" si="0"/>
        <v>210</v>
      </c>
      <c r="G27" s="3">
        <f t="shared" si="0"/>
        <v>1010</v>
      </c>
      <c r="H27" s="3">
        <f t="shared" si="0"/>
        <v>150</v>
      </c>
      <c r="I27" s="3">
        <f t="shared" si="0"/>
        <v>200</v>
      </c>
      <c r="J27" s="3">
        <f t="shared" si="0"/>
        <v>100</v>
      </c>
    </row>
  </sheetData>
  <phoneticPr fontId="1" type="noConversion"/>
  <pageMargins left="0.75" right="0.75" top="1" bottom="1" header="0.5" footer="0.5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>
      <selection activeCell="F42" sqref="F42"/>
    </sheetView>
  </sheetViews>
  <sheetFormatPr defaultRowHeight="12.75"/>
  <cols>
    <col min="2" max="2" width="11.85546875" customWidth="1"/>
    <col min="5" max="6" width="10.85546875" customWidth="1"/>
    <col min="10" max="10" width="12.42578125" customWidth="1"/>
  </cols>
  <sheetData>
    <row r="1" spans="2:10">
      <c r="B1" t="s">
        <v>54</v>
      </c>
      <c r="C1" s="19">
        <v>210</v>
      </c>
      <c r="D1" s="19">
        <v>1100</v>
      </c>
      <c r="E1" s="19">
        <v>280</v>
      </c>
      <c r="F1" s="19">
        <v>360</v>
      </c>
      <c r="G1" s="19">
        <v>100</v>
      </c>
    </row>
    <row r="3" spans="2:10">
      <c r="B3" s="4" t="s">
        <v>43</v>
      </c>
      <c r="C3" t="s">
        <v>9</v>
      </c>
      <c r="D3" t="s">
        <v>10</v>
      </c>
      <c r="E3" t="s">
        <v>11</v>
      </c>
      <c r="F3" t="s">
        <v>12</v>
      </c>
      <c r="G3" t="s">
        <v>13</v>
      </c>
    </row>
    <row r="4" spans="2:10">
      <c r="B4" t="s">
        <v>2</v>
      </c>
      <c r="C4" s="13">
        <f>'basic data'!C5/'Model derivation'!C$1</f>
        <v>4.7619047619047616E-2</v>
      </c>
      <c r="D4" s="13">
        <f>'basic data'!D5/'Model derivation'!D$1</f>
        <v>0</v>
      </c>
      <c r="E4" s="13">
        <f>'basic data'!E5/'Model derivation'!E$1</f>
        <v>0.2857142857142857</v>
      </c>
      <c r="F4" s="13">
        <f>'basic data'!F5/'Model derivation'!F$1</f>
        <v>2.7777777777777776E-2</v>
      </c>
      <c r="G4" s="13">
        <f>'basic data'!G5/'Model derivation'!G$1</f>
        <v>0</v>
      </c>
    </row>
    <row r="5" spans="2:10">
      <c r="B5" t="s">
        <v>3</v>
      </c>
      <c r="C5" s="13">
        <f>'basic data'!C6/'Model derivation'!C$1</f>
        <v>0</v>
      </c>
      <c r="D5" s="13">
        <f>'basic data'!D6/'Model derivation'!D$1</f>
        <v>0</v>
      </c>
      <c r="E5" s="13">
        <f>'basic data'!E6/'Model derivation'!E$1</f>
        <v>0</v>
      </c>
      <c r="F5" s="13">
        <f>'basic data'!F6/'Model derivation'!F$1</f>
        <v>0.27777777777777779</v>
      </c>
      <c r="G5" s="13">
        <f>'basic data'!G6/'Model derivation'!G$1</f>
        <v>0</v>
      </c>
    </row>
    <row r="6" spans="2:10">
      <c r="B6" t="s">
        <v>4</v>
      </c>
      <c r="C6" s="13">
        <f>'basic data'!C7/'Model derivation'!C$1</f>
        <v>4.7619047619047616E-2</v>
      </c>
      <c r="D6" s="13">
        <f>'basic data'!D7/'Model derivation'!D$1</f>
        <v>4.5454545454545452E-3</v>
      </c>
      <c r="E6" s="13">
        <f>'basic data'!E7/'Model derivation'!E$1</f>
        <v>0.35714285714285715</v>
      </c>
      <c r="F6" s="13">
        <f>'basic data'!F7/'Model derivation'!F$1</f>
        <v>0</v>
      </c>
      <c r="G6" s="13">
        <f>'basic data'!G7/'Model derivation'!G$1</f>
        <v>0.05</v>
      </c>
    </row>
    <row r="7" spans="2:10">
      <c r="B7" t="s">
        <v>5</v>
      </c>
      <c r="C7" s="13">
        <f>'basic data'!C8/'Model derivation'!C$1</f>
        <v>0</v>
      </c>
      <c r="D7" s="13">
        <f>'basic data'!D8/'Model derivation'!D$1</f>
        <v>4.5454545454545452E-3</v>
      </c>
      <c r="E7" s="13">
        <f>'basic data'!E8/'Model derivation'!E$1</f>
        <v>0</v>
      </c>
      <c r="F7" s="13">
        <f>'basic data'!F8/'Model derivation'!F$1</f>
        <v>0</v>
      </c>
      <c r="G7" s="13">
        <f>'basic data'!G8/'Model derivation'!G$1</f>
        <v>0.05</v>
      </c>
    </row>
    <row r="8" spans="2:10">
      <c r="B8" t="s">
        <v>14</v>
      </c>
      <c r="C8" s="13">
        <f>'basic data'!C9/'Model derivation'!C$1</f>
        <v>0.47619047619047616</v>
      </c>
      <c r="D8" s="13">
        <f>'basic data'!D9/'Model derivation'!D$1</f>
        <v>0.18181818181818182</v>
      </c>
      <c r="E8" s="13">
        <f>'basic data'!E9/'Model derivation'!E$1</f>
        <v>3.5714285714285712E-2</v>
      </c>
      <c r="F8" s="13">
        <f>'basic data'!F9/'Model derivation'!F$1</f>
        <v>0.1388888888888889</v>
      </c>
      <c r="G8" s="13">
        <f>'basic data'!G9/'Model derivation'!G$1</f>
        <v>0.5</v>
      </c>
    </row>
    <row r="9" spans="2:10">
      <c r="B9" t="s">
        <v>6</v>
      </c>
      <c r="C9" s="13">
        <f>'basic data'!C10/'Model derivation'!C$1</f>
        <v>0</v>
      </c>
      <c r="D9" s="13">
        <f>'basic data'!D10/'Model derivation'!D$1</f>
        <v>4.5454545454545452E-3</v>
      </c>
      <c r="E9" s="13">
        <f>'basic data'!E10/'Model derivation'!E$1</f>
        <v>0</v>
      </c>
      <c r="F9" s="13">
        <f>'basic data'!F10/'Model derivation'!F$1</f>
        <v>0.40277777777777779</v>
      </c>
      <c r="G9" s="13">
        <f>'basic data'!G10/'Model derivation'!G$1</f>
        <v>0</v>
      </c>
    </row>
    <row r="10" spans="2:10">
      <c r="B10" t="s">
        <v>7</v>
      </c>
      <c r="C10" s="13">
        <f>'basic data'!C11/'Model derivation'!C$1</f>
        <v>4.7619047619047616E-2</v>
      </c>
      <c r="D10" s="13">
        <f>'basic data'!D11/'Model derivation'!D$1</f>
        <v>4.5454545454545452E-3</v>
      </c>
      <c r="E10" s="13">
        <f>'basic data'!E11/'Model derivation'!E$1</f>
        <v>1.7857142857142856E-2</v>
      </c>
      <c r="F10" s="13">
        <f>'basic data'!F11/'Model derivation'!F$1</f>
        <v>1.3888888888888888E-2</v>
      </c>
      <c r="G10" s="13">
        <f>'basic data'!G11/'Model derivation'!G$1</f>
        <v>0.1</v>
      </c>
    </row>
    <row r="11" spans="2:10">
      <c r="B11" t="s">
        <v>8</v>
      </c>
      <c r="C11" s="13">
        <f>'basic data'!C12/'Model derivation'!C$1</f>
        <v>2.3809523809523808E-2</v>
      </c>
      <c r="D11" s="13">
        <f>'basic data'!D12/'Model derivation'!D$1</f>
        <v>1.3636363636363636E-2</v>
      </c>
      <c r="E11" s="13">
        <f>'basic data'!E12/'Model derivation'!E$1</f>
        <v>7.1428571428571425E-2</v>
      </c>
      <c r="F11" s="13">
        <f>'basic data'!F12/'Model derivation'!F$1</f>
        <v>0.1111111111111111</v>
      </c>
      <c r="G11" s="13">
        <f>'basic data'!G12/'Model derivation'!G$1</f>
        <v>0.2</v>
      </c>
    </row>
    <row r="13" spans="2:10">
      <c r="B13" s="11" t="s">
        <v>48</v>
      </c>
      <c r="C13" s="14">
        <f>SUM(C4:C11)</f>
        <v>0.6428571428571429</v>
      </c>
      <c r="D13" s="14">
        <f>SUM(D4:D11)</f>
        <v>0.21363636363636365</v>
      </c>
      <c r="E13" s="14">
        <f>SUM(E4:E11)</f>
        <v>0.76785714285714279</v>
      </c>
      <c r="F13" s="13">
        <f>SUM(F4:F11)</f>
        <v>0.97222222222222232</v>
      </c>
      <c r="G13" s="14">
        <f>SUM(G4:G11)</f>
        <v>0.89999999999999991</v>
      </c>
    </row>
    <row r="15" spans="2:10">
      <c r="B15" s="4" t="s">
        <v>44</v>
      </c>
      <c r="C15" t="s">
        <v>2</v>
      </c>
      <c r="D15" t="s">
        <v>3</v>
      </c>
      <c r="E15" t="s">
        <v>4</v>
      </c>
      <c r="F15" t="s">
        <v>5</v>
      </c>
      <c r="G15" t="s">
        <v>14</v>
      </c>
      <c r="H15" t="s">
        <v>6</v>
      </c>
      <c r="I15" t="s">
        <v>7</v>
      </c>
      <c r="J15" t="s">
        <v>8</v>
      </c>
    </row>
    <row r="16" spans="2:10">
      <c r="B16" t="s">
        <v>9</v>
      </c>
      <c r="C16" s="15">
        <f>'basic data'!C19/'basic data'!C$27</f>
        <v>1</v>
      </c>
      <c r="D16" s="15">
        <f>'basic data'!D19/'basic data'!D$27</f>
        <v>0</v>
      </c>
      <c r="E16" s="15">
        <f>'basic data'!E19/'basic data'!E$27</f>
        <v>0.55555555555555558</v>
      </c>
      <c r="F16" s="15">
        <f>'basic data'!F19/'basic data'!F$27</f>
        <v>4.7619047619047616E-2</v>
      </c>
      <c r="G16" s="15">
        <f>'basic data'!G19/'basic data'!G$27</f>
        <v>0</v>
      </c>
      <c r="H16" s="15">
        <f>'basic data'!H19/'basic data'!H$27</f>
        <v>0</v>
      </c>
      <c r="I16" s="15">
        <f>'basic data'!I19/'basic data'!I$27</f>
        <v>0</v>
      </c>
      <c r="J16" s="15">
        <f>'basic data'!J19/'basic data'!J$27</f>
        <v>0</v>
      </c>
    </row>
    <row r="17" spans="2:15">
      <c r="B17" t="s">
        <v>10</v>
      </c>
      <c r="C17" s="15">
        <f>'basic data'!C20/'basic data'!C$27</f>
        <v>0</v>
      </c>
      <c r="D17" s="15">
        <f>'basic data'!D20/'basic data'!D$27</f>
        <v>1</v>
      </c>
      <c r="E17" s="15">
        <f>'basic data'!E20/'basic data'!E$27</f>
        <v>0</v>
      </c>
      <c r="F17" s="15">
        <f>'basic data'!F20/'basic data'!F$27</f>
        <v>0</v>
      </c>
      <c r="G17" s="15">
        <f>'basic data'!G20/'basic data'!G$27</f>
        <v>0.99009900990099009</v>
      </c>
      <c r="H17" s="15">
        <f>'basic data'!H20/'basic data'!H$27</f>
        <v>0</v>
      </c>
      <c r="I17" s="15">
        <f>'basic data'!I20/'basic data'!I$27</f>
        <v>0</v>
      </c>
      <c r="J17" s="15">
        <f>'basic data'!J20/'basic data'!J$27</f>
        <v>0</v>
      </c>
    </row>
    <row r="18" spans="2:15">
      <c r="B18" t="s">
        <v>11</v>
      </c>
      <c r="C18" s="15">
        <f>'basic data'!C21/'basic data'!C$27</f>
        <v>0</v>
      </c>
      <c r="D18" s="15">
        <f>'basic data'!D21/'basic data'!D$27</f>
        <v>0</v>
      </c>
      <c r="E18" s="15">
        <f>'basic data'!E21/'basic data'!E$27</f>
        <v>0.44444444444444442</v>
      </c>
      <c r="F18" s="15">
        <f>'basic data'!F21/'basic data'!F$27</f>
        <v>0.95238095238095233</v>
      </c>
      <c r="G18" s="15">
        <f>'basic data'!G21/'basic data'!G$27</f>
        <v>0</v>
      </c>
      <c r="H18" s="15">
        <f>'basic data'!H21/'basic data'!H$27</f>
        <v>0</v>
      </c>
      <c r="I18" s="15">
        <f>'basic data'!I21/'basic data'!I$27</f>
        <v>0</v>
      </c>
      <c r="J18" s="15">
        <f>'basic data'!J21/'basic data'!J$27</f>
        <v>0</v>
      </c>
    </row>
    <row r="19" spans="2:15">
      <c r="B19" t="s">
        <v>12</v>
      </c>
      <c r="C19" s="15">
        <f>'basic data'!C22/'basic data'!C$27</f>
        <v>0</v>
      </c>
      <c r="D19" s="15">
        <f>'basic data'!D22/'basic data'!D$27</f>
        <v>0</v>
      </c>
      <c r="E19" s="15">
        <f>'basic data'!E22/'basic data'!E$27</f>
        <v>0</v>
      </c>
      <c r="F19" s="15">
        <f>'basic data'!F22/'basic data'!F$27</f>
        <v>0</v>
      </c>
      <c r="G19" s="15">
        <f>'basic data'!G22/'basic data'!G$27</f>
        <v>9.9009900990099011E-3</v>
      </c>
      <c r="H19" s="15">
        <f>'basic data'!H22/'basic data'!H$27</f>
        <v>1</v>
      </c>
      <c r="I19" s="15">
        <f>'basic data'!I22/'basic data'!I$27</f>
        <v>1</v>
      </c>
      <c r="J19" s="15">
        <f>'basic data'!J22/'basic data'!J$27</f>
        <v>0</v>
      </c>
    </row>
    <row r="20" spans="2:15">
      <c r="B20" t="s">
        <v>13</v>
      </c>
      <c r="C20" s="15">
        <f>'basic data'!C23/'basic data'!C$27</f>
        <v>0</v>
      </c>
      <c r="D20" s="15">
        <f>'basic data'!D23/'basic data'!D$27</f>
        <v>0</v>
      </c>
      <c r="E20" s="15">
        <f>'basic data'!E23/'basic data'!E$27</f>
        <v>0</v>
      </c>
      <c r="F20" s="15">
        <f>'basic data'!F23/'basic data'!F$27</f>
        <v>0</v>
      </c>
      <c r="G20" s="15">
        <f>'basic data'!G23/'basic data'!G$27</f>
        <v>0</v>
      </c>
      <c r="H20" s="15">
        <f>'basic data'!H23/'basic data'!H$27</f>
        <v>0</v>
      </c>
      <c r="I20" s="15">
        <f>'basic data'!I23/'basic data'!I$27</f>
        <v>0</v>
      </c>
      <c r="J20" s="15">
        <f>'basic data'!J23/'basic data'!J$27</f>
        <v>1</v>
      </c>
    </row>
    <row r="22" spans="2:15">
      <c r="B22" s="11" t="s">
        <v>48</v>
      </c>
      <c r="C22" s="3">
        <f t="shared" ref="C22:J22" si="0">SUM(C16:C20)</f>
        <v>1</v>
      </c>
      <c r="D22" s="3">
        <f t="shared" si="0"/>
        <v>1</v>
      </c>
      <c r="E22" s="3">
        <f t="shared" si="0"/>
        <v>1</v>
      </c>
      <c r="F22" s="3">
        <f t="shared" si="0"/>
        <v>1</v>
      </c>
      <c r="G22" s="3">
        <f t="shared" si="0"/>
        <v>1</v>
      </c>
      <c r="H22" s="3">
        <f t="shared" si="0"/>
        <v>1</v>
      </c>
      <c r="I22" s="3">
        <f t="shared" si="0"/>
        <v>1</v>
      </c>
      <c r="J22" s="3">
        <f t="shared" si="0"/>
        <v>1</v>
      </c>
    </row>
    <row r="24" spans="2:15">
      <c r="B24" s="4" t="s">
        <v>52</v>
      </c>
      <c r="C24" t="s">
        <v>9</v>
      </c>
      <c r="D24" t="s">
        <v>10</v>
      </c>
      <c r="E24" t="s">
        <v>11</v>
      </c>
      <c r="F24" t="s">
        <v>12</v>
      </c>
      <c r="G24" t="s">
        <v>13</v>
      </c>
      <c r="J24" s="4" t="s">
        <v>53</v>
      </c>
      <c r="K24" t="s">
        <v>9</v>
      </c>
      <c r="L24" t="s">
        <v>10</v>
      </c>
      <c r="M24" t="s">
        <v>11</v>
      </c>
      <c r="N24" t="s">
        <v>12</v>
      </c>
      <c r="O24" t="s">
        <v>13</v>
      </c>
    </row>
    <row r="25" spans="2:15">
      <c r="B25" t="s">
        <v>9</v>
      </c>
      <c r="C25" s="13">
        <f t="array" ref="C25:G29">MMULT($C$16:$J$20,$C$4:$G$11)</f>
        <v>7.407407407407407E-2</v>
      </c>
      <c r="D25" s="13">
        <v>2.7417027417027413E-3</v>
      </c>
      <c r="E25" s="13">
        <v>0.48412698412698413</v>
      </c>
      <c r="F25" s="13">
        <v>2.7777777777777776E-2</v>
      </c>
      <c r="G25" s="13">
        <v>3.0158730158730163E-2</v>
      </c>
      <c r="J25" t="s">
        <v>9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</row>
    <row r="26" spans="2:15">
      <c r="B26" t="s">
        <v>10</v>
      </c>
      <c r="C26" s="13">
        <v>0.47147571900047147</v>
      </c>
      <c r="D26" s="13">
        <v>0.18001800180018002</v>
      </c>
      <c r="E26" s="13">
        <v>3.536067892503536E-2</v>
      </c>
      <c r="F26" s="13">
        <v>0.41529152915291534</v>
      </c>
      <c r="G26" s="13">
        <v>0.49504950495049505</v>
      </c>
      <c r="J26" t="s">
        <v>10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</row>
    <row r="27" spans="2:15">
      <c r="B27" t="s">
        <v>11</v>
      </c>
      <c r="C27" s="13">
        <v>2.1164021164021163E-2</v>
      </c>
      <c r="D27" s="13">
        <v>6.3492063492063483E-3</v>
      </c>
      <c r="E27" s="13">
        <v>0.15873015873015872</v>
      </c>
      <c r="F27" s="13">
        <v>0</v>
      </c>
      <c r="G27" s="13">
        <v>6.9841269841269843E-2</v>
      </c>
      <c r="J27" t="s">
        <v>11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</row>
    <row r="28" spans="2:15">
      <c r="B28" t="s">
        <v>12</v>
      </c>
      <c r="C28" s="13">
        <v>5.233380480905233E-2</v>
      </c>
      <c r="D28" s="13">
        <v>1.089108910891089E-2</v>
      </c>
      <c r="E28" s="13">
        <v>1.8210749646393208E-2</v>
      </c>
      <c r="F28" s="13">
        <v>0.41804180418041809</v>
      </c>
      <c r="G28" s="13">
        <v>0.10495049504950496</v>
      </c>
      <c r="J28" t="s">
        <v>12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</row>
    <row r="29" spans="2:15">
      <c r="B29" t="s">
        <v>13</v>
      </c>
      <c r="C29" s="13">
        <v>2.3809523809523808E-2</v>
      </c>
      <c r="D29" s="13">
        <v>1.3636363636363636E-2</v>
      </c>
      <c r="E29" s="13">
        <v>7.1428571428571425E-2</v>
      </c>
      <c r="F29" s="13">
        <v>0.1111111111111111</v>
      </c>
      <c r="G29" s="13">
        <v>0.2</v>
      </c>
      <c r="J29" t="s">
        <v>13</v>
      </c>
      <c r="K29" s="1">
        <v>0</v>
      </c>
      <c r="L29" s="1">
        <v>0</v>
      </c>
      <c r="M29" s="1">
        <v>0</v>
      </c>
      <c r="N29" s="1">
        <v>0</v>
      </c>
      <c r="O29" s="1">
        <v>1</v>
      </c>
    </row>
    <row r="31" spans="2:15">
      <c r="B31" s="4" t="s">
        <v>19</v>
      </c>
      <c r="C31" t="s">
        <v>9</v>
      </c>
      <c r="D31" t="s">
        <v>10</v>
      </c>
      <c r="E31" t="s">
        <v>11</v>
      </c>
      <c r="F31" t="s">
        <v>12</v>
      </c>
      <c r="G31" t="s">
        <v>13</v>
      </c>
      <c r="I31" s="4" t="s">
        <v>18</v>
      </c>
      <c r="K31" t="s">
        <v>22</v>
      </c>
    </row>
    <row r="32" spans="2:15">
      <c r="B32" t="s">
        <v>9</v>
      </c>
      <c r="C32" s="13">
        <f t="shared" ref="C32:G36" si="1">K25-C25</f>
        <v>0.92592592592592593</v>
      </c>
      <c r="D32" s="13">
        <f t="shared" si="1"/>
        <v>-2.7417027417027413E-3</v>
      </c>
      <c r="E32" s="13">
        <f t="shared" si="1"/>
        <v>-0.48412698412698413</v>
      </c>
      <c r="F32" s="13">
        <f t="shared" si="1"/>
        <v>-2.7777777777777776E-2</v>
      </c>
      <c r="G32" s="13">
        <f t="shared" si="1"/>
        <v>-3.0158730158730163E-2</v>
      </c>
      <c r="J32" s="7">
        <f t="array" ref="J32:J36">MMULT($C$16:$J$20,'basic data'!$K$5:$K$12)</f>
        <v>42.857142857142861</v>
      </c>
    </row>
    <row r="33" spans="2:13">
      <c r="B33" t="s">
        <v>10</v>
      </c>
      <c r="C33" s="13">
        <f t="shared" si="1"/>
        <v>-0.47147571900047147</v>
      </c>
      <c r="D33" s="13">
        <f t="shared" si="1"/>
        <v>0.81998199819981998</v>
      </c>
      <c r="E33" s="13">
        <f t="shared" si="1"/>
        <v>-3.536067892503536E-2</v>
      </c>
      <c r="F33" s="13">
        <f t="shared" si="1"/>
        <v>-0.41529152915291534</v>
      </c>
      <c r="G33" s="13">
        <f t="shared" si="1"/>
        <v>-0.49504950495049505</v>
      </c>
      <c r="J33" s="7">
        <v>594.05940594059405</v>
      </c>
    </row>
    <row r="34" spans="2:13">
      <c r="B34" t="s">
        <v>11</v>
      </c>
      <c r="C34" s="13">
        <f t="shared" si="1"/>
        <v>-2.1164021164021163E-2</v>
      </c>
      <c r="D34" s="13">
        <f t="shared" si="1"/>
        <v>-6.3492063492063483E-3</v>
      </c>
      <c r="E34" s="13">
        <f t="shared" si="1"/>
        <v>0.84126984126984128</v>
      </c>
      <c r="F34" s="13">
        <f t="shared" si="1"/>
        <v>0</v>
      </c>
      <c r="G34" s="13">
        <f t="shared" si="1"/>
        <v>-6.9841269841269843E-2</v>
      </c>
      <c r="J34" s="7">
        <v>217.14285714285711</v>
      </c>
    </row>
    <row r="35" spans="2:13">
      <c r="B35" t="s">
        <v>12</v>
      </c>
      <c r="C35" s="13">
        <f t="shared" si="1"/>
        <v>-5.233380480905233E-2</v>
      </c>
      <c r="D35" s="13">
        <f t="shared" si="1"/>
        <v>-1.089108910891089E-2</v>
      </c>
      <c r="E35" s="13">
        <f t="shared" si="1"/>
        <v>-1.8210749646393208E-2</v>
      </c>
      <c r="F35" s="13">
        <f t="shared" si="1"/>
        <v>0.58195819581958186</v>
      </c>
      <c r="G35" s="13">
        <f t="shared" si="1"/>
        <v>-0.10495049504950496</v>
      </c>
      <c r="J35" s="7">
        <v>170.94059405940595</v>
      </c>
    </row>
    <row r="36" spans="2:13">
      <c r="B36" t="s">
        <v>13</v>
      </c>
      <c r="C36" s="13">
        <f t="shared" si="1"/>
        <v>-2.3809523809523808E-2</v>
      </c>
      <c r="D36" s="13">
        <f t="shared" si="1"/>
        <v>-1.3636363636363636E-2</v>
      </c>
      <c r="E36" s="13">
        <f t="shared" si="1"/>
        <v>-7.1428571428571425E-2</v>
      </c>
      <c r="F36" s="13">
        <f t="shared" si="1"/>
        <v>-0.1111111111111111</v>
      </c>
      <c r="G36" s="13">
        <f t="shared" si="1"/>
        <v>0.8</v>
      </c>
      <c r="J36" s="7">
        <v>0</v>
      </c>
    </row>
    <row r="40" spans="2:13">
      <c r="B40" s="4" t="s">
        <v>46</v>
      </c>
      <c r="C40" t="s">
        <v>9</v>
      </c>
      <c r="D40" t="s">
        <v>10</v>
      </c>
      <c r="E40" t="s">
        <v>11</v>
      </c>
      <c r="F40" t="s">
        <v>12</v>
      </c>
      <c r="G40" t="s">
        <v>13</v>
      </c>
      <c r="I40" s="4" t="s">
        <v>20</v>
      </c>
      <c r="J40" s="4" t="s">
        <v>45</v>
      </c>
      <c r="L40" s="4" t="s">
        <v>21</v>
      </c>
      <c r="M40" s="10" t="s">
        <v>15</v>
      </c>
    </row>
    <row r="41" spans="2:13">
      <c r="B41" t="s">
        <v>9</v>
      </c>
      <c r="C41" s="7">
        <f t="array" ref="C41:G45">MINVERSE($C$32:$G$36)</f>
        <v>1.1085987948678224</v>
      </c>
      <c r="D41" s="7">
        <v>1.1794947670707968E-2</v>
      </c>
      <c r="E41" s="7">
        <v>0.65019269755360176</v>
      </c>
      <c r="F41" s="7">
        <v>8.363738004533261E-2</v>
      </c>
      <c r="G41" s="7">
        <v>0.11682635374134821</v>
      </c>
      <c r="J41" s="8">
        <f t="array" ref="J41:J45">MMULT($C$41:$G$45,$J$32:$J$36)</f>
        <v>209.99999999999994</v>
      </c>
      <c r="M41" s="8">
        <f>'basic data'!L19</f>
        <v>210</v>
      </c>
    </row>
    <row r="42" spans="2:13">
      <c r="B42" t="s">
        <v>10</v>
      </c>
      <c r="C42" s="7">
        <v>0.74368330140168781</v>
      </c>
      <c r="D42" s="7">
        <v>1.2582752596824585</v>
      </c>
      <c r="E42" s="7">
        <v>0.59062483087737583</v>
      </c>
      <c r="F42" s="7">
        <v>1.1254649196524897</v>
      </c>
      <c r="G42" s="7">
        <v>1.0058814713430313</v>
      </c>
      <c r="J42" s="8">
        <v>1100.0000000000002</v>
      </c>
      <c r="M42" s="8">
        <f>'basic data'!L20</f>
        <v>1100</v>
      </c>
    </row>
    <row r="43" spans="2:13">
      <c r="B43" t="s">
        <v>11</v>
      </c>
      <c r="C43" s="7">
        <v>3.9045836762951751E-2</v>
      </c>
      <c r="D43" s="7">
        <v>1.2036362740152136E-2</v>
      </c>
      <c r="E43" s="7">
        <v>1.222568523629695</v>
      </c>
      <c r="F43" s="7">
        <v>3.3369898205187133E-2</v>
      </c>
      <c r="G43" s="7">
        <v>0.1200301172066537</v>
      </c>
      <c r="J43" s="8">
        <v>279.99999999999994</v>
      </c>
      <c r="M43" s="8">
        <f>'basic data'!L21</f>
        <v>280</v>
      </c>
    </row>
    <row r="44" spans="2:13">
      <c r="B44" t="s">
        <v>12</v>
      </c>
      <c r="C44" s="7">
        <v>0.12687539923664201</v>
      </c>
      <c r="D44" s="7">
        <v>2.9858289426723243E-2</v>
      </c>
      <c r="E44" s="7">
        <v>0.13618194873743783</v>
      </c>
      <c r="F44" s="7">
        <v>1.7974311453703578</v>
      </c>
      <c r="G44" s="7">
        <v>0.27095017635253266</v>
      </c>
      <c r="J44" s="8">
        <v>360.00000000000011</v>
      </c>
      <c r="M44" s="8">
        <f>'basic data'!L22</f>
        <v>360</v>
      </c>
    </row>
    <row r="45" spans="2:13">
      <c r="B45" t="s">
        <v>13</v>
      </c>
      <c r="C45" s="7">
        <v>6.6778250314849505E-2</v>
      </c>
      <c r="D45" s="7">
        <v>2.702057374109151E-2</v>
      </c>
      <c r="E45" s="7">
        <v>0.15749050529198819</v>
      </c>
      <c r="F45" s="7">
        <v>0.27429593870154817</v>
      </c>
      <c r="G45" s="7">
        <v>1.318971625400069</v>
      </c>
      <c r="J45" s="8">
        <v>100</v>
      </c>
      <c r="M45" s="8">
        <f>'basic data'!L23</f>
        <v>100</v>
      </c>
    </row>
    <row r="47" spans="2:13">
      <c r="B47" s="9" t="s">
        <v>32</v>
      </c>
      <c r="C47" s="6" t="s">
        <v>31</v>
      </c>
      <c r="D47" s="6"/>
      <c r="E47" s="6"/>
      <c r="F47" s="6"/>
      <c r="G47" s="6"/>
      <c r="H47" s="6"/>
      <c r="I47" s="6"/>
      <c r="J47" s="6"/>
      <c r="K47" s="6"/>
      <c r="L47" s="6"/>
    </row>
    <row r="50" spans="1:18">
      <c r="B50" s="4" t="s">
        <v>47</v>
      </c>
    </row>
    <row r="52" spans="1:18">
      <c r="B52" t="s">
        <v>24</v>
      </c>
      <c r="R52" s="8">
        <f>C41*J32</f>
        <v>47.511376922906678</v>
      </c>
    </row>
    <row r="53" spans="1:18">
      <c r="A53" s="4" t="s">
        <v>23</v>
      </c>
      <c r="B53" t="s">
        <v>25</v>
      </c>
      <c r="R53" s="8">
        <f>D41*J33</f>
        <v>7.006899606361169</v>
      </c>
    </row>
    <row r="54" spans="1:18">
      <c r="A54" s="4" t="s">
        <v>23</v>
      </c>
      <c r="B54" t="s">
        <v>26</v>
      </c>
      <c r="R54" s="8">
        <f>E41*J34</f>
        <v>141.18470004021066</v>
      </c>
    </row>
    <row r="55" spans="1:18">
      <c r="A55" s="4" t="s">
        <v>23</v>
      </c>
      <c r="B55" t="s">
        <v>27</v>
      </c>
      <c r="R55" s="8">
        <f>F41*J35</f>
        <v>14.297023430521461</v>
      </c>
    </row>
    <row r="56" spans="1:18">
      <c r="A56" s="4" t="s">
        <v>23</v>
      </c>
      <c r="B56" t="s">
        <v>28</v>
      </c>
      <c r="R56" s="8">
        <f>G41*J36</f>
        <v>0</v>
      </c>
    </row>
    <row r="57" spans="1:18">
      <c r="Q57" s="4" t="s">
        <v>29</v>
      </c>
      <c r="R57" s="4">
        <f>SUM(R52:R56)</f>
        <v>209.99999999999994</v>
      </c>
    </row>
    <row r="58" spans="1:18">
      <c r="B58" t="s">
        <v>30</v>
      </c>
    </row>
  </sheetData>
  <phoneticPr fontId="1" type="noConversion"/>
  <pageMargins left="0.75" right="0.75" top="1" bottom="1" header="0.5" footer="0.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20"/>
  <sheetViews>
    <sheetView workbookViewId="0">
      <selection activeCell="D10" sqref="D10"/>
    </sheetView>
  </sheetViews>
  <sheetFormatPr defaultRowHeight="12.75"/>
  <cols>
    <col min="18" max="18" width="11" customWidth="1"/>
  </cols>
  <sheetData>
    <row r="2" spans="2:19">
      <c r="B2" s="4" t="s">
        <v>33</v>
      </c>
    </row>
    <row r="4" spans="2:19">
      <c r="C4" t="s">
        <v>50</v>
      </c>
    </row>
    <row r="5" spans="2:19" ht="15.75">
      <c r="C5" s="12" t="s">
        <v>40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J5" s="4" t="s">
        <v>46</v>
      </c>
      <c r="K5" t="s">
        <v>9</v>
      </c>
      <c r="L5" t="s">
        <v>10</v>
      </c>
      <c r="M5" t="s">
        <v>11</v>
      </c>
      <c r="N5" t="s">
        <v>12</v>
      </c>
      <c r="O5" t="s">
        <v>13</v>
      </c>
    </row>
    <row r="6" spans="2:19">
      <c r="C6" t="s">
        <v>34</v>
      </c>
      <c r="D6" s="2">
        <v>0.5</v>
      </c>
      <c r="E6" s="2">
        <v>0.8</v>
      </c>
      <c r="F6" s="2">
        <v>0.3</v>
      </c>
      <c r="G6" s="2">
        <v>0.4</v>
      </c>
      <c r="H6" s="2">
        <v>0.1</v>
      </c>
      <c r="J6" t="s">
        <v>9</v>
      </c>
      <c r="K6" s="7">
        <v>1.10859879486782</v>
      </c>
      <c r="L6" s="7">
        <v>1.17949476707078E-2</v>
      </c>
      <c r="M6" s="7">
        <v>0.65019269755360098</v>
      </c>
      <c r="N6" s="7">
        <v>8.3637380045332499E-2</v>
      </c>
      <c r="O6" s="7">
        <v>0.116826353741348</v>
      </c>
    </row>
    <row r="7" spans="2:19">
      <c r="J7" t="s">
        <v>10</v>
      </c>
      <c r="K7" s="7">
        <v>0.74368330140168704</v>
      </c>
      <c r="L7" s="7">
        <v>1.25827525968245</v>
      </c>
      <c r="M7" s="7">
        <v>0.59062483087737505</v>
      </c>
      <c r="N7" s="7">
        <v>1.12546491965248</v>
      </c>
      <c r="O7" s="7">
        <v>1.00588147134303</v>
      </c>
    </row>
    <row r="8" spans="2:19">
      <c r="J8" t="s">
        <v>11</v>
      </c>
      <c r="K8" s="7">
        <v>3.9045836762951702E-2</v>
      </c>
      <c r="L8" s="7">
        <v>1.2036362740152099E-2</v>
      </c>
      <c r="M8" s="7">
        <v>1.2225685236296899</v>
      </c>
      <c r="N8" s="7">
        <v>3.3369898205187098E-2</v>
      </c>
      <c r="O8" s="7">
        <v>0.12003011720665301</v>
      </c>
    </row>
    <row r="9" spans="2:19">
      <c r="C9" s="11" t="s">
        <v>55</v>
      </c>
      <c r="J9" t="s">
        <v>12</v>
      </c>
      <c r="K9" s="7">
        <v>0.12687539923664101</v>
      </c>
      <c r="L9" s="7">
        <v>2.9858289426723202E-2</v>
      </c>
      <c r="M9" s="7">
        <v>0.136181948737437</v>
      </c>
      <c r="N9" s="7">
        <v>1.79743114537035</v>
      </c>
      <c r="O9" s="7">
        <v>0.27095017635253199</v>
      </c>
    </row>
    <row r="10" spans="2:19">
      <c r="D10" s="17">
        <f t="array" ref="D10:H10">MMULT($D$6:$H$6,$K$6:$O$10)</f>
        <v>1.2183877743102867</v>
      </c>
      <c r="E10" s="17">
        <v>1.0307739635481581</v>
      </c>
      <c r="F10" s="17">
        <v>1.2345886005917812</v>
      </c>
      <c r="G10" s="17">
        <v>1.6986036472245012</v>
      </c>
      <c r="H10" s="17">
        <v>1.1394046221881129</v>
      </c>
      <c r="J10" t="s">
        <v>13</v>
      </c>
      <c r="K10" s="7">
        <v>6.6778250314849394E-2</v>
      </c>
      <c r="L10" s="7">
        <v>2.70205737410915E-2</v>
      </c>
      <c r="M10" s="7">
        <v>0.15749050529198799</v>
      </c>
      <c r="N10" s="7">
        <v>0.274295938701548</v>
      </c>
      <c r="O10" s="7">
        <v>1.3189716254000601</v>
      </c>
    </row>
    <row r="11" spans="2:19">
      <c r="C11" s="18"/>
      <c r="D11" s="18"/>
      <c r="K11" s="16"/>
      <c r="L11" s="16"/>
      <c r="M11" s="16"/>
      <c r="N11" s="16"/>
      <c r="O11" s="16"/>
    </row>
    <row r="12" spans="2:19">
      <c r="C12" s="4" t="s">
        <v>49</v>
      </c>
    </row>
    <row r="14" spans="2:19">
      <c r="C14" t="s">
        <v>35</v>
      </c>
      <c r="S14" s="2">
        <f>D6*'Model derivation'!C41</f>
        <v>0.55429939743391121</v>
      </c>
    </row>
    <row r="15" spans="2:19">
      <c r="B15" s="4" t="s">
        <v>23</v>
      </c>
      <c r="C15" t="s">
        <v>36</v>
      </c>
      <c r="S15" s="2">
        <f>E6*'Model derivation'!C42</f>
        <v>0.59494664112135032</v>
      </c>
    </row>
    <row r="16" spans="2:19">
      <c r="B16" s="4" t="s">
        <v>23</v>
      </c>
      <c r="C16" t="s">
        <v>37</v>
      </c>
      <c r="S16" s="2">
        <f>'Model derivation'!C43*F6</f>
        <v>1.1713751028885526E-2</v>
      </c>
    </row>
    <row r="17" spans="2:19">
      <c r="B17" s="4" t="s">
        <v>23</v>
      </c>
      <c r="C17" t="s">
        <v>38</v>
      </c>
      <c r="S17" s="2">
        <f>G6*'Model derivation'!C44</f>
        <v>5.0750159694656807E-2</v>
      </c>
    </row>
    <row r="18" spans="2:19">
      <c r="B18" s="4" t="s">
        <v>23</v>
      </c>
      <c r="C18" t="s">
        <v>39</v>
      </c>
      <c r="S18" s="2">
        <f>H6*'Model derivation'!C45</f>
        <v>6.677825031484951E-3</v>
      </c>
    </row>
    <row r="19" spans="2:19">
      <c r="R19" s="4" t="s">
        <v>29</v>
      </c>
      <c r="S19" s="4">
        <f>SUM(S14:S18)</f>
        <v>1.2183877743102889</v>
      </c>
    </row>
    <row r="20" spans="2:19">
      <c r="C20" t="s">
        <v>51</v>
      </c>
    </row>
  </sheetData>
  <phoneticPr fontId="1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data</vt:lpstr>
      <vt:lpstr>Model derivation</vt:lpstr>
      <vt:lpstr>Indicator calculations</vt:lpstr>
    </vt:vector>
  </TitlesOfParts>
  <Company>STC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stlajos</dc:creator>
  <cp:lastModifiedBy>Joe St.Lawrence</cp:lastModifiedBy>
  <cp:lastPrinted>2011-06-14T18:13:46Z</cp:lastPrinted>
  <dcterms:created xsi:type="dcterms:W3CDTF">2006-04-24T13:52:46Z</dcterms:created>
  <dcterms:modified xsi:type="dcterms:W3CDTF">2014-07-02T13:24:13Z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-29585190</vt:i4>
  </property>
  <property fmtid="{D5CDD505-2E9C-101B-9397-08002B2CF9AE}" pid="3" name="_EmailSubject">
    <vt:lpwstr>Update on NY phase of the training of trainers for SEEA</vt:lpwstr>
  </property>
  <property fmtid="{D5CDD505-2E9C-101B-9397-08002B2CF9AE}" pid="4" name="_AuthorEmail">
    <vt:lpwstr>Joe.St.Lawrence@a.statcan.gc.ca</vt:lpwstr>
  </property>
  <property fmtid="{D5CDD505-2E9C-101B-9397-08002B2CF9AE}" pid="5" name="_AuthorEmailDisplayName">
    <vt:lpwstr>St. Lawrence, Joe - EETSD/DSEET</vt:lpwstr>
  </property>
  <property fmtid="{D5CDD505-2E9C-101B-9397-08002B2CF9AE}" pid="7" name="_NewReviewCycle">
    <vt:lpwstr/>
  </property>
  <property fmtid="{D5CDD505-2E9C-101B-9397-08002B2CF9AE}" pid="8" name="_PreviousAdHocReviewCycleID">
    <vt:i4>1943866170</vt:i4>
  </property>
</Properties>
</file>