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drawings/drawing7.xml" ContentType="application/vnd.openxmlformats-officedocument.drawing+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worksheets/sheet19.xml" ContentType="application/vnd.openxmlformats-officedocument.spreadsheetml.worksheet+xml"/>
  <Override PartName="/xl/drawings/drawing10.xml" ContentType="application/vnd.openxmlformats-officedocument.drawing+xml"/>
  <Override PartName="/xl/chartsheets/sheet1.xml" ContentType="application/vnd.openxmlformats-officedocument.spreadsheetml.chartsheet+xml"/>
  <Override PartName="/xl/drawings/drawing12.xml" ContentType="application/vnd.openxmlformats-officedocument.drawing+xml"/>
  <Override PartName="/xl/chartsheets/sheet2.xml" ContentType="application/vnd.openxmlformats-officedocument.spreadsheetml.chartsheet+xml"/>
  <Override PartName="/xl/drawings/drawing14.xml" ContentType="application/vnd.openxmlformats-officedocument.drawing+xml"/>
  <Override PartName="/xl/chartsheets/sheet3.xml" ContentType="application/vnd.openxmlformats-officedocument.spreadsheetml.chartsheet+xml"/>
  <Override PartName="/xl/drawings/drawing16.xml" ContentType="application/vnd.openxmlformats-officedocument.drawing+xml"/>
  <Override PartName="/xl/chartsheets/sheet4.xml" ContentType="application/vnd.openxmlformats-officedocument.spreadsheetml.chart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461" windowWidth="12120" windowHeight="5265" tabRatio="946" firstSheet="4" activeTab="4"/>
  </bookViews>
  <sheets>
    <sheet name="Annex A" sheetId="1" state="hidden" r:id="rId1"/>
    <sheet name="General Information" sheetId="2" state="hidden" r:id="rId2"/>
    <sheet name="Gold standard" sheetId="3" state="hidden" r:id="rId3"/>
    <sheet name="combine 4 indicators" sheetId="4" state="hidden" r:id="rId4"/>
    <sheet name="SwitchBoard" sheetId="5" r:id="rId5"/>
    <sheet name="I Resources" sheetId="6" r:id="rId6"/>
    <sheet name="II Indicators" sheetId="7" r:id="rId7"/>
    <sheet name="5.1 Selected ind-H-status" sheetId="8" state="hidden" r:id="rId8"/>
    <sheet name="III Data sources" sheetId="9" r:id="rId9"/>
    <sheet name="Result of Data sources" sheetId="10" state="hidden" r:id="rId10"/>
    <sheet name="IV Data Management" sheetId="11" r:id="rId11"/>
    <sheet name="V Information products" sheetId="12" r:id="rId12"/>
    <sheet name="context-old" sheetId="13" state="hidden" r:id="rId13"/>
    <sheet name="5.1 Selected-ind. (optional)" sheetId="14" state="hidden" r:id="rId14"/>
    <sheet name="Results of Info. products" sheetId="15" state="hidden" r:id="rId15"/>
    <sheet name="VI. Dissemination &amp; use" sheetId="16" r:id="rId16"/>
    <sheet name="7.1 summary results" sheetId="17" r:id="rId17"/>
    <sheet name="7.2 comments on HIS" sheetId="18" r:id="rId18"/>
    <sheet name="input-chart" sheetId="19" r:id="rId19"/>
    <sheet name="8.Chart-overallHIS" sheetId="20" r:id="rId20"/>
    <sheet name="9.Chart-Data Sources" sheetId="21" r:id="rId21"/>
    <sheet name="10.1Chart-info. products" sheetId="22" r:id="rId22"/>
    <sheet name="10.2Chart-qualityofHI" sheetId="23" r:id="rId23"/>
    <sheet name="About" sheetId="24" r:id="rId24"/>
  </sheets>
  <definedNames>
    <definedName name="_Toc109213105" localSheetId="11">'V Information products'!#REF!</definedName>
    <definedName name="_Toc109213327" localSheetId="11">'V Information products'!#REF!</definedName>
    <definedName name="OLE_LINK3" localSheetId="11">'V Information products'!$A$128</definedName>
    <definedName name="_xlnm.Print_Area" localSheetId="16">'7.1 summary results'!$A$1:$G$53</definedName>
    <definedName name="_xlnm.Print_Area" localSheetId="17">'7.2 comments on HIS'!$A$1:$B$36</definedName>
    <definedName name="_xlnm.Print_Area" localSheetId="1">'General Information'!$A$1:$A$26</definedName>
    <definedName name="_xlnm.Print_Area" localSheetId="8">'III Data sources'!$A$1:$ED$158</definedName>
    <definedName name="_xlnm.Print_Area" localSheetId="14">'Results of Info. products'!$A$15:$V$27</definedName>
    <definedName name="_xlnm.Print_Area" localSheetId="11">'V Information products'!$A$1:$X$182</definedName>
    <definedName name="_xlnm.Print_Titles" localSheetId="14">'Results of Info. products'!$A:$A</definedName>
    <definedName name="Z_013D6C63_E873_4679_B293_E372A947C15B_.wvu.Cols" localSheetId="7" hidden="1">'5.1 Selected ind-H-status'!$H:$H</definedName>
    <definedName name="Z_013D6C63_E873_4679_B293_E372A947C15B_.wvu.Cols" localSheetId="13" hidden="1">'5.1 Selected-ind. (optional)'!$H:$H</definedName>
    <definedName name="Z_013D6C63_E873_4679_B293_E372A947C15B_.wvu.Cols" localSheetId="5" hidden="1">'I Resources'!$G:$G</definedName>
    <definedName name="Z_013D6C63_E873_4679_B293_E372A947C15B_.wvu.Cols" localSheetId="6" hidden="1">'II Indicators'!$G:$G</definedName>
    <definedName name="Z_013D6C63_E873_4679_B293_E372A947C15B_.wvu.Cols" localSheetId="8" hidden="1">'III Data sources'!$G:$G</definedName>
    <definedName name="Z_013D6C63_E873_4679_B293_E372A947C15B_.wvu.Cols" localSheetId="10" hidden="1">'IV Data Management'!$G:$G</definedName>
    <definedName name="Z_013D6C63_E873_4679_B293_E372A947C15B_.wvu.Cols" localSheetId="11" hidden="1">'V Information products'!$H:$H</definedName>
    <definedName name="Z_013D6C63_E873_4679_B293_E372A947C15B_.wvu.Cols" localSheetId="15" hidden="1">'VI. Dissemination &amp; use'!$G:$G</definedName>
    <definedName name="Z_013D6C63_E873_4679_B293_E372A947C15B_.wvu.PrintArea" localSheetId="16" hidden="1">'7.1 summary results'!$A$1:$G$53</definedName>
    <definedName name="Z_013D6C63_E873_4679_B293_E372A947C15B_.wvu.PrintArea" localSheetId="1" hidden="1">'General Information'!$A$1:$A$26</definedName>
    <definedName name="Z_013D6C63_E873_4679_B293_E372A947C15B_.wvu.PrintArea" localSheetId="8" hidden="1">'III Data sources'!$A$1:$ED$158</definedName>
    <definedName name="Z_013D6C63_E873_4679_B293_E372A947C15B_.wvu.PrintArea" localSheetId="14" hidden="1">'Results of Info. products'!$A$15:$V$27</definedName>
    <definedName name="Z_013D6C63_E873_4679_B293_E372A947C15B_.wvu.PrintArea" localSheetId="11" hidden="1">'V Information products'!$A$1:$X$182</definedName>
    <definedName name="Z_013D6C63_E873_4679_B293_E372A947C15B_.wvu.PrintTitles" localSheetId="14" hidden="1">'Results of Info. products'!$A:$A</definedName>
    <definedName name="Z_013D6C63_E873_4679_B293_E372A947C15B_.wvu.Rows" localSheetId="5" hidden="1">'I Resources'!$32:$34</definedName>
    <definedName name="Z_37AD179D_C68C_4384_AE75_CECC5CBEF1C2_.wvu.Cols" localSheetId="7" hidden="1">'5.1 Selected ind-H-status'!$H:$H</definedName>
    <definedName name="Z_37AD179D_C68C_4384_AE75_CECC5CBEF1C2_.wvu.Cols" localSheetId="13" hidden="1">'5.1 Selected-ind. (optional)'!$H:$H</definedName>
    <definedName name="Z_37AD179D_C68C_4384_AE75_CECC5CBEF1C2_.wvu.Cols" localSheetId="5" hidden="1">'I Resources'!$G:$G</definedName>
    <definedName name="Z_37AD179D_C68C_4384_AE75_CECC5CBEF1C2_.wvu.Cols" localSheetId="6" hidden="1">'II Indicators'!$G:$G</definedName>
    <definedName name="Z_37AD179D_C68C_4384_AE75_CECC5CBEF1C2_.wvu.Cols" localSheetId="8" hidden="1">'III Data sources'!$G:$G</definedName>
    <definedName name="Z_37AD179D_C68C_4384_AE75_CECC5CBEF1C2_.wvu.Cols" localSheetId="10" hidden="1">'IV Data Management'!$G:$G</definedName>
    <definedName name="Z_37AD179D_C68C_4384_AE75_CECC5CBEF1C2_.wvu.Cols" localSheetId="11" hidden="1">'V Information products'!$H:$H</definedName>
    <definedName name="Z_37AD179D_C68C_4384_AE75_CECC5CBEF1C2_.wvu.Cols" localSheetId="15" hidden="1">'VI. Dissemination &amp; use'!$G:$G</definedName>
    <definedName name="Z_37AD179D_C68C_4384_AE75_CECC5CBEF1C2_.wvu.PrintArea" localSheetId="16" hidden="1">'7.1 summary results'!$A$1:$G$53</definedName>
    <definedName name="Z_37AD179D_C68C_4384_AE75_CECC5CBEF1C2_.wvu.PrintArea" localSheetId="17" hidden="1">'7.2 comments on HIS'!$A$1:$B$36</definedName>
    <definedName name="Z_37AD179D_C68C_4384_AE75_CECC5CBEF1C2_.wvu.PrintArea" localSheetId="1" hidden="1">'General Information'!$A$1:$A$26</definedName>
    <definedName name="Z_37AD179D_C68C_4384_AE75_CECC5CBEF1C2_.wvu.PrintArea" localSheetId="8" hidden="1">'III Data sources'!$A$1:$ED$158</definedName>
    <definedName name="Z_37AD179D_C68C_4384_AE75_CECC5CBEF1C2_.wvu.PrintArea" localSheetId="14" hidden="1">'Results of Info. products'!$A$15:$V$27</definedName>
    <definedName name="Z_37AD179D_C68C_4384_AE75_CECC5CBEF1C2_.wvu.PrintArea" localSheetId="11" hidden="1">'V Information products'!$A$1:$X$182</definedName>
    <definedName name="Z_37AD179D_C68C_4384_AE75_CECC5CBEF1C2_.wvu.PrintTitles" localSheetId="14" hidden="1">'Results of Info. products'!$A:$A</definedName>
    <definedName name="Z_37AD179D_C68C_4384_AE75_CECC5CBEF1C2_.wvu.Rows" localSheetId="5" hidden="1">'I Resources'!$32:$34</definedName>
    <definedName name="Z_45F29446_BD53_4A1E_BB46_2599F1171608_.wvu.Cols" localSheetId="7" hidden="1">'5.1 Selected ind-H-status'!$H:$H</definedName>
    <definedName name="Z_45F29446_BD53_4A1E_BB46_2599F1171608_.wvu.Cols" localSheetId="13" hidden="1">'5.1 Selected-ind. (optional)'!$H:$H</definedName>
    <definedName name="Z_45F29446_BD53_4A1E_BB46_2599F1171608_.wvu.Cols" localSheetId="5" hidden="1">'I Resources'!$G:$G</definedName>
    <definedName name="Z_45F29446_BD53_4A1E_BB46_2599F1171608_.wvu.Cols" localSheetId="6" hidden="1">'II Indicators'!$G:$G</definedName>
    <definedName name="Z_45F29446_BD53_4A1E_BB46_2599F1171608_.wvu.Cols" localSheetId="8" hidden="1">'III Data sources'!$G:$G</definedName>
    <definedName name="Z_45F29446_BD53_4A1E_BB46_2599F1171608_.wvu.Cols" localSheetId="10" hidden="1">'IV Data Management'!$G:$G</definedName>
    <definedName name="Z_45F29446_BD53_4A1E_BB46_2599F1171608_.wvu.Cols" localSheetId="11" hidden="1">'V Information products'!$H:$H</definedName>
    <definedName name="Z_45F29446_BD53_4A1E_BB46_2599F1171608_.wvu.Cols" localSheetId="15" hidden="1">'VI. Dissemination &amp; use'!$G:$G</definedName>
    <definedName name="Z_45F29446_BD53_4A1E_BB46_2599F1171608_.wvu.PrintArea" localSheetId="16" hidden="1">'7.1 summary results'!$A$1:$G$53</definedName>
    <definedName name="Z_45F29446_BD53_4A1E_BB46_2599F1171608_.wvu.PrintArea" localSheetId="17" hidden="1">'7.2 comments on HIS'!$A$1:$B$36</definedName>
    <definedName name="Z_45F29446_BD53_4A1E_BB46_2599F1171608_.wvu.PrintArea" localSheetId="1" hidden="1">'General Information'!$A$1:$A$26</definedName>
    <definedName name="Z_45F29446_BD53_4A1E_BB46_2599F1171608_.wvu.PrintArea" localSheetId="8" hidden="1">'III Data sources'!$A$1:$ED$158</definedName>
    <definedName name="Z_45F29446_BD53_4A1E_BB46_2599F1171608_.wvu.PrintArea" localSheetId="14" hidden="1">'Results of Info. products'!$A$15:$V$27</definedName>
    <definedName name="Z_45F29446_BD53_4A1E_BB46_2599F1171608_.wvu.PrintArea" localSheetId="11" hidden="1">'V Information products'!$A$1:$X$182</definedName>
    <definedName name="Z_45F29446_BD53_4A1E_BB46_2599F1171608_.wvu.PrintTitles" localSheetId="14" hidden="1">'Results of Info. products'!$A:$A</definedName>
    <definedName name="Z_45F29446_BD53_4A1E_BB46_2599F1171608_.wvu.Rows" localSheetId="5" hidden="1">'I Resources'!$32:$34</definedName>
    <definedName name="Z_84F0E492_8B64_471A_BA97_BC70EAD522D0_.wvu.Cols" localSheetId="7" hidden="1">'5.1 Selected ind-H-status'!$H:$H</definedName>
    <definedName name="Z_84F0E492_8B64_471A_BA97_BC70EAD522D0_.wvu.Cols" localSheetId="13" hidden="1">'5.1 Selected-ind. (optional)'!$H:$H</definedName>
    <definedName name="Z_84F0E492_8B64_471A_BA97_BC70EAD522D0_.wvu.Cols" localSheetId="5" hidden="1">'I Resources'!$G:$G</definedName>
    <definedName name="Z_84F0E492_8B64_471A_BA97_BC70EAD522D0_.wvu.Cols" localSheetId="6" hidden="1">'II Indicators'!$G:$G</definedName>
    <definedName name="Z_84F0E492_8B64_471A_BA97_BC70EAD522D0_.wvu.Cols" localSheetId="8" hidden="1">'III Data sources'!$G:$G</definedName>
    <definedName name="Z_84F0E492_8B64_471A_BA97_BC70EAD522D0_.wvu.Cols" localSheetId="10" hidden="1">'IV Data Management'!$G:$G</definedName>
    <definedName name="Z_84F0E492_8B64_471A_BA97_BC70EAD522D0_.wvu.Cols" localSheetId="11" hidden="1">'V Information products'!$H:$H</definedName>
    <definedName name="Z_84F0E492_8B64_471A_BA97_BC70EAD522D0_.wvu.Cols" localSheetId="15" hidden="1">'VI. Dissemination &amp; use'!$G:$G</definedName>
    <definedName name="Z_84F0E492_8B64_471A_BA97_BC70EAD522D0_.wvu.PrintArea" localSheetId="16" hidden="1">'7.1 summary results'!$A$1:$G$53</definedName>
    <definedName name="Z_84F0E492_8B64_471A_BA97_BC70EAD522D0_.wvu.PrintArea" localSheetId="17" hidden="1">'7.2 comments on HIS'!$A$1:$B$36</definedName>
    <definedName name="Z_84F0E492_8B64_471A_BA97_BC70EAD522D0_.wvu.PrintArea" localSheetId="1" hidden="1">'General Information'!$A$1:$A$26</definedName>
    <definedName name="Z_84F0E492_8B64_471A_BA97_BC70EAD522D0_.wvu.PrintArea" localSheetId="8" hidden="1">'III Data sources'!$A$1:$ED$158</definedName>
    <definedName name="Z_84F0E492_8B64_471A_BA97_BC70EAD522D0_.wvu.PrintArea" localSheetId="14" hidden="1">'Results of Info. products'!$A$15:$V$27</definedName>
    <definedName name="Z_84F0E492_8B64_471A_BA97_BC70EAD522D0_.wvu.PrintArea" localSheetId="11" hidden="1">'V Information products'!$A$1:$X$182</definedName>
    <definedName name="Z_84F0E492_8B64_471A_BA97_BC70EAD522D0_.wvu.PrintTitles" localSheetId="14" hidden="1">'Results of Info. products'!$A:$A</definedName>
    <definedName name="Z_84F0E492_8B64_471A_BA97_BC70EAD522D0_.wvu.Rows" localSheetId="5" hidden="1">'I Resources'!$32:$34</definedName>
    <definedName name="Z_9C51F22B_0FC4_424F_8BE1_2FC8F0427FE4_.wvu.Cols" localSheetId="7" hidden="1">'5.1 Selected ind-H-status'!$H:$H</definedName>
    <definedName name="Z_9C51F22B_0FC4_424F_8BE1_2FC8F0427FE4_.wvu.Cols" localSheetId="13" hidden="1">'5.1 Selected-ind. (optional)'!$H:$H</definedName>
    <definedName name="Z_9C51F22B_0FC4_424F_8BE1_2FC8F0427FE4_.wvu.Cols" localSheetId="5" hidden="1">'I Resources'!$G:$G,'I Resources'!$M:$V</definedName>
    <definedName name="Z_9C51F22B_0FC4_424F_8BE1_2FC8F0427FE4_.wvu.Cols" localSheetId="6" hidden="1">'II Indicators'!$G:$G,'II Indicators'!$M:$V</definedName>
    <definedName name="Z_9C51F22B_0FC4_424F_8BE1_2FC8F0427FE4_.wvu.Cols" localSheetId="8" hidden="1">'III Data sources'!$G:$G,'III Data sources'!$M:$V</definedName>
    <definedName name="Z_9C51F22B_0FC4_424F_8BE1_2FC8F0427FE4_.wvu.Cols" localSheetId="10" hidden="1">'IV Data Management'!$G:$G</definedName>
    <definedName name="Z_9C51F22B_0FC4_424F_8BE1_2FC8F0427FE4_.wvu.Cols" localSheetId="11" hidden="1">'V Information products'!$H:$H,'V Information products'!$N:$W</definedName>
    <definedName name="Z_9C51F22B_0FC4_424F_8BE1_2FC8F0427FE4_.wvu.Cols" localSheetId="15" hidden="1">'VI. Dissemination &amp; use'!$G:$G</definedName>
    <definedName name="Z_9C51F22B_0FC4_424F_8BE1_2FC8F0427FE4_.wvu.PrintArea" localSheetId="16" hidden="1">'7.1 summary results'!$A$1:$G$53</definedName>
    <definedName name="Z_9C51F22B_0FC4_424F_8BE1_2FC8F0427FE4_.wvu.PrintArea" localSheetId="1" hidden="1">'General Information'!$A$1:$A$26</definedName>
    <definedName name="Z_9C51F22B_0FC4_424F_8BE1_2FC8F0427FE4_.wvu.PrintArea" localSheetId="8" hidden="1">'III Data sources'!$A$1:$ED$158</definedName>
    <definedName name="Z_9C51F22B_0FC4_424F_8BE1_2FC8F0427FE4_.wvu.PrintArea" localSheetId="14" hidden="1">'Results of Info. products'!$A$15:$V$27</definedName>
    <definedName name="Z_9C51F22B_0FC4_424F_8BE1_2FC8F0427FE4_.wvu.PrintArea" localSheetId="11" hidden="1">'V Information products'!$A$1:$X$182</definedName>
    <definedName name="Z_9C51F22B_0FC4_424F_8BE1_2FC8F0427FE4_.wvu.PrintTitles" localSheetId="14" hidden="1">'Results of Info. products'!$A:$A</definedName>
    <definedName name="Z_9C51F22B_0FC4_424F_8BE1_2FC8F0427FE4_.wvu.Rows" localSheetId="5" hidden="1">'I Resources'!$5:$7,'I Resources'!$11:$17,'I Resources'!$23:$23,'I Resources'!$26:$26,'I Resources'!$32:$34,'I Resources'!$39:$40,'I Resources'!$43:$43,'I Resources'!#REF!,'I Resources'!$47:$50</definedName>
    <definedName name="Z_9C51F22B_0FC4_424F_8BE1_2FC8F0427FE4_.wvu.Rows" localSheetId="6" hidden="1">'II Indicators'!$5:$5,'II Indicators'!$8:$8</definedName>
    <definedName name="Z_9C51F22B_0FC4_424F_8BE1_2FC8F0427FE4_.wvu.Rows" localSheetId="15" hidden="1">'VI. Dissemination &amp; use'!$5:$21,'VI. Dissemination &amp; use'!$24:$65</definedName>
  </definedNames>
  <calcPr fullCalcOnLoad="1"/>
</workbook>
</file>

<file path=xl/comments11.xml><?xml version="1.0" encoding="utf-8"?>
<comments xmlns="http://schemas.openxmlformats.org/spreadsheetml/2006/main">
  <authors>
    <author>Sofia Alcocer de Yamada</author>
    <author>Yamada, Goro</author>
  </authors>
  <commentList>
    <comment ref="B7" authorId="0">
      <text>
        <r>
          <rPr>
            <sz val="10"/>
            <rFont val="Arial"/>
            <family val="2"/>
          </rPr>
          <t>Metadata dictionary: data description including definition, sources and methods, which may contain information elements given in the item. For details see the HMN Framework (II. Framework Components and Standards, 4. Data management)</t>
        </r>
      </text>
    </comment>
    <comment ref="B5" authorId="1">
      <text>
        <r>
          <rPr>
            <sz val="10"/>
            <rFont val="Arial"/>
            <family val="2"/>
          </rPr>
          <t>Data warehouse: consists of data repository (which brings together multiple databases from various data sources) and report generating facility. For details, see the HMN Framework (II. Framework Components and Standards, 4. Data management)</t>
        </r>
      </text>
    </comment>
  </commentList>
</comments>
</file>

<file path=xl/comments16.xml><?xml version="1.0" encoding="utf-8"?>
<comments xmlns="http://schemas.openxmlformats.org/spreadsheetml/2006/main">
  <authors>
    <author>Goro Yamada</author>
    <author>Yamada, Goro</author>
  </authors>
  <commentList>
    <comment ref="B6" authorId="0">
      <text>
        <r>
          <rPr>
            <sz val="10"/>
            <rFont val="Arial"/>
            <family val="2"/>
          </rPr>
          <t>HIS: Health Information System</t>
        </r>
      </text>
    </comment>
    <comment ref="B21" authorId="0">
      <text>
        <r>
          <rPr>
            <sz val="10"/>
            <rFont val="Arial"/>
            <family val="2"/>
          </rPr>
          <t>MDG:Millennium Development Goals</t>
        </r>
      </text>
    </comment>
    <comment ref="B45" authorId="0">
      <text>
        <r>
          <rPr>
            <sz val="10"/>
            <rFont val="Arial"/>
            <family val="2"/>
          </rPr>
          <t>HIS: Health Information System</t>
        </r>
      </text>
    </comment>
    <comment ref="B20" authorId="1">
      <text>
        <r>
          <rPr>
            <sz val="10"/>
            <rFont val="Arial"/>
            <family val="2"/>
          </rPr>
          <t>HIS: Health Information System</t>
        </r>
      </text>
    </comment>
  </commentList>
</comments>
</file>

<file path=xl/comments6.xml><?xml version="1.0" encoding="utf-8"?>
<comments xmlns="http://schemas.openxmlformats.org/spreadsheetml/2006/main">
  <authors>
    <author>Yamada, Goro</author>
  </authors>
  <commentList>
    <comment ref="B6" authorId="0">
      <text>
        <r>
          <rPr>
            <sz val="10"/>
            <rFont val="Arial"/>
            <family val="2"/>
          </rPr>
          <t>HIS</t>
        </r>
        <r>
          <rPr>
            <sz val="10"/>
            <rFont val="Arial"/>
            <family val="2"/>
          </rPr>
          <t xml:space="preserve">: </t>
        </r>
        <r>
          <rPr>
            <sz val="10"/>
            <rFont val="Arial"/>
            <family val="2"/>
          </rPr>
          <t>Health Information System</t>
        </r>
        <r>
          <rPr>
            <sz val="10"/>
            <rFont val="Arial"/>
            <family val="2"/>
          </rPr>
          <t xml:space="preserve">, which consists of </t>
        </r>
        <r>
          <rPr>
            <sz val="10"/>
            <rFont val="Arial"/>
            <family val="2"/>
          </rPr>
          <t>population-based and health service-based health information systems</t>
        </r>
        <r>
          <rPr>
            <sz val="10"/>
            <rFont val="Arial"/>
            <family val="2"/>
          </rPr>
          <t>. See the HMN Framework for details (II. Framework Components and Standards, 3. Data Sources)</t>
        </r>
      </text>
    </comment>
    <comment ref="B23" authorId="0">
      <text>
        <r>
          <rPr>
            <sz val="10"/>
            <rFont val="Arial"/>
            <family val="2"/>
          </rPr>
          <t xml:space="preserve">HIS: Health Information System
</t>
        </r>
      </text>
    </comment>
    <comment ref="B44" authorId="0">
      <text>
        <r>
          <rPr>
            <sz val="10"/>
            <rFont val="Arial"/>
            <family val="2"/>
          </rPr>
          <t>IT: Information and Technology</t>
        </r>
      </text>
    </comment>
    <comment ref="B45" authorId="0">
      <text>
        <r>
          <rPr>
            <sz val="10"/>
            <rFont val="Arial"/>
            <family val="2"/>
          </rPr>
          <t>IT: Information and Technology</t>
        </r>
      </text>
    </comment>
    <comment ref="B13" authorId="0">
      <text>
        <r>
          <rPr>
            <sz val="10"/>
            <rFont val="Arial"/>
            <family val="2"/>
          </rPr>
          <t>HIS</t>
        </r>
        <r>
          <rPr>
            <sz val="10"/>
            <rFont val="Arial"/>
            <family val="2"/>
          </rPr>
          <t xml:space="preserve">: </t>
        </r>
        <r>
          <rPr>
            <sz val="10"/>
            <rFont val="Arial"/>
            <family val="2"/>
          </rPr>
          <t>Health Information System</t>
        </r>
        <r>
          <rPr>
            <sz val="10"/>
            <rFont val="Arial"/>
            <family val="2"/>
          </rPr>
          <t xml:space="preserve">, which consists of </t>
        </r>
        <r>
          <rPr>
            <sz val="10"/>
            <rFont val="Arial"/>
            <family val="2"/>
          </rPr>
          <t>population-based and health service-based health information systems</t>
        </r>
        <r>
          <rPr>
            <sz val="10"/>
            <rFont val="Arial"/>
            <family val="2"/>
          </rPr>
          <t>. See the HMN Framework for details (II. Framework Components and Standards, 3. Data Sources)</t>
        </r>
      </text>
    </comment>
    <comment ref="B46" authorId="0">
      <text>
        <r>
          <rPr>
            <sz val="10"/>
            <rFont val="Arial"/>
            <family val="2"/>
          </rPr>
          <t xml:space="preserve">IT: Information and Technology
</t>
        </r>
      </text>
    </comment>
  </commentList>
</comments>
</file>

<file path=xl/comments7.xml><?xml version="1.0" encoding="utf-8"?>
<comments xmlns="http://schemas.openxmlformats.org/spreadsheetml/2006/main">
  <authors>
    <author>Yamada, Goro</author>
    <author>Sofia Alcocer de Yamada</author>
  </authors>
  <commentList>
    <comment ref="B5" authorId="0">
      <text>
        <r>
          <rPr>
            <sz val="10"/>
            <rFont val="Arial"/>
            <family val="2"/>
          </rPr>
          <t xml:space="preserve">MDG: Millennium Development Goal
</t>
        </r>
      </text>
    </comment>
    <comment ref="B4" authorId="1">
      <text>
        <r>
          <rPr>
            <sz val="10"/>
            <rFont val="Arial"/>
            <family val="2"/>
          </rPr>
          <t>See also the HMN Framework (II. Framework Components and Standards, 2. Indicators, 2.1. Domains of health information, Figure 3)</t>
        </r>
      </text>
    </comment>
  </commentList>
</comments>
</file>

<file path=xl/comments9.xml><?xml version="1.0" encoding="utf-8"?>
<comments xmlns="http://schemas.openxmlformats.org/spreadsheetml/2006/main">
  <authors>
    <author>Sofia Alcocer de Yamada</author>
  </authors>
  <commentList>
    <comment ref="B23" authorId="0">
      <text>
        <r>
          <rPr>
            <sz val="10"/>
            <rFont val="Arial"/>
            <family val="2"/>
          </rPr>
          <t>For more information on SRS and DSS, see the HMN Framework (II. Framework Components and Standards, 3.2. Vital Registration)</t>
        </r>
      </text>
    </comment>
    <comment ref="B26" authorId="0">
      <text>
        <r>
          <rPr>
            <sz val="10"/>
            <rFont val="Arial"/>
            <family val="2"/>
          </rPr>
          <t>SRS: Sample Registration System
DSS: Demographic Surveillance System</t>
        </r>
      </text>
    </comment>
    <comment ref="B94" authorId="0">
      <text>
        <r>
          <rPr>
            <sz val="10"/>
            <rFont val="Arial"/>
            <family val="2"/>
          </rPr>
          <t>DSS: Demographic Surveillance System</t>
        </r>
      </text>
    </comment>
    <comment ref="B13" authorId="0">
      <text>
        <r>
          <rPr>
            <sz val="10"/>
            <rFont val="Arial"/>
            <family val="2"/>
          </rPr>
          <t>Microdata: nonaggregated data about the units sampled. In case of census, microdata contain records of interviewed individuals</t>
        </r>
      </text>
    </comment>
    <comment ref="B53" authorId="0">
      <text>
        <r>
          <rPr>
            <sz val="10"/>
            <rFont val="Arial"/>
            <family val="2"/>
          </rPr>
          <t>Microdata: nonaggregated data about the units sampled. In case of population survey, microdata contain records of interviewed individuals</t>
        </r>
      </text>
    </comment>
    <comment ref="B36" authorId="0">
      <text>
        <r>
          <rPr>
            <sz val="10"/>
            <rFont val="Arial"/>
            <family val="2"/>
          </rPr>
          <t xml:space="preserve">For more information on SRS and DSS, see the HMN Framework (II. Framework Components and Standards, 3.2. Vital Registration)
</t>
        </r>
      </text>
    </comment>
  </commentList>
</comments>
</file>

<file path=xl/sharedStrings.xml><?xml version="1.0" encoding="utf-8"?>
<sst xmlns="http://schemas.openxmlformats.org/spreadsheetml/2006/main" count="3212" uniqueCount="1628">
  <si>
    <t>No, data need to be collected from separately programmes</t>
  </si>
  <si>
    <t>Over 90%</t>
  </si>
  <si>
    <t>75-89%</t>
  </si>
  <si>
    <t xml:space="preserve"> 50-75%</t>
  </si>
  <si>
    <t>Less than 50%</t>
  </si>
  <si>
    <t>Data collection method used for most recent data point</t>
  </si>
  <si>
    <t> Household survey</t>
  </si>
  <si>
    <t>Nationally representative sample of households</t>
  </si>
  <si>
    <t>Locally representative</t>
  </si>
  <si>
    <t>By demographic characteristics, by socioeconomic status and by locality</t>
  </si>
  <si>
    <t>B.10</t>
  </si>
  <si>
    <r>
      <t xml:space="preserve">Clinic reports are reviewed at each level for completeness and consistency.  Inconsistencies are investigated </t>
    </r>
    <r>
      <rPr>
        <i/>
        <sz val="8"/>
        <rFont val="Arial"/>
        <family val="2"/>
      </rPr>
      <t>ad hoc</t>
    </r>
  </si>
  <si>
    <t>11. General government expenditure on health (GGHE) per capita</t>
  </si>
  <si>
    <t>Every 1-2 years</t>
  </si>
  <si>
    <t>More than every 2 years</t>
  </si>
  <si>
    <t>All components:  Ministry of Health, other ministries and social security, regional and local governments, extra budgetary</t>
  </si>
  <si>
    <t>Only Ministry of Health (or none)</t>
  </si>
  <si>
    <t>Share of general government expenditure funded through external resources (if not relevant, 3 is given by default)</t>
  </si>
  <si>
    <t>Time lag between most recent national publication and the time that the data were collected</t>
  </si>
  <si>
    <t>Less than 1 year lag</t>
  </si>
  <si>
    <t>Components represented in aggregated figure</t>
  </si>
  <si>
    <t>All components:  Household out-of-pocket, private insurance, NGOs, firms</t>
  </si>
  <si>
    <t>Complete data audit trail available</t>
  </si>
  <si>
    <t>Population census,  labour force surveys, health facility census/surveys and administrative records</t>
  </si>
  <si>
    <t>No populaton-based surveys have been organized in the past five years</t>
  </si>
  <si>
    <t>2.1 The country has adequate capacity to (1) conduct household surveys (including sample design and field work), (2) process the data and (3) analyze the data</t>
  </si>
  <si>
    <t xml:space="preserve">Yes </t>
  </si>
  <si>
    <t>Population based survey with positive diagnosis</t>
  </si>
  <si>
    <t>direct compilation plus household survey with well-defined/WHO recommended methodology</t>
  </si>
  <si>
    <t>4. Risk factors</t>
  </si>
  <si>
    <t>Time lag since last data collection point</t>
  </si>
  <si>
    <t>Coverage</t>
  </si>
  <si>
    <t>0'3 years</t>
  </si>
  <si>
    <t>Household surveys</t>
  </si>
  <si>
    <t>Proportion of children sleeping under insecticide treated bednets</t>
  </si>
  <si>
    <t>Clinic based passive recording</t>
  </si>
  <si>
    <t>Household survey with anthropometry</t>
  </si>
  <si>
    <t>Additional Indicator number 3</t>
  </si>
  <si>
    <t>Additional Indicator number 5</t>
  </si>
  <si>
    <t>Additional Indicator number 4</t>
  </si>
  <si>
    <t>Measles coverage can be estimated from routine administrative statistics submitted by at least 90% of immunizing health facilities.  These statistics are systematically reviewed at each level for completeness and consistency and inconsistencies are investigated and corrected. To calculate coverage, reliable estimates of population are available</t>
  </si>
  <si>
    <t>Yes.  Administrative statistics are complete and quality control is good. Population denominators are based upon full (&gt;90%) birth registration</t>
  </si>
  <si>
    <t>Administrative statistics are evaluated for completeness and consistency; Population denominators are based upon population projections</t>
  </si>
  <si>
    <t>The percentage of deliveries attended by a skilled health professional can be estimated from routine administrative statistics submitted by at least 90% of relevant health facilities.  These statistics are systematically reviewed at each level for completeness and consistency and inconsistencies are investigated and corrected. To calculate coverage, reliable estimates of population are available</t>
  </si>
  <si>
    <t>Yes.  Administrative statistics are complete (&gt;90%) and quality control is good. Population denominators are based upon full (&gt;90%) birth registration</t>
  </si>
  <si>
    <t>Routine administrative records are validated with findings from a regularly conducted health facility survey/census, labour force survey and the population census</t>
  </si>
  <si>
    <t>Most recent data point disaggregated by demographic characteristics (e.g. sex and age) socioeconomic status (e.g. wealth or occupation or education of their parent) and by locality (e.g. urban-rural or major administrative region)</t>
  </si>
  <si>
    <t>Present but not adequate</t>
  </si>
  <si>
    <t>Not adequate at all</t>
  </si>
  <si>
    <t>Based upon data from (i) teaching hospitals; and (ii) more than 90% of other public sector health facilities</t>
  </si>
  <si>
    <r>
      <t>VI</t>
    </r>
    <r>
      <rPr>
        <sz val="8"/>
        <rFont val="Arial"/>
        <family val="2"/>
      </rPr>
      <t>.</t>
    </r>
    <r>
      <rPr>
        <sz val="8"/>
        <rFont val="Arial"/>
        <family val="2"/>
      </rPr>
      <t>A.3</t>
    </r>
  </si>
  <si>
    <r>
      <t>VI</t>
    </r>
    <r>
      <rPr>
        <sz val="8"/>
        <rFont val="Arial"/>
        <family val="2"/>
      </rPr>
      <t>.</t>
    </r>
    <r>
      <rPr>
        <sz val="8"/>
        <rFont val="Arial"/>
        <family val="2"/>
      </rPr>
      <t>A.4</t>
    </r>
  </si>
  <si>
    <t>4.1 Managers and analysts at national and district levels commonly evaluate physical access to services by linking information about the location of health facilities and health services to the distribution of the population</t>
  </si>
  <si>
    <t>3.1 Maps are available in most districts showing the location of health infrastructure, health staff and key health services</t>
  </si>
  <si>
    <t>Essential patient information is often not recorded and/or records cannot be retrieved for most patients</t>
  </si>
  <si>
    <t>No system of patient charts or health passports in most health facilities</t>
  </si>
  <si>
    <t>Reporting on the minimum set of core indicators occurs on a regular basis</t>
  </si>
  <si>
    <t>Regular reporting (e.g. annual, bi-annual)</t>
  </si>
  <si>
    <t>Reporting is irregular and incomplete</t>
  </si>
  <si>
    <t>Reporting is very limited</t>
  </si>
  <si>
    <t>2.2 A census was carried out in the last ten years and results have been published or are likely to be published in the next 5 years</t>
  </si>
  <si>
    <t>No projections for current year or projections are not felt to be accurate</t>
  </si>
  <si>
    <t>Results of Resources</t>
  </si>
  <si>
    <t>Results of Data Sources</t>
  </si>
  <si>
    <t>Results of Information Products</t>
  </si>
  <si>
    <t>Data Source</t>
  </si>
  <si>
    <t>Civil registration</t>
  </si>
  <si>
    <t>Demographic surveillance systems</t>
  </si>
  <si>
    <t>There is no reliable source</t>
  </si>
  <si>
    <t>1.2 Coverage of vital registration of deaths (in percent)</t>
  </si>
  <si>
    <t>1.3 Cause of death information is recorded on the death registration form</t>
  </si>
  <si>
    <t xml:space="preserve">2.2 Frequency of the assessment of completeness of vital registration </t>
  </si>
  <si>
    <t>None of 3 or no cause of death registration</t>
  </si>
  <si>
    <t>More than 5 years or statistics not published or no VR and no SRS and no DSS</t>
  </si>
  <si>
    <t>Not used or statistics not published or no VR and no SRS and no DSS</t>
  </si>
  <si>
    <t>1.1  In the last five years, a nationally representative survey has measured the percentage of the relevant population receiving key maternal and child health services (family planning, antenatal care, professionally attended deliveries, immunization)</t>
  </si>
  <si>
    <t>Disregard this question I.A.2. Refer to I.A.9</t>
  </si>
  <si>
    <t>Disregard this question I.B.3. Refer to I.B.10</t>
  </si>
  <si>
    <t>Disregard this question I.C.6. Refer to I.C.7 and I.C.8</t>
  </si>
  <si>
    <t>Disregard this question III.B.1.1.1 Contents. Refer to III.B.1.1.4</t>
  </si>
  <si>
    <t>Question III.B.2.2.6 is not applicable</t>
  </si>
  <si>
    <t>Question III.B.2.2.7 is not applicable</t>
  </si>
  <si>
    <t>Question III.B.2.2.8 is not applicable</t>
  </si>
  <si>
    <t>Disregard this question III.B.4.4.1 Integration and use. Refer to III.B.4.4.2</t>
  </si>
  <si>
    <t>Disregard this question III.D.1.1.2 Contents. Refer to III.D.1.1.4</t>
  </si>
  <si>
    <t>Disregard this question III.D.3.3.1 Dissemination. Refer to III.D.3.3.2 and D.3.3.3</t>
  </si>
  <si>
    <t>Disregard this question III.F.1.1.1. Contents.  Refer to III.F.1.1.3</t>
  </si>
  <si>
    <t>Disregard this question III.F.1.1.8 Contents. Refer to III.F.1.1.10</t>
  </si>
  <si>
    <t>Disregard this question III.F.1.1.9. Refer to III.F.1.1.11</t>
  </si>
  <si>
    <t>Disregard this question VI.E.1. Refer to VI.E.4</t>
  </si>
  <si>
    <t>Disregard this question VI.E.2. Refer to VI.E.5</t>
  </si>
  <si>
    <t>1.4 Is there a reliable source of nationwide vital statistics: civil registration vs. sample registration system (SRS) vs. demographic surveillance systems (DSS)?</t>
  </si>
  <si>
    <t>Ministry of Health, sub-national governments and Social Security</t>
  </si>
  <si>
    <t>Ministry of Health</t>
  </si>
  <si>
    <t>Not replicable</t>
  </si>
  <si>
    <t>Private expenditure available by district</t>
  </si>
  <si>
    <t>Variables and data definitions and classifications consistent over time and across sources</t>
  </si>
  <si>
    <t>The data allow disaggregation by all four variables</t>
  </si>
  <si>
    <t xml:space="preserve">The data allow disaggregation by three variables (excluding public and private sector) </t>
  </si>
  <si>
    <t>I.C.6</t>
  </si>
  <si>
    <t>II.A.1</t>
  </si>
  <si>
    <t>II.A.2</t>
  </si>
  <si>
    <t>None of the MDG health related indicators are included in the minimum core indicator set</t>
  </si>
  <si>
    <t>II.A.3</t>
  </si>
  <si>
    <t>Yes, all the relevant stakeholders collaborated in the selection of the core indicators</t>
  </si>
  <si>
    <t>Relevant ministries and the NSO are involved but more external  participation would be desirable</t>
  </si>
  <si>
    <t>No, each programme demands data as they see fit.</t>
  </si>
  <si>
    <t>II.A.4</t>
  </si>
  <si>
    <t>Have the core indicators been selected according to explicit criteria including usefulness, scientific soundness, reliability, representativeness, feasibility, accessibility</t>
  </si>
  <si>
    <t>All 3 (demographic, socio-economic and geographic characteristics)</t>
  </si>
  <si>
    <t>Any 2 of 3</t>
  </si>
  <si>
    <t>Any 1 of 3</t>
  </si>
  <si>
    <t>Senior managers and policy makers demand complete, timely, accurate, relevant and validated HIS information</t>
  </si>
  <si>
    <t xml:space="preserve">Some graphs, but they are not up-to-date </t>
  </si>
  <si>
    <t xml:space="preserve">Some maps, but they are not up-to-date </t>
  </si>
  <si>
    <t>No graphs</t>
  </si>
  <si>
    <t>The percentage of deliveries attended by a skilled health professional cannot be estimated from administrative statistics</t>
  </si>
  <si>
    <r>
      <t xml:space="preserve">2.7  Demographic surveillance system (DSS) sites developed and generating timely and accurate data
</t>
    </r>
    <r>
      <rPr>
        <b/>
        <sz val="8"/>
        <rFont val="Arial"/>
        <family val="2"/>
      </rPr>
      <t>Note</t>
    </r>
    <r>
      <rPr>
        <sz val="8"/>
        <rFont val="Arial"/>
        <family val="2"/>
      </rPr>
      <t>: not applicable if no DSS</t>
    </r>
  </si>
  <si>
    <t>Disaggregated by both</t>
  </si>
  <si>
    <t>Disaggregated by one of these</t>
  </si>
  <si>
    <t>Neither</t>
  </si>
  <si>
    <t>B.6</t>
  </si>
  <si>
    <t>B.7</t>
  </si>
  <si>
    <t>B.8</t>
  </si>
  <si>
    <t>B.9</t>
  </si>
  <si>
    <t>Districts have a designated health information officer position</t>
  </si>
  <si>
    <t>Sub-national areas (regions) have trained epidemiologists</t>
  </si>
  <si>
    <t>Regular and ongoing skills building and training for national and regional HIS staff (statistics, software and database maintenance, and/or epidemiology)</t>
  </si>
  <si>
    <t>Indicators identified but not systematically collected</t>
  </si>
  <si>
    <t>Data warehouse exists covering all key health programmes with standard formats, identifiers and meta data</t>
  </si>
  <si>
    <t>All indicators have relevant targets</t>
  </si>
  <si>
    <t>No targets</t>
  </si>
  <si>
    <t>Majority of indicators have targets</t>
  </si>
  <si>
    <t>Some indicators have targets</t>
  </si>
  <si>
    <t>National minimum indicators and data set identified and systematically collected</t>
  </si>
  <si>
    <t xml:space="preserve">All indicators in the national indicator set are linked to the relevant short (1 year), medium (3-5 years), and long-term (10-15 years) targets </t>
  </si>
  <si>
    <t>National indicator and/or data set also implemented in the private for-profit and private not-for-profit health sectors</t>
  </si>
  <si>
    <t>Population based survey with anthropometry</t>
  </si>
  <si>
    <t>Sample with nationally representation</t>
  </si>
  <si>
    <t>In non-profit sector only</t>
  </si>
  <si>
    <t>Partially in both profit and non-profit sector</t>
  </si>
  <si>
    <t>HIS information is used for equity purposes on an ad-hoc basis</t>
  </si>
  <si>
    <t>Health statistics are analysed and reported</t>
  </si>
  <si>
    <t>Yes</t>
  </si>
  <si>
    <t>A</t>
  </si>
  <si>
    <t>B</t>
  </si>
  <si>
    <t>C</t>
  </si>
  <si>
    <t>D</t>
  </si>
  <si>
    <t>E</t>
  </si>
  <si>
    <t>HIS unit supplies information but not on a regular or timely basis.  No in-depth analysis</t>
  </si>
  <si>
    <t>Health information is used by managers at all levels for health service delivery management, planning and monitoring</t>
  </si>
  <si>
    <t>Health information is used by care providers at all levels for health service delivery, planning and monitoring</t>
  </si>
  <si>
    <t>Health expenditure information is available for at least 2  major disease programs and another area of policy concern</t>
  </si>
  <si>
    <t xml:space="preserve">Written report on NHA findings not available </t>
  </si>
  <si>
    <t>2.10 Periodicity and completeness of reporting on equipment and physical infrastructure</t>
  </si>
  <si>
    <t>Complete quarterly  reporting</t>
  </si>
  <si>
    <t>Complete annual reporting</t>
  </si>
  <si>
    <t>incomplete reporting</t>
  </si>
  <si>
    <t>2.11 Periodicity and completeness of reporting on health commodities</t>
  </si>
  <si>
    <t>Complete, monthly reporting</t>
  </si>
  <si>
    <t>Complete, quarterly reporting</t>
  </si>
  <si>
    <t>Incomplete reporting</t>
  </si>
  <si>
    <t>4.3 Are reporting systems for different commodities integrated?</t>
  </si>
  <si>
    <t>Fully</t>
  </si>
  <si>
    <t>Somewhat</t>
  </si>
  <si>
    <t>All commodities separately reported</t>
  </si>
  <si>
    <t>Implementation of standards undermined by fragmentation</t>
  </si>
  <si>
    <t>% on maximum (15)</t>
  </si>
  <si>
    <t>% of maximum (15)</t>
  </si>
  <si>
    <t>Law exists but covers only parts of HIS</t>
  </si>
  <si>
    <t>Yes, &gt;90% of districts</t>
  </si>
  <si>
    <t>50-89%</t>
  </si>
  <si>
    <t>Less than half</t>
  </si>
  <si>
    <t>less than half</t>
  </si>
  <si>
    <t>CONTEXT, RESOURCES AND PROCESSES</t>
  </si>
  <si>
    <t>Country legislation provides framework for health-related data collection, dissemination and use</t>
  </si>
  <si>
    <t>Yes, all principles fully adhered to</t>
  </si>
  <si>
    <t>Law exists but poorly enforced</t>
  </si>
  <si>
    <t>Fundamental principles stated but not enforced</t>
  </si>
  <si>
    <t xml:space="preserve">Data points consistent over time and between sources during last decade </t>
  </si>
  <si>
    <t>Not applicable</t>
  </si>
  <si>
    <t>All deaths (&gt;90%)</t>
  </si>
  <si>
    <t>Causes of death in children under 5</t>
  </si>
  <si>
    <t>Studies among specific population groups</t>
  </si>
  <si>
    <t>&gt;6 years</t>
  </si>
  <si>
    <t>Estimation methods</t>
  </si>
  <si>
    <t>Household survey with birth histories, direct methods, census</t>
  </si>
  <si>
    <t>&lt;3 years</t>
  </si>
  <si>
    <t>6 years or more</t>
  </si>
  <si>
    <t>Number of data collection rounds in last decade</t>
  </si>
  <si>
    <t>Data points in last decade consistent over time</t>
  </si>
  <si>
    <t>Coverage of data upon which most recent reported data are based</t>
  </si>
  <si>
    <t>Data collection methods used for most recent data point</t>
  </si>
  <si>
    <t>0-3 years</t>
  </si>
  <si>
    <t>Number of data points available over past decade</t>
  </si>
  <si>
    <t>Coverage of most recent data points</t>
  </si>
  <si>
    <t>Data points consistent over time</t>
  </si>
  <si>
    <t xml:space="preserve">In country estimates use transparent, well-established methods </t>
  </si>
  <si>
    <t>Yes, it exists and is being implemented</t>
  </si>
  <si>
    <t xml:space="preserve">The strategic plan exists, but the resources to implement it are not available </t>
  </si>
  <si>
    <t>Household survey with self reports and appropriate questions</t>
  </si>
  <si>
    <t>4 years or more</t>
  </si>
  <si>
    <t>Overall</t>
  </si>
  <si>
    <t>V.B12.8 
Transparency</t>
  </si>
  <si>
    <r>
      <t>V.B</t>
    </r>
    <r>
      <rPr>
        <sz val="8"/>
        <rFont val="Arial"/>
        <family val="2"/>
      </rPr>
      <t>.</t>
    </r>
    <r>
      <rPr>
        <sz val="8"/>
        <rFont val="Arial"/>
        <family val="2"/>
      </rPr>
      <t>13.1 
Data collection method</t>
    </r>
  </si>
  <si>
    <r>
      <t>V.B</t>
    </r>
    <r>
      <rPr>
        <sz val="8"/>
        <rFont val="Arial"/>
        <family val="2"/>
      </rPr>
      <t>.</t>
    </r>
    <r>
      <rPr>
        <sz val="8"/>
        <rFont val="Arial"/>
        <family val="2"/>
      </rPr>
      <t>13.2 
Timeliness</t>
    </r>
  </si>
  <si>
    <r>
      <t>V.B</t>
    </r>
    <r>
      <rPr>
        <sz val="8"/>
        <rFont val="Arial"/>
        <family val="2"/>
      </rPr>
      <t>.</t>
    </r>
    <r>
      <rPr>
        <sz val="8"/>
        <rFont val="Arial"/>
        <family val="2"/>
      </rPr>
      <t>13.3 
Periodicity</t>
    </r>
  </si>
  <si>
    <r>
      <t>V.B</t>
    </r>
    <r>
      <rPr>
        <sz val="8"/>
        <rFont val="Arial"/>
        <family val="2"/>
      </rPr>
      <t>.</t>
    </r>
    <r>
      <rPr>
        <sz val="8"/>
        <rFont val="Arial"/>
        <family val="2"/>
      </rPr>
      <t>13.4 
Consistency</t>
    </r>
  </si>
  <si>
    <r>
      <t>V.B</t>
    </r>
    <r>
      <rPr>
        <sz val="8"/>
        <rFont val="Arial"/>
        <family val="2"/>
      </rPr>
      <t>.</t>
    </r>
    <r>
      <rPr>
        <sz val="8"/>
        <rFont val="Arial"/>
        <family val="2"/>
      </rPr>
      <t>13.5 
Disaggregation- 1</t>
    </r>
  </si>
  <si>
    <r>
      <t>V.B</t>
    </r>
    <r>
      <rPr>
        <sz val="8"/>
        <rFont val="Arial"/>
        <family val="2"/>
      </rPr>
      <t>.</t>
    </r>
    <r>
      <rPr>
        <sz val="8"/>
        <rFont val="Arial"/>
        <family val="2"/>
      </rPr>
      <t>13.6 
Disaggregation-2</t>
    </r>
  </si>
  <si>
    <t>V.C.14.1
Data collection method</t>
  </si>
  <si>
    <t>V.C.14.2 
Timeliness</t>
  </si>
  <si>
    <t>V.C.14.3 
Periodicity</t>
  </si>
  <si>
    <t>V.C.14.4 
Consistency</t>
  </si>
  <si>
    <t>V.C.14.5 
Representativeness</t>
  </si>
  <si>
    <t>V.C.14.6 
Disaggregation</t>
  </si>
  <si>
    <t>V.A.1.1
Data collection method</t>
  </si>
  <si>
    <t>V.A.1.2 
Timeliness</t>
  </si>
  <si>
    <t>V.A.1.3 
Periodicity</t>
  </si>
  <si>
    <t>V.A.1.4 
Consistency</t>
  </si>
  <si>
    <t>V.A.1.5 
Representativeness</t>
  </si>
  <si>
    <t>V.A.1.6 
Disaggregation</t>
  </si>
  <si>
    <t>V.A.1.7 
Estimation methods</t>
  </si>
  <si>
    <t>V.A.2.1 
Data collection method</t>
  </si>
  <si>
    <t>V.A.2.2 
Timeliness</t>
  </si>
  <si>
    <t>V.A.2.3 
Periodicity</t>
  </si>
  <si>
    <t>V.A.2.4 
Consistency</t>
  </si>
  <si>
    <t>V.A.2.5 
Representativeness</t>
  </si>
  <si>
    <t>V.A.2.6 
Disaggregation</t>
  </si>
  <si>
    <t>V.A.2.7 
Estimation methods</t>
  </si>
  <si>
    <t>V.A.3.1 
Data collection method</t>
  </si>
  <si>
    <t>V.A.3.2 
Timeliness</t>
  </si>
  <si>
    <t>V.A.3.3 
Periodicity</t>
  </si>
  <si>
    <t>V.A.3.4 
Consistency</t>
  </si>
  <si>
    <t>V.A.3.5 
Representativeness</t>
  </si>
  <si>
    <t>V.A.3.6 
Disaggregation</t>
  </si>
  <si>
    <t>V.A.3.7 
Estimation methods</t>
  </si>
  <si>
    <t>V.A.4.1 
Data collection method</t>
  </si>
  <si>
    <t>V.A.4.2 
Timeliness</t>
  </si>
  <si>
    <t>V.A.4.3 
Periodicity</t>
  </si>
  <si>
    <t>V.A.4.4 
Consistency</t>
  </si>
  <si>
    <t>V.A.4.5 
Representativeness</t>
  </si>
  <si>
    <t> V.A.4.6 
Disaggregation</t>
  </si>
  <si>
    <t>V.A.5.1 
Data collection method</t>
  </si>
  <si>
    <t>V.A.5.2 
Timeliness</t>
  </si>
  <si>
    <t>V.A.5.3  
Periodicity</t>
  </si>
  <si>
    <t>V.A.5.4 
Consistency</t>
  </si>
  <si>
    <t>V.A.5.5 
Representativeness</t>
  </si>
  <si>
    <t>V.A.5.6 
Disaggregation</t>
  </si>
  <si>
    <t>There is little evaluation of the completeness or consistency of administrative statistics or  they are submitted by less than 90% of relevant facilities or  no population projections are available</t>
  </si>
  <si>
    <t>Estimates of measles coverage based upon administrative statistics are not available</t>
  </si>
  <si>
    <t>No integrated reports</t>
  </si>
  <si>
    <t>Is the same data collection method applied for maternal mortality, adult mortality and cause of death indicators the same as used for child mortality?</t>
  </si>
  <si>
    <t>There is continual demand for good quality and timely health information--for example for results/performance-based budgeting</t>
  </si>
  <si>
    <t>Yes, health information is continually demanded</t>
  </si>
  <si>
    <r>
      <t>Public access and availability are guaranteed by law</t>
    </r>
    <r>
      <rPr>
        <sz val="8"/>
        <rFont val="Arial"/>
        <family val="2"/>
      </rPr>
      <t xml:space="preserve"> </t>
    </r>
    <r>
      <rPr>
        <sz val="8"/>
        <rFont val="Arial"/>
        <family val="2"/>
      </rPr>
      <t>/</t>
    </r>
    <r>
      <rPr>
        <sz val="8"/>
        <rFont val="Arial"/>
        <family val="2"/>
      </rPr>
      <t xml:space="preserve"> </t>
    </r>
    <r>
      <rPr>
        <sz val="8"/>
        <rFont val="Arial"/>
        <family val="2"/>
      </rPr>
      <t>regulations and fully implemented</t>
    </r>
  </si>
  <si>
    <r>
      <t>All sources are consistent. The variables have the same definitions</t>
    </r>
    <r>
      <rPr>
        <sz val="8"/>
        <rFont val="Arial"/>
        <family val="2"/>
      </rPr>
      <t xml:space="preserve"> </t>
    </r>
    <r>
      <rPr>
        <sz val="8"/>
        <rFont val="Arial"/>
        <family val="2"/>
      </rPr>
      <t>/ classification  in all sources</t>
    </r>
  </si>
  <si>
    <r>
      <t>Most of the  sources are consistent. The variables have the same definitions</t>
    </r>
    <r>
      <rPr>
        <sz val="8"/>
        <rFont val="Arial"/>
        <family val="2"/>
      </rPr>
      <t xml:space="preserve"> </t>
    </r>
    <r>
      <rPr>
        <sz val="8"/>
        <rFont val="Arial"/>
        <family val="2"/>
      </rPr>
      <t>/ classification in most of the sources</t>
    </r>
  </si>
  <si>
    <t>HIS unit regularly provides information but in-depth analysis from the unit does not regularly contribute to policy development and planning</t>
  </si>
  <si>
    <t>Adequate numbers but in need of external technical support</t>
  </si>
  <si>
    <t>3.1 Metadata (design, sample implementation, questionnaires)  are available for recent surveys</t>
  </si>
  <si>
    <t>Publicly available</t>
  </si>
  <si>
    <t>The majority of targets/budget proposals are backed up by HIS information</t>
  </si>
  <si>
    <t>Overall HIS</t>
  </si>
  <si>
    <t>Data Sources</t>
  </si>
  <si>
    <t>III.A.4
Integration and use</t>
  </si>
  <si>
    <r>
      <t xml:space="preserve">2.5 Published statistics from vital statistics (VR) or SRS are disaggregated by (1) sex, (2) age, and (3) geographic region
</t>
    </r>
    <r>
      <rPr>
        <b/>
        <sz val="8"/>
        <rFont val="Arial"/>
        <family val="2"/>
      </rPr>
      <t>Note</t>
    </r>
    <r>
      <rPr>
        <sz val="8"/>
        <rFont val="Arial"/>
        <family val="2"/>
      </rPr>
      <t>: not applicable if no VR or SRS</t>
    </r>
  </si>
  <si>
    <t>Partial burden of disease study undertaken for both chronic and degenerative diseases</t>
  </si>
  <si>
    <t>Partial burden of disease study undertaken for either chronic or degenerative diseases</t>
  </si>
  <si>
    <t>Integrated (comprehensive) but covers few private facilities</t>
  </si>
  <si>
    <r>
      <t xml:space="preserve">There is a database of </t>
    </r>
    <r>
      <rPr>
        <i/>
        <sz val="8"/>
        <rFont val="Arial"/>
        <family val="2"/>
      </rPr>
      <t xml:space="preserve">public </t>
    </r>
    <r>
      <rPr>
        <sz val="8"/>
        <rFont val="Arial"/>
        <family val="2"/>
      </rPr>
      <t>health facilities with some private health facilities having a coding system that permits integrated data management</t>
    </r>
  </si>
  <si>
    <t>1.3 There is a national roster of public and private sector health facilities.  Each health facility has been assigned a unique identifier code that permits data on facilities to be merged</t>
  </si>
  <si>
    <t>1.4 There is a unified and integrated national human resources (HR) database that tracks the number of health professionals by major professional category working in either the public or the private sector</t>
  </si>
  <si>
    <t>All components, public, private and external  expenditure</t>
  </si>
  <si>
    <t xml:space="preserve">Government budget/expenditure plus at least one more source such as donors and at least national level </t>
  </si>
  <si>
    <t>Government budget/ expenditure by national level</t>
  </si>
  <si>
    <t>Estimates every year with more than two year lag</t>
  </si>
  <si>
    <t>Erratic or No</t>
  </si>
  <si>
    <t>NHA findings have been widely disseminated (in public and private) and are cited in a document that is accessible on a website</t>
  </si>
  <si>
    <t>1.10 Each facility is required to report at least annually on the inventory and status of equipment and physical infrastructure</t>
  </si>
  <si>
    <t>1.11 Each facility is required to report at least quarterly on its stock of health commodities (drugs, vaccines, contraceptives, other supplies)</t>
  </si>
  <si>
    <t>Reports on the inventory and status of equipment and physical infrastructure as needed (but not annually)</t>
  </si>
  <si>
    <t>Reports on any one of the following: inventory/ status of equipment/ physical infrastructure</t>
  </si>
  <si>
    <t>Reports stock of health commodities as needed</t>
  </si>
  <si>
    <t>Reports stock of health commodities once a year</t>
  </si>
  <si>
    <t>Not required at all</t>
  </si>
  <si>
    <t>4.4 Do managers at national, regional, provincial and municipal levels routinely attempt to reconcile data on consumption of commodities with data on cases of disease reported?</t>
  </si>
  <si>
    <t>Categories of health workers (PSOC: Philippine Standard for Occupations Classification)</t>
  </si>
  <si>
    <t>HIS information is widely used, by sub national (regional) and district (provincial) management teams to set resource allocation in the annual budget processes</t>
  </si>
  <si>
    <t>VI.E.4</t>
  </si>
  <si>
    <t>VI.E.5</t>
  </si>
  <si>
    <t>Health Information is occasionally used for management and monitoring, but no real planning done</t>
  </si>
  <si>
    <t>Health Information is occasionaly used for service delivery and monitoring, but no real planning done</t>
  </si>
  <si>
    <t>C.14</t>
  </si>
  <si>
    <t>C.15</t>
  </si>
  <si>
    <t>C. Risk factors</t>
  </si>
  <si>
    <t>Health system Indicators</t>
  </si>
  <si>
    <t>Health workers per 1,000 population (includes physicians, nurses, midwives)</t>
  </si>
  <si>
    <t>Improved water supply</t>
  </si>
  <si>
    <t>No recent mortality questions</t>
  </si>
  <si>
    <t>Highly adequate</t>
  </si>
  <si>
    <t>Adequate</t>
  </si>
  <si>
    <t>Present, but not adequate</t>
  </si>
  <si>
    <t>Not adequate at all</t>
  </si>
  <si>
    <t>Census</t>
  </si>
  <si>
    <t>Contents</t>
  </si>
  <si>
    <t>1. Adult mortality (Probability of dying between age 15-60 years)</t>
  </si>
  <si>
    <t>Full coverage vital registration with good medical certification of the cause of death</t>
  </si>
  <si>
    <t>Direct methods from household survey or censuses (such as sibling history, recent deaths), partial registration (sample registration system)</t>
  </si>
  <si>
    <t>I. Resources</t>
  </si>
  <si>
    <t>III.  Data Sources</t>
  </si>
  <si>
    <t>B.  Vital statistcs</t>
  </si>
  <si>
    <t>C.  Population-based surveys</t>
  </si>
  <si>
    <t>D.  Health and disease records (including disease surveillance systems)</t>
  </si>
  <si>
    <t>1. Database/mapping of infrastructure and health services</t>
  </si>
  <si>
    <t>2. Database of human resources</t>
  </si>
  <si>
    <t>4.  Database on equipment, supplies and commodities</t>
  </si>
  <si>
    <t>Generally, criteria for assessment reliability of results generated by health information selected data collection and estimation method;</t>
  </si>
  <si>
    <t>Most recent data point disaggregated by socioeconomic status, urban/rural, regions</t>
  </si>
  <si>
    <t>All deaths</t>
  </si>
  <si>
    <t>Building upon the Data Quality Assessment Framework (DQAF) used by IMF, the following elements are assessed:</t>
  </si>
  <si>
    <r>
      <t>§</t>
    </r>
    <r>
      <rPr>
        <sz val="7"/>
        <rFont val="Times New Roman"/>
        <family val="1"/>
      </rPr>
      <t xml:space="preserve">         </t>
    </r>
    <r>
      <rPr>
        <sz val="10"/>
        <rFont val="Arial"/>
        <family val="2"/>
      </rPr>
      <t>Source data:</t>
    </r>
  </si>
  <si>
    <r>
      <t>o</t>
    </r>
    <r>
      <rPr>
        <sz val="7"/>
        <rFont val="Times New Roman"/>
        <family val="1"/>
      </rPr>
      <t xml:space="preserve">        </t>
    </r>
    <r>
      <rPr>
        <sz val="10"/>
        <rFont val="Arial"/>
        <family val="2"/>
      </rPr>
      <t>Timeliness: availability of recent data is considered better than long ago</t>
    </r>
  </si>
  <si>
    <r>
      <t>o</t>
    </r>
    <r>
      <rPr>
        <sz val="7"/>
        <rFont val="Times New Roman"/>
        <family val="1"/>
      </rPr>
      <t xml:space="preserve">        </t>
    </r>
    <r>
      <rPr>
        <sz val="10"/>
        <rFont val="Arial"/>
        <family val="2"/>
      </rPr>
      <t>Periodicity (frequency): follows internationally accepted standards about intervals between data collection efforts</t>
    </r>
  </si>
  <si>
    <t>Average</t>
  </si>
  <si>
    <t>Response from interviewees</t>
  </si>
  <si>
    <t>Is the same household survey that produced underweight indicator, used to collect information on obesity in adult?</t>
  </si>
  <si>
    <t>2.3 Census evaluation survey (sample re-interview)  has been completed and a written report is available and widely distributed</t>
  </si>
  <si>
    <t>Evaluation survey   (Re-interview) undertaken and printed report is available</t>
  </si>
  <si>
    <t>Evaluation survey    (Re-interview) undertaken but no report available</t>
  </si>
  <si>
    <t xml:space="preserve">No evaluation survey (re-interview) under taken </t>
  </si>
  <si>
    <t>All municipalties   (sub-districts) have immediate access</t>
  </si>
  <si>
    <t>All provinces have immediate access</t>
  </si>
  <si>
    <t>Not accessible (available)</t>
  </si>
  <si>
    <t>3.1 Report including descriptive statistics (age, sex, residence by smallest administrative level) from the most recent census are accessible (available and widely distributed; on line or with paper copy)</t>
  </si>
  <si>
    <t>Evaluation survey    (Re-interview) undertaken and report is available on the web</t>
  </si>
  <si>
    <t>Civil registration system with completeness of 50-89%</t>
  </si>
  <si>
    <t>Civil registration system with completeness of less than 50%</t>
  </si>
  <si>
    <t>There is a civil registration system with completeness of  90% or more</t>
  </si>
  <si>
    <r>
      <t>4.2 Information from VR / SRS</t>
    </r>
    <r>
      <rPr>
        <sz val="8"/>
        <rFont val="Arial"/>
        <family val="2"/>
      </rPr>
      <t xml:space="preserve"> </t>
    </r>
    <r>
      <rPr>
        <sz val="8"/>
        <rFont val="Arial"/>
        <family val="2"/>
      </rPr>
      <t xml:space="preserve">/ DSS on (1) mortality rates and (2) causes of death is used for national and regional (sub-national) analyses that resulted in effective decision/ policy - making
</t>
    </r>
    <r>
      <rPr>
        <b/>
        <sz val="8"/>
        <rFont val="Arial"/>
        <family val="2"/>
      </rPr>
      <t>Note</t>
    </r>
    <r>
      <rPr>
        <sz val="8"/>
        <rFont val="Arial"/>
        <family val="2"/>
      </rPr>
      <t>: not applicable if no VR or SRS or DSS</t>
    </r>
  </si>
  <si>
    <r>
      <t>1.4  For health conditions of substantial importance other than in 1.1 above (e.g. Tuberculosis, Malaria, Dengue), a measurement</t>
    </r>
    <r>
      <rPr>
        <sz val="8"/>
        <rFont val="Arial"/>
        <family val="2"/>
      </rPr>
      <t xml:space="preserve"> </t>
    </r>
    <r>
      <rPr>
        <sz val="8"/>
        <rFont val="Arial"/>
        <family val="2"/>
      </rPr>
      <t>/</t>
    </r>
    <r>
      <rPr>
        <sz val="8"/>
        <rFont val="Arial"/>
        <family val="2"/>
      </rPr>
      <t xml:space="preserve"> </t>
    </r>
    <r>
      <rPr>
        <sz val="8"/>
        <rFont val="Arial"/>
        <family val="2"/>
      </rPr>
      <t>assessment strategy exists and is reflected in appropriate plans, tools, supporting structures, and assignments of responsibility</t>
    </r>
  </si>
  <si>
    <t>1.1 For each of the key epidemic prone diseases and diseases targeted for eradication/ elimination (e.g. Poliomyelitis, measles, neonatal tetanus, leprosy) appropriate case definitions have been established and cases can be reported on the current reporting format</t>
  </si>
  <si>
    <r>
      <t>1.2  For health conditions of substantial importance other than in 1.1 above, a measurement</t>
    </r>
    <r>
      <rPr>
        <sz val="8"/>
        <rFont val="Arial"/>
        <family val="2"/>
      </rPr>
      <t xml:space="preserve"> </t>
    </r>
    <r>
      <rPr>
        <sz val="8"/>
        <rFont val="Arial"/>
        <family val="2"/>
      </rPr>
      <t>/</t>
    </r>
    <r>
      <rPr>
        <sz val="8"/>
        <rFont val="Arial"/>
        <family val="2"/>
      </rPr>
      <t xml:space="preserve"> </t>
    </r>
    <r>
      <rPr>
        <sz val="8"/>
        <rFont val="Arial"/>
        <family val="2"/>
      </rPr>
      <t>assessment strategy exists and is reflected in appropriate plans, tools, supporting structures, and assignments of responsibility</t>
    </r>
  </si>
  <si>
    <t>True for all leading causes of morbidity, mortality, and disability (infectious and non -communicable diseases)</t>
  </si>
  <si>
    <t>True for all major infectious and some non-communicable conditions of public health importance; plans exist for extending coverage</t>
  </si>
  <si>
    <t xml:space="preserve">True for major infectious conditions, and plans exist to discuss on how to extend to at least one more public health problem </t>
  </si>
  <si>
    <t>2.4 Percentage of provinces (districts) submitting weekly or monthly surveillance reports on time to the next higher level</t>
  </si>
  <si>
    <t>III.D.3
Periodicity</t>
  </si>
  <si>
    <t>No bulletin produced last year</t>
  </si>
  <si>
    <t xml:space="preserve">Bulletin disseminated regularly </t>
  </si>
  <si>
    <t>Bulletin disseminated irregularly</t>
  </si>
  <si>
    <t>No bulletin disseminated</t>
  </si>
  <si>
    <t>3.2 Surveillance data are produced regularly</t>
  </si>
  <si>
    <t>Bulletin disseminated on request</t>
  </si>
  <si>
    <t>More than 50% of health workers received training in the last 5 years</t>
  </si>
  <si>
    <t>25% to 50% of health workers trained in the last 5 years</t>
  </si>
  <si>
    <t>2.1 The health information system has a cadre of trained health information specialists who have at least two years of training and are placed at the provincial (district) level</t>
  </si>
  <si>
    <t>At least 75% of provinces (districts)</t>
  </si>
  <si>
    <t>10% to 74% of provinces (districts)</t>
  </si>
  <si>
    <t>1% to 9% of provinces (districts)</t>
  </si>
  <si>
    <t>Not in any province (district)</t>
  </si>
  <si>
    <t>1.2 There is a systematic approach to evaluating the quality of services provided by health facilities.  This includes both a) systematic standardized supervision with reporting of findings to provinces (districts) and national levels; and b) a health facility survey of all facilities or of a nationally representative sample at least once each 5 years</t>
  </si>
  <si>
    <t>At least 90% of provinces (districts)</t>
  </si>
  <si>
    <t>50% to 89% of provinces (districts)</t>
  </si>
  <si>
    <t>25% to 49% of provinces (districts)</t>
  </si>
  <si>
    <t>Less than 25% of provinces (districts)</t>
  </si>
  <si>
    <t>2.5 Population projections based upon census statistics are used to calculate coverage rates (e.g. for immunization) at provincial (district) level</t>
  </si>
  <si>
    <t>2.3 There are mechanisms in place at national and regional (sub-national) levels for supervision and feedback on information practices</t>
  </si>
  <si>
    <t>4.2 Managers and analysts at national and regional (sub-national) levels frequently use findings from surveys, vital registration or DSS to assess the validity of clinic-based data</t>
  </si>
  <si>
    <t>There is database for both public and private health facilities having a coding system that permits integrated data management</t>
  </si>
  <si>
    <r>
      <t>1.7 There is a system for tracking budgets and expenditures from all sources of finance (general government including social security and local government, donors, health insurance, out-of-pocket) disaggregated by regional (sub national)</t>
    </r>
    <r>
      <rPr>
        <sz val="8"/>
        <rFont val="Arial"/>
        <family val="2"/>
      </rPr>
      <t xml:space="preserve"> </t>
    </r>
    <r>
      <rPr>
        <sz val="8"/>
        <rFont val="Arial"/>
        <family val="2"/>
      </rPr>
      <t>/</t>
    </r>
    <r>
      <rPr>
        <sz val="8"/>
        <rFont val="Arial"/>
        <family val="2"/>
      </rPr>
      <t xml:space="preserve"> provincial (</t>
    </r>
    <r>
      <rPr>
        <sz val="8"/>
        <rFont val="Arial"/>
        <family val="2"/>
      </rPr>
      <t>district) level</t>
    </r>
  </si>
  <si>
    <t xml:space="preserve">All sources of finance are disaggregated by regional (sub national) / provincial (district) level </t>
  </si>
  <si>
    <t>All sources other than out-of-pocket (government including social security and local government, donors, health insurance) by regional (sub national) level</t>
  </si>
  <si>
    <t xml:space="preserve">Adequate numbers and skills but staff are not devoted to work on NHA </t>
  </si>
  <si>
    <t>Health expenditure information is available for 1 major disease program and another area of policy concern</t>
  </si>
  <si>
    <t>Health expenditure information is available for 1 major disease program or another area of policy concern</t>
  </si>
  <si>
    <t>NHA findings have been disseminated to the public other than the website</t>
  </si>
  <si>
    <t>Yes, but they do not have the skills to determine quality of information</t>
  </si>
  <si>
    <t>Graphs are widely used to display information at regional (sub national) /provincial (district) offices / health facilities</t>
  </si>
  <si>
    <t>Maps are widely used to display information at regional (sub-national) /provincial (district) offices / health facilities</t>
  </si>
  <si>
    <r>
      <t>Provincial (District) health workers analyse all health statistics in their province</t>
    </r>
    <r>
      <rPr>
        <sz val="8"/>
        <rFont val="Arial"/>
        <family val="2"/>
      </rPr>
      <t xml:space="preserve"> </t>
    </r>
    <r>
      <rPr>
        <sz val="8"/>
        <rFont val="Arial"/>
        <family val="2"/>
      </rPr>
      <t>/</t>
    </r>
    <r>
      <rPr>
        <sz val="8"/>
        <rFont val="Arial"/>
        <family val="2"/>
      </rPr>
      <t xml:space="preserve"> </t>
    </r>
    <r>
      <rPr>
        <sz val="8"/>
        <rFont val="Arial"/>
        <family val="2"/>
      </rPr>
      <t>district, compare them with national benchmarks and act accordingly</t>
    </r>
  </si>
  <si>
    <r>
      <t>At regional (sub-national) levels (e.g</t>
    </r>
    <r>
      <rPr>
        <sz val="8"/>
        <rFont val="Arial"/>
        <family val="2"/>
      </rPr>
      <t>.</t>
    </r>
    <r>
      <rPr>
        <sz val="8"/>
        <rFont val="Arial"/>
        <family val="2"/>
      </rPr>
      <t xml:space="preserve"> regions</t>
    </r>
    <r>
      <rPr>
        <sz val="8"/>
        <rFont val="Arial"/>
        <family val="2"/>
      </rPr>
      <t xml:space="preserve"> </t>
    </r>
    <r>
      <rPr>
        <sz val="8"/>
        <rFont val="Arial"/>
        <family val="2"/>
      </rPr>
      <t>/</t>
    </r>
    <r>
      <rPr>
        <sz val="8"/>
        <rFont val="Arial"/>
        <family val="2"/>
      </rPr>
      <t xml:space="preserve"> </t>
    </r>
    <r>
      <rPr>
        <sz val="8"/>
        <rFont val="Arial"/>
        <family val="2"/>
      </rPr>
      <t>provinces, districts) there are designated full-time health information officer positions and they are filled</t>
    </r>
  </si>
  <si>
    <t>Yes, 100% of health offices at regional (sub-national) level have a designated, filled full time health information officer</t>
  </si>
  <si>
    <t>Yes, more than 50% half of health offices at regional (sub-national) level have a filled designated full-time health information officer position</t>
  </si>
  <si>
    <t>Less than 50% of health offices at regional (sub-national) level have a designated full-time health information officer position</t>
  </si>
  <si>
    <t>Is there IT equipment maintenance support available at national level to ensure data and information reporting requirements are met and on time?</t>
  </si>
  <si>
    <t>Is there IT equipment maintenance support available at regional level to ensure data and information reporting requirements are met and on time?</t>
  </si>
  <si>
    <t>At least one but less than half (&lt;50%) of the appropriate MDG indicators are included in the minimum core indicator set</t>
  </si>
  <si>
    <r>
      <t>Not all, but at least half (</t>
    </r>
    <r>
      <rPr>
        <u val="single"/>
        <sz val="8"/>
        <rFont val="Arial"/>
        <family val="2"/>
      </rPr>
      <t>&gt;</t>
    </r>
    <r>
      <rPr>
        <sz val="8"/>
        <rFont val="Arial"/>
        <family val="2"/>
      </rPr>
      <t>50%) of the health-related MDG  indicators are included in the minimum core indicator set</t>
    </r>
  </si>
  <si>
    <r>
      <t>Do written guidelines</t>
    </r>
    <r>
      <rPr>
        <i/>
        <sz val="8"/>
        <rFont val="Arial"/>
        <family val="2"/>
      </rPr>
      <t xml:space="preserve"> </t>
    </r>
    <r>
      <rPr>
        <sz val="8"/>
        <rFont val="Arial"/>
        <family val="2"/>
      </rPr>
      <t>exist for the processes of HIS data collection, management and analysis?</t>
    </r>
  </si>
  <si>
    <t>Written guidelines exist for any two: data collection, management and analysis</t>
  </si>
  <si>
    <t>Written guidelines exist for at least one: data collection, management and analysis</t>
  </si>
  <si>
    <t>V.B.11.3 
Periodicity</t>
  </si>
  <si>
    <t>V.B.11.4 
Consistency</t>
  </si>
  <si>
    <t>V.B.11.5 
Representativeness</t>
  </si>
  <si>
    <t>V.B.11.6 
Disaggregation - 1</t>
  </si>
  <si>
    <t>V.B.11.7 
Disaggregation - 2</t>
  </si>
  <si>
    <r>
      <t>V.B</t>
    </r>
    <r>
      <rPr>
        <sz val="8"/>
        <rFont val="Arial"/>
        <family val="2"/>
      </rPr>
      <t>.</t>
    </r>
    <r>
      <rPr>
        <sz val="8"/>
        <rFont val="Arial"/>
        <family val="2"/>
      </rPr>
      <t>11.8 
Transparency</t>
    </r>
  </si>
  <si>
    <t>V.B.12.1 
Data collection &amp; estimation</t>
  </si>
  <si>
    <t>V.B.12.2 
Timeliness</t>
  </si>
  <si>
    <t>V.B.12.3 
Periodicity</t>
  </si>
  <si>
    <t>V.B.12.4 
Consistency</t>
  </si>
  <si>
    <t>V.B.12.5 
Representativeness</t>
  </si>
  <si>
    <t>V.B.12.6 
Disaggregation - 1</t>
  </si>
  <si>
    <t>V.B.12.7 
Disaggregation - 2</t>
  </si>
  <si>
    <t>2.3 There are human resources for maintaining and updating the national HR database</t>
  </si>
  <si>
    <t>3. Information on financing of health services</t>
  </si>
  <si>
    <t>Only public and external expenditures</t>
  </si>
  <si>
    <t>Only public expenditures</t>
  </si>
  <si>
    <t>Estimation methods / transparency</t>
  </si>
  <si>
    <t>1.  HIS Resources</t>
  </si>
  <si>
    <t>HIS infrastructure</t>
  </si>
  <si>
    <t>2. Indicators</t>
  </si>
  <si>
    <t>Households surveyed at least once in last 5 years</t>
  </si>
  <si>
    <t>Households and 2 other components</t>
  </si>
  <si>
    <t>Households and 1 other component</t>
  </si>
  <si>
    <t>Tracking of private expenditure funded through external resources (if not relevant, 3 is given by default)</t>
  </si>
  <si>
    <t>General government expenditure on health (GGHE) per capita</t>
  </si>
  <si>
    <t>Private expenditure on health per capita.</t>
  </si>
  <si>
    <t>Full vital registration</t>
  </si>
  <si>
    <t>Birth history from household survey, partial registration (sample registration system)</t>
  </si>
  <si>
    <t>Other methods (such as indirect ones, recent deaths) from household survey or census</t>
  </si>
  <si>
    <t>Vital registration with complete coverage but no case finding</t>
  </si>
  <si>
    <t>Case notification with reliable trends</t>
  </si>
  <si>
    <t>National representative sample of both men &amp; women</t>
  </si>
  <si>
    <t>Planning &amp; Priority Setting</t>
  </si>
  <si>
    <t xml:space="preserve">None </t>
  </si>
  <si>
    <t>Public access accepted in principle and largely implemented</t>
  </si>
  <si>
    <t>Public access accepted in principle, but not implemented in practice</t>
  </si>
  <si>
    <t>Access is strictly controlled</t>
  </si>
  <si>
    <t>Negligible demand from managers</t>
  </si>
  <si>
    <t>Yes, systematically used with methods and targets aligned between different planning frameworks</t>
  </si>
  <si>
    <t>Maximum Score</t>
  </si>
  <si>
    <t>Items</t>
  </si>
  <si>
    <t>If country has collected either one of the following indicators.</t>
  </si>
  <si>
    <t>Household survey with self reports and appropriate questions, or with anthropometry for underweight children</t>
  </si>
  <si>
    <t>Clinic data with high coverage and outreach or Self report, non standard questions</t>
  </si>
  <si>
    <t>National representative of all population groups, both male and female</t>
  </si>
  <si>
    <t>Subnational sample</t>
  </si>
  <si>
    <t>If yes to any of the above</t>
  </si>
  <si>
    <t>Partially</t>
  </si>
  <si>
    <t>II. INDICATORS</t>
  </si>
  <si>
    <t>IV. Data management</t>
  </si>
  <si>
    <t>IV.A.1</t>
  </si>
  <si>
    <t xml:space="preserve">Yes, a written set of procedures exists including all the steps in data management and these are implemented throughout the country </t>
  </si>
  <si>
    <t>Yes, a written set of data management procedures exists, but these are not implemented</t>
  </si>
  <si>
    <t>No written procedures exists</t>
  </si>
  <si>
    <t>IV.A.2</t>
  </si>
  <si>
    <t>Yes, there is a data warehouse at national level but it has a limited reporting utility</t>
  </si>
  <si>
    <t>Yes, there is a data warehouse at national level but it has no reporting utility</t>
  </si>
  <si>
    <t>No national data warehouse exists</t>
  </si>
  <si>
    <t>IV.A.3</t>
  </si>
  <si>
    <t>Yes, there is a data warehouse at sub national levels but it has a limited reporting utility</t>
  </si>
  <si>
    <t>No sub national data warehouse exists</t>
  </si>
  <si>
    <t>IV.A.4</t>
  </si>
  <si>
    <t>Yes, there is a metadata dictionary which provides common data element definitions as well as specification of other essential  information about the data</t>
  </si>
  <si>
    <t>Yes, there is a metadata dictionary but with a slightly incomplete set of definitions and specifications</t>
  </si>
  <si>
    <t>Yes, there is a metadata dictionary but with very incomplete set of definitions and specifications</t>
  </si>
  <si>
    <t>IV.A.5</t>
  </si>
  <si>
    <t>Quality assessment criteria</t>
  </si>
  <si>
    <r>
      <t xml:space="preserve">Self reports with appropriate questions
1. General
</t>
    </r>
    <r>
      <rPr>
        <sz val="8"/>
        <rFont val="Arial"/>
        <family val="2"/>
      </rPr>
      <t xml:space="preserve">  </t>
    </r>
    <r>
      <rPr>
        <sz val="8"/>
        <rFont val="Arial"/>
        <family val="2"/>
      </rPr>
      <t xml:space="preserve"> </t>
    </r>
    <r>
      <rPr>
        <sz val="8"/>
        <rFont val="Arial"/>
        <family val="2"/>
      </rPr>
      <t xml:space="preserve"> </t>
    </r>
    <r>
      <rPr>
        <sz val="8"/>
        <rFont val="Arial"/>
        <family val="2"/>
      </rPr>
      <t xml:space="preserve">household survey
2. Hish risk
</t>
    </r>
    <r>
      <rPr>
        <sz val="8"/>
        <rFont val="Arial"/>
        <family val="2"/>
      </rPr>
      <t xml:space="preserve">   </t>
    </r>
    <r>
      <rPr>
        <sz val="8"/>
        <rFont val="Arial"/>
        <family val="2"/>
      </rPr>
      <t xml:space="preserve"> populations </t>
    </r>
  </si>
  <si>
    <r>
      <t xml:space="preserve">Self reports with non-standard questions
1. General
</t>
    </r>
    <r>
      <rPr>
        <sz val="8"/>
        <rFont val="Arial"/>
        <family val="2"/>
      </rPr>
      <t xml:space="preserve">   </t>
    </r>
    <r>
      <rPr>
        <sz val="8"/>
        <rFont val="Arial"/>
        <family val="2"/>
      </rPr>
      <t xml:space="preserve"> household survey
2. Hish risk
</t>
    </r>
    <r>
      <rPr>
        <sz val="8"/>
        <rFont val="Arial"/>
        <family val="2"/>
      </rPr>
      <t xml:space="preserve">   </t>
    </r>
    <r>
      <rPr>
        <sz val="8"/>
        <rFont val="Arial"/>
        <family val="2"/>
      </rPr>
      <t xml:space="preserve"> populations </t>
    </r>
  </si>
  <si>
    <t>1. Administrative
    (condom
    distribution) data
2. Little information
    on high risk
    populations</t>
  </si>
  <si>
    <t>V.C.16.1 Data collection method</t>
  </si>
  <si>
    <t xml:space="preserve">B. </t>
  </si>
  <si>
    <t xml:space="preserve">C. </t>
  </si>
  <si>
    <t xml:space="preserve">D. </t>
  </si>
  <si>
    <r>
      <t>E.</t>
    </r>
    <r>
      <rPr>
        <b/>
        <sz val="14"/>
        <rFont val="Arial"/>
        <family val="2"/>
      </rPr>
      <t xml:space="preserve"> </t>
    </r>
  </si>
  <si>
    <t>Additional Indicator number 2</t>
  </si>
  <si>
    <r>
      <t xml:space="preserve">1.  </t>
    </r>
    <r>
      <rPr>
        <i/>
        <sz val="8"/>
        <rFont val="Arial"/>
        <family val="2"/>
      </rPr>
      <t>Nationally representative</t>
    </r>
    <r>
      <rPr>
        <sz val="8"/>
        <rFont val="Arial"/>
        <family val="2"/>
      </rPr>
      <t xml:space="preserve"> survey + both </t>
    </r>
    <r>
      <rPr>
        <i/>
        <sz val="8"/>
        <rFont val="Arial"/>
        <family val="2"/>
      </rPr>
      <t>urban &amp; rural</t>
    </r>
    <r>
      <rPr>
        <sz val="8"/>
        <rFont val="Arial"/>
        <family val="2"/>
      </rPr>
      <t xml:space="preserve"> ANC clinics;</t>
    </r>
  </si>
  <si>
    <r>
      <t>1. Both</t>
    </r>
    <r>
      <rPr>
        <i/>
        <sz val="8"/>
        <rFont val="Arial"/>
        <family val="2"/>
      </rPr>
      <t xml:space="preserve"> urban &amp; rural</t>
    </r>
    <r>
      <rPr>
        <sz val="8"/>
        <rFont val="Arial"/>
        <family val="2"/>
      </rPr>
      <t xml:space="preserve"> ANC clinics </t>
    </r>
  </si>
  <si>
    <t xml:space="preserve">1. Inadequate sample of clinics </t>
  </si>
  <si>
    <t>2.  If concentrated epidemic</t>
  </si>
  <si>
    <r>
      <t xml:space="preserve">2.  </t>
    </r>
    <r>
      <rPr>
        <i/>
        <sz val="8"/>
        <rFont val="Arial"/>
        <family val="2"/>
      </rPr>
      <t>All</t>
    </r>
    <r>
      <rPr>
        <sz val="8"/>
        <rFont val="Arial"/>
        <family val="2"/>
      </rPr>
      <t xml:space="preserve"> major high risk populations with </t>
    </r>
    <r>
      <rPr>
        <i/>
        <sz val="8"/>
        <rFont val="Arial"/>
        <family val="2"/>
      </rPr>
      <t>random sampling</t>
    </r>
  </si>
  <si>
    <r>
      <t xml:space="preserve">2. </t>
    </r>
    <r>
      <rPr>
        <i/>
        <sz val="8"/>
        <rFont val="Arial"/>
        <family val="2"/>
      </rPr>
      <t xml:space="preserve">At least one </t>
    </r>
    <r>
      <rPr>
        <sz val="8"/>
        <rFont val="Arial"/>
        <family val="2"/>
      </rPr>
      <t>major high risk population in multiple locations</t>
    </r>
  </si>
  <si>
    <t>2.  One high risk population in one location</t>
  </si>
  <si>
    <t>There is national capacity in core health information sciences to meet health information needs (epidemiology, demography, statistics, health planning)</t>
  </si>
  <si>
    <t>I.B.2</t>
  </si>
  <si>
    <t>HIS central unit is functional but lacking adequate resources</t>
  </si>
  <si>
    <t xml:space="preserve">HIS unit has very limited functional capacity and undertakes few HIS strengthening activities </t>
  </si>
  <si>
    <t xml:space="preserve">There is no functioning central HIS administrative unit in the Ministry of Health </t>
  </si>
  <si>
    <t>I.B.3</t>
  </si>
  <si>
    <t>No positions</t>
  </si>
  <si>
    <t>I.B.4</t>
  </si>
  <si>
    <t>I.B.5</t>
  </si>
  <si>
    <t>I.B.6</t>
  </si>
  <si>
    <t>Adequate, usually available for occasional assistance and back-up</t>
  </si>
  <si>
    <t>Limited, does not meet needs of staff for assistance and support</t>
  </si>
  <si>
    <t>I.B.7</t>
  </si>
  <si>
    <t>I.B.8</t>
  </si>
  <si>
    <t>Low turnover, not a problem</t>
  </si>
  <si>
    <t>Moderate turnover but manageable</t>
  </si>
  <si>
    <t>Turnover rate is problematic</t>
  </si>
  <si>
    <t>Turnover rate is unacceptably high</t>
  </si>
  <si>
    <t>I.B.9</t>
  </si>
  <si>
    <t>Yes, there are specific budget line items  within the national budgets to provide adequately for a functioning HIS for all data sources</t>
  </si>
  <si>
    <t>National HIS budget line items are limited but allow for adequate functioning of all data sources</t>
  </si>
  <si>
    <t>National HIS budget line items are limited and do not allow for adequate function of all data sources</t>
  </si>
  <si>
    <t>C</t>
  </si>
  <si>
    <t>I.C.1</t>
  </si>
  <si>
    <t>A complete list of public sector health facilities exists and is up-dated every year</t>
  </si>
  <si>
    <t>Listing is out of date or covers less than 50% of facilities</t>
  </si>
  <si>
    <t>I.C.2</t>
  </si>
  <si>
    <t>A complete list of private sector health facilities exists, and is up-dated every year</t>
  </si>
  <si>
    <t>I.C.3</t>
  </si>
  <si>
    <t>Is there availability of paper forms, paper, pencils, and supplies that are needed for recording of health information?</t>
  </si>
  <si>
    <t xml:space="preserve">Yes, paper recording forms, paper and supplies are always available for recording required health information </t>
  </si>
  <si>
    <t xml:space="preserve">There are occasional "stock-outs" of recording forms, paper, pencils and supplies but it does not affect our ability to record required information </t>
  </si>
  <si>
    <t>I.C.4</t>
  </si>
  <si>
    <t>II.</t>
  </si>
  <si>
    <t>IV.</t>
  </si>
  <si>
    <t>Summary of comments</t>
  </si>
  <si>
    <t>For the most recently published estimate, how many months ago were the last data collected</t>
  </si>
  <si>
    <t>Data points consistent between recent surveys and reports</t>
  </si>
  <si>
    <t xml:space="preserve">Coverage of data upon which recent estimates were based </t>
  </si>
  <si>
    <t>Data from at least 80% of health facilities and outreach sites which immunize children</t>
  </si>
  <si>
    <t>Data from less than 80% of health facilities and outreach sites which immunize children</t>
  </si>
  <si>
    <t>(i) Data from at least 90% of health facilities and outreach sites which immunize children including all major hospitals and both public and private sector; or  (ii) Nationally representative household sample</t>
  </si>
  <si>
    <t>18 - 59 months</t>
  </si>
  <si>
    <t>60 months or more</t>
  </si>
  <si>
    <t>How many times was it measured in last 10 years?</t>
  </si>
  <si>
    <t>Routine reconciliation, monthly</t>
  </si>
  <si>
    <t>Occasional</t>
  </si>
  <si>
    <t>5 or more</t>
  </si>
  <si>
    <t>Total</t>
  </si>
  <si>
    <t>Annual household surveys or complete administrative data with quality control and full birth registration</t>
  </si>
  <si>
    <t>Vital registration with medical certificates that have quality control system</t>
  </si>
  <si>
    <t>Vital registration with active case finding</t>
  </si>
  <si>
    <t>Data compiled using NHA methodology</t>
  </si>
  <si>
    <t>Most recent data point disaggregated by demographic characteristics (e.g, sex and age) socioeconomic status (e.g, income or occupation or education) and by locality (e.g., urban-rural, major administrative region or geographical region)</t>
  </si>
  <si>
    <t>Based on prevalence surveys and duration of disease</t>
  </si>
  <si>
    <t>Based on notification trends</t>
  </si>
  <si>
    <t>Model only in the absence of reliable notification data</t>
  </si>
  <si>
    <t>7. Underweight in children*</t>
  </si>
  <si>
    <t xml:space="preserve"> More than 1</t>
  </si>
  <si>
    <t xml:space="preserve">One </t>
  </si>
  <si>
    <t xml:space="preserve">Locally representative or only children with mother </t>
  </si>
  <si>
    <t>All three </t>
  </si>
  <si>
    <t>8. Obesity in adults</t>
  </si>
  <si>
    <t> High</t>
  </si>
  <si>
    <t>3</t>
  </si>
  <si>
    <t>2</t>
  </si>
  <si>
    <t>Population-based surveys</t>
  </si>
  <si>
    <t>Present but not adequate</t>
  </si>
  <si>
    <t>0</t>
  </si>
  <si>
    <t>1</t>
  </si>
  <si>
    <t>Maximum</t>
  </si>
  <si>
    <t xml:space="preserve">TOTAL </t>
  </si>
  <si>
    <r>
      <t>Part 2</t>
    </r>
    <r>
      <rPr>
        <sz val="10"/>
        <rFont val="Arial"/>
        <family val="2"/>
      </rPr>
      <t xml:space="preserve"> contains an assessment of data collection platforms, e.g., census, vital registration, household survey, disease surveillance, service statistic, and system information. The assessment of data platforms focus on five elements, e.g., contents, capacity, practices, integration, and dissemination. </t>
    </r>
  </si>
  <si>
    <t xml:space="preserve">In each section, </t>
  </si>
  <si>
    <t>both</t>
  </si>
  <si>
    <t>VR with active case finding</t>
  </si>
  <si>
    <t>Data collection method</t>
  </si>
  <si>
    <t>Data collection method for most recent data point</t>
  </si>
  <si>
    <t>Indirect methods, clinic data</t>
  </si>
  <si>
    <t>No data</t>
  </si>
  <si>
    <t>0-2 years</t>
  </si>
  <si>
    <t>Present but not adequate</t>
  </si>
  <si>
    <t>Not adequate at all</t>
  </si>
  <si>
    <t>2.1 The country has adequate capacity to (1) implement data collection, (2) process the data and (3) analyze the data from vital registration or SRS or DSS</t>
  </si>
  <si>
    <t>Such indicators are systematically used and tailored to fit the risk profile and situation facing each vulnerable group</t>
  </si>
  <si>
    <t xml:space="preserve">Not used </t>
  </si>
  <si>
    <t xml:space="preserve">Never used. </t>
  </si>
  <si>
    <t>Score</t>
  </si>
  <si>
    <t>Law exists and implemented</t>
  </si>
  <si>
    <t>No law</t>
  </si>
  <si>
    <t>Plan exists and being implemented</t>
  </si>
  <si>
    <t>Plan exists but resources for implementation not available</t>
  </si>
  <si>
    <t>No plan</t>
  </si>
  <si>
    <t>Yes</t>
  </si>
  <si>
    <t>None</t>
  </si>
  <si>
    <t>50-99%</t>
  </si>
  <si>
    <t>All regions</t>
  </si>
  <si>
    <t>Acceptable rate of staff turnover</t>
  </si>
  <si>
    <t>Unacceptably high</t>
  </si>
  <si>
    <t>Not a problem</t>
  </si>
  <si>
    <t>High but manageable</t>
  </si>
  <si>
    <t>Moderate but acceptable</t>
  </si>
  <si>
    <t>Limited</t>
  </si>
  <si>
    <t>Some</t>
  </si>
  <si>
    <t>Yes, regular and ongoing</t>
  </si>
  <si>
    <t>HIS staff IT and database skills</t>
  </si>
  <si>
    <t>Excellent</t>
  </si>
  <si>
    <t>Extremely weak</t>
  </si>
  <si>
    <t>Limited, require significant support</t>
  </si>
  <si>
    <t>Adequate, require occasional assistance and back-up</t>
  </si>
  <si>
    <t>Evaluation of data and indicators are documented in written reports</t>
  </si>
  <si>
    <t>Always</t>
  </si>
  <si>
    <t>Frequently</t>
  </si>
  <si>
    <t>Sometimes</t>
  </si>
  <si>
    <t>Never</t>
  </si>
  <si>
    <t>Data analysis and use</t>
  </si>
  <si>
    <t>The country has a functioning national HIS committee, backed up by a regulatory framework</t>
  </si>
  <si>
    <t>Committee exists but dormant</t>
  </si>
  <si>
    <t>Maximum score</t>
  </si>
  <si>
    <t>V.C.15.5 
Representativeness</t>
  </si>
  <si>
    <t>V.C.15.6 
Disaggregation</t>
  </si>
  <si>
    <t>V.C.16.2 
Timeliness</t>
  </si>
  <si>
    <t>V.C.16.3 
Periodicity</t>
  </si>
  <si>
    <t>V.C.16.4 
Consistency</t>
  </si>
  <si>
    <t>V.C.16.5 
Representativeness</t>
  </si>
  <si>
    <t>V.C.16.6
Disaggregation</t>
  </si>
  <si>
    <r>
      <t>Most recent data point disaggregated by demographic variables (age and sex), socio-economic status (e.g. by wealth quintiles, level of education, or occupations) and by locality (e.g</t>
    </r>
    <r>
      <rPr>
        <sz val="8"/>
        <rFont val="Arial"/>
        <family val="2"/>
      </rPr>
      <t>.</t>
    </r>
    <r>
      <rPr>
        <sz val="8"/>
        <rFont val="Arial"/>
        <family val="2"/>
      </rPr>
      <t xml:space="preserve"> urban/rural, major administrative regions)</t>
    </r>
  </si>
  <si>
    <t>Inadequate sample of clinics OR one high risk population in one location</t>
  </si>
  <si>
    <t>Marking Indicators</t>
  </si>
  <si>
    <t>Elements for assessing country's health information to generate result of selected indicators</t>
  </si>
  <si>
    <t>Survey with anthropometry</t>
  </si>
  <si>
    <t>Clinic data with high coverage and outreach</t>
  </si>
  <si>
    <t>Clinic data</t>
  </si>
  <si>
    <t>Coverage of data points</t>
  </si>
  <si>
    <t>Infrastructure</t>
  </si>
  <si>
    <t>Computerised information infrastructure (PCs, email, Internet access) at national level</t>
  </si>
  <si>
    <t>Available for all managers</t>
  </si>
  <si>
    <t>at regional level</t>
  </si>
  <si>
    <t>at district level</t>
  </si>
  <si>
    <t>Data availability and management</t>
  </si>
  <si>
    <t>No</t>
  </si>
  <si>
    <t>A database exists of key indicators but does not include meta data</t>
  </si>
  <si>
    <t xml:space="preserve">Data warehouse exists but not functionally integrated to support analysis; </t>
  </si>
  <si>
    <t>Available for some managers</t>
  </si>
  <si>
    <t>Discussions under way to identify essential indicators</t>
  </si>
  <si>
    <t>Written national strategic plan for health information covering all sub-components</t>
  </si>
  <si>
    <t>Plan does not cover all HIS subcomponents</t>
  </si>
  <si>
    <t>Available for most managers</t>
  </si>
  <si>
    <t>Not available</t>
  </si>
  <si>
    <t>There is a written HIS strategic plan addressing all HIS components as in the HMN Framework that is being implemented at sub-national (regional) level</t>
  </si>
  <si>
    <t>Yes, it exists and is being implemented at sub-national (regional) level</t>
  </si>
  <si>
    <t xml:space="preserve">The strategic plan exists, but the resources to implement it at sub-national (regional) level are not available </t>
  </si>
  <si>
    <t>Availability of IT and database support to health and HIS staff at national and sub-national (regional) levels</t>
  </si>
  <si>
    <t>Risk factors indicators</t>
  </si>
  <si>
    <t>Nationally representative sample</t>
  </si>
  <si>
    <t>Complete administrative records including private sector using standard definitions</t>
  </si>
  <si>
    <t>4-5 years</t>
  </si>
  <si>
    <t>Yes, the core indicators have been selected according to explicit criteria including usefulness, scientific soundness, reliability representativeness, feasibility, accessibility</t>
  </si>
  <si>
    <t>Mostly, but not all criteria for selection were clear and explicit</t>
  </si>
  <si>
    <t>There are guidelines but they do not include explicit  criteria for selection  of indicators</t>
  </si>
  <si>
    <t>There are not guidelines or explicit criteria for selection of indicators</t>
  </si>
  <si>
    <t>II.A.5</t>
  </si>
  <si>
    <t>All three -- specifically,  prevalence among 15-24 year olds is estimated with an adequate sample size</t>
  </si>
  <si>
    <t>5. Underweight in children</t>
  </si>
  <si>
    <t>Method used to collect the data for the most recent estimate</t>
  </si>
  <si>
    <t xml:space="preserve">For the most recently published estimate, how many years ago were the data collected </t>
  </si>
  <si>
    <t>How many times was it measured in last decade?</t>
  </si>
  <si>
    <t>3 or more</t>
  </si>
  <si>
    <t>Estimates in last decade consistent</t>
  </si>
  <si>
    <t>Most recent data point disaggregated by demographic characteristics (e.g, sex and age), socioeconomic status (e.g, wealth or occupation or education of their parent) and by locality (e.g., urban-rural, major administrative region)</t>
  </si>
  <si>
    <t>10 years +</t>
  </si>
  <si>
    <t>6. Outpatient attendance</t>
  </si>
  <si>
    <t>Methods use to collect and validate the information</t>
  </si>
  <si>
    <t xml:space="preserve">Clinic reports are validated by reviewing records at a representative sample of health facilities </t>
  </si>
  <si>
    <t>Clinic reports not validated.  There is limited or no evaluation of completeness or reporting bias</t>
  </si>
  <si>
    <t>0 - 11 months</t>
  </si>
  <si>
    <t>Coverage of data upon which the most recently reported estimate is based</t>
  </si>
  <si>
    <t>Most recent data point disaggregated by demographic characteristics (e.g. sex and age) socioeconomic status (e.g. wealth or occupation or education of their parent) and by locality (e.g., urban-rural or major administrative region)</t>
  </si>
  <si>
    <t xml:space="preserve">Vital registration of at least 90% of deaths </t>
  </si>
  <si>
    <t>Sample vital registration</t>
  </si>
  <si>
    <t>Direct methods from household survey or censuses (such as sibling history, recent deaths)</t>
  </si>
  <si>
    <t>For the most recently published estimate, how many years ago were the data collected</t>
  </si>
  <si>
    <t>All (&gt;90%) deaths</t>
  </si>
  <si>
    <t>3. Maternal mortality</t>
  </si>
  <si>
    <t>Vital registration of at least 90% of deaths and with  good medical certification of cause of death</t>
  </si>
  <si>
    <t>Sample vital registration with verbal autopsy</t>
  </si>
  <si>
    <t>Direct methods from household survey or censuses (such as sibling history, recent deaths with verbal autopsy)</t>
  </si>
  <si>
    <t>Yes, it exists and is used regularly</t>
  </si>
  <si>
    <t>Yes, but it is seldom applied</t>
  </si>
  <si>
    <t xml:space="preserve">Yes, but never used </t>
  </si>
  <si>
    <t>I.A.7</t>
  </si>
  <si>
    <t>Yes, the HIS strategic plan promotes information culture but it is not implemented</t>
  </si>
  <si>
    <t>No policy exists on promoting culture but discussion is ongoing</t>
  </si>
  <si>
    <t>I.A.8</t>
  </si>
  <si>
    <t>4. HIV prevalence</t>
  </si>
  <si>
    <t>Methods used to collect the most recent data point</t>
  </si>
  <si>
    <r>
      <t>1.</t>
    </r>
    <r>
      <rPr>
        <sz val="7"/>
        <rFont val="Times New Roman"/>
        <family val="1"/>
      </rPr>
      <t xml:space="preserve">    </t>
    </r>
    <r>
      <rPr>
        <sz val="8"/>
        <rFont val="Arial"/>
        <family val="2"/>
      </rPr>
      <t>If generalized epidemic;</t>
    </r>
  </si>
  <si>
    <t>1. General population survey + ANC surveillance;</t>
  </si>
  <si>
    <t>1. ANC surveillance;</t>
  </si>
  <si>
    <r>
      <t>2.</t>
    </r>
    <r>
      <rPr>
        <sz val="7"/>
        <rFont val="Times New Roman"/>
        <family val="1"/>
      </rPr>
      <t xml:space="preserve">    </t>
    </r>
    <r>
      <rPr>
        <sz val="8"/>
        <rFont val="Arial"/>
        <family val="2"/>
      </rPr>
      <t>If concentrated epidemic;</t>
    </r>
  </si>
  <si>
    <t>2. High risk population surveillance with random sampling</t>
  </si>
  <si>
    <t>2. High risk population surveillance with purposive sampling</t>
  </si>
  <si>
    <t>2 years</t>
  </si>
  <si>
    <t>3- 4 years</t>
  </si>
  <si>
    <t>5 or more years</t>
  </si>
  <si>
    <t>1 or none</t>
  </si>
  <si>
    <t>1.  If generalized epidemic;</t>
  </si>
  <si>
    <t>Household survey with self report</t>
  </si>
  <si>
    <t>Number of new data points during 10 years</t>
  </si>
  <si>
    <t>Data points in last decade consistent</t>
  </si>
  <si>
    <t>6 or more years</t>
  </si>
  <si>
    <t>Overall Results</t>
  </si>
  <si>
    <t>Results of Indicators</t>
  </si>
  <si>
    <t>Capacity &amp; Practices</t>
  </si>
  <si>
    <t>Coordination group and long-term plan coordinate &gt; 75% of nationally representative household surveys</t>
  </si>
  <si>
    <t>Plan exists but is incomplete and/or coordination group is unable to effectively coordinate surveys</t>
  </si>
  <si>
    <t>Neither a coordination group nor a long-term plan exist</t>
  </si>
  <si>
    <t>4.2 The health and statistical constituencies in the country work together closely on survey design, implementation and data analysis and use</t>
  </si>
  <si>
    <t>See Manual for Instructions and Help</t>
  </si>
  <si>
    <t>Copyright  © 2006 Health Metrics Network</t>
  </si>
  <si>
    <t>Analysis Tool for Comprehensive Assessment of Country Health Information Systems</t>
  </si>
  <si>
    <t xml:space="preserve"> Distribution Version for Round 1 Countries</t>
  </si>
  <si>
    <t>Requires Microsoft Excel, Microsoft Office or Open Office</t>
  </si>
  <si>
    <t>Yes, coordination mechanism and plan coordinates all nationally representative surveys</t>
  </si>
  <si>
    <t>Data management</t>
  </si>
  <si>
    <t>Results of Data Management</t>
  </si>
  <si>
    <t>Health system indicators</t>
  </si>
  <si>
    <t>VI.A.1</t>
  </si>
  <si>
    <t>Health information is demanded on an ad-hoc basis</t>
  </si>
  <si>
    <t xml:space="preserve">Health information is seldom used </t>
  </si>
  <si>
    <t>VIA.2</t>
  </si>
  <si>
    <t>VI.A.5</t>
  </si>
  <si>
    <t>VI.A.6</t>
  </si>
  <si>
    <t xml:space="preserve">Analysis and Use of Information </t>
  </si>
  <si>
    <t>VI.B.1</t>
  </si>
  <si>
    <t>HIS information is readily available in a written annual (or biannual) report that pulls together and analyzes critical health information from all subsystems</t>
  </si>
  <si>
    <t>Report made but analysis weak</t>
  </si>
  <si>
    <t>Report out of date and/or poor quality</t>
  </si>
  <si>
    <t>No report</t>
  </si>
  <si>
    <t>VI.B.2</t>
  </si>
  <si>
    <t>Regular integrated reports at least annually to national and local relevant partners</t>
  </si>
  <si>
    <t>VI.B.3</t>
  </si>
  <si>
    <t>VI.B.4</t>
  </si>
  <si>
    <t>Policy and decision makers regularly use health information to evaluate  performance and set policies on health.</t>
  </si>
  <si>
    <t>Systematic use of HIS information, with most  accepting the HIS information as reliable and valid.</t>
  </si>
  <si>
    <t>HIS information used frequently, but with reservations or disagreements due to  concerns about validity</t>
  </si>
  <si>
    <t>HIS information used occasionally, but with clear reservations due to concerns about validity</t>
  </si>
  <si>
    <t>Policy and Advocacy</t>
  </si>
  <si>
    <t>VI.C.1</t>
  </si>
  <si>
    <r>
      <t>III.A.</t>
    </r>
    <r>
      <rPr>
        <sz val="8"/>
        <rFont val="Arial"/>
        <family val="2"/>
      </rPr>
      <t xml:space="preserve">1
</t>
    </r>
    <r>
      <rPr>
        <sz val="8"/>
        <rFont val="Arial"/>
        <family val="2"/>
      </rPr>
      <t>Contents</t>
    </r>
  </si>
  <si>
    <t>III.A.2
Capacity &amp; practices</t>
  </si>
  <si>
    <t xml:space="preserve">Central health officials have immediate access </t>
  </si>
  <si>
    <t>1.2 In the last five years, a nationally representative survey  has provided sufficiently precise and accurate estimates of infant and under-five mortality.</t>
  </si>
  <si>
    <t>HIS central unit is effective at coordinating, strengthening and maintaining the national HIS</t>
  </si>
  <si>
    <t>Yearly</t>
  </si>
  <si>
    <t>Is there IT equipment maintenance support available at national and sub-national levels to ensure data and information reporting requirements are met and on time?</t>
  </si>
  <si>
    <t>Yes, there is IT equipment maintenance support at national and sub-national levels that makes possible meeting data and  information reporting requirements</t>
  </si>
  <si>
    <t>There is not always IT equipment maintenance support available and it prevents us from meeting data and information reporting requirements</t>
  </si>
  <si>
    <t>There is no IT equipment maintenance support and it affects meeting data and information reporting requirements</t>
  </si>
  <si>
    <r>
      <t xml:space="preserve">3.1 Lag between the time that statistics from VR / SRS / DSS were last published and the time that the data were collected
</t>
    </r>
    <r>
      <rPr>
        <b/>
        <sz val="8"/>
        <rFont val="Arial"/>
        <family val="2"/>
      </rPr>
      <t>Note</t>
    </r>
    <r>
      <rPr>
        <sz val="8"/>
        <rFont val="Arial"/>
        <family val="2"/>
      </rPr>
      <t>: not applicable if no VR or SRS or DSS</t>
    </r>
  </si>
  <si>
    <r>
      <t>4.1 Information from VR / SRS</t>
    </r>
    <r>
      <rPr>
        <sz val="8"/>
        <rFont val="Arial"/>
        <family val="2"/>
      </rPr>
      <t xml:space="preserve"> </t>
    </r>
    <r>
      <rPr>
        <sz val="8"/>
        <rFont val="Arial"/>
        <family val="2"/>
      </rPr>
      <t xml:space="preserve">/ DSS on (1) mortality rates and (2) causes of death is used for national and sub-national analyses
</t>
    </r>
    <r>
      <rPr>
        <b/>
        <sz val="8"/>
        <rFont val="Arial"/>
        <family val="2"/>
      </rPr>
      <t>Note</t>
    </r>
    <r>
      <rPr>
        <sz val="8"/>
        <rFont val="Arial"/>
        <family val="2"/>
      </rPr>
      <t>: not applicable if no VR or SRS or DSS</t>
    </r>
  </si>
  <si>
    <t>There are no National HIS budget line items and there is inadequate function of most data sources</t>
  </si>
  <si>
    <t>Yes, at least 90% of public sector health facilities are listed.  The list is updated annually</t>
  </si>
  <si>
    <t>The listing covers 50-89% of public sector health facilities and the listing is up to date</t>
  </si>
  <si>
    <t>The listing covers 50-79% of private sector health facilities and the listing is up to date</t>
  </si>
  <si>
    <t>Yes, at least 80% of private sector health facilities are listed. The list is updated annually</t>
  </si>
  <si>
    <t>V.B.6.1 
Data collection method</t>
  </si>
  <si>
    <t>V.B.6.2 
Timeliness</t>
  </si>
  <si>
    <t>V.B.6.3 
Periodicity</t>
  </si>
  <si>
    <t>V.B.6.4 
Consistency</t>
  </si>
  <si>
    <r>
      <t>V.B.6.5 
Representativeness</t>
    </r>
    <r>
      <rPr>
        <sz val="8"/>
        <rFont val="Arial"/>
        <family val="2"/>
      </rPr>
      <t xml:space="preserve"> </t>
    </r>
    <r>
      <rPr>
        <sz val="8"/>
        <rFont val="Arial"/>
        <family val="2"/>
      </rPr>
      <t>/ completeness</t>
    </r>
  </si>
  <si>
    <t>V.B.6.6 
Disaggregation - 1</t>
  </si>
  <si>
    <t>V.B.6.7 
Disaggregation - 2</t>
  </si>
  <si>
    <t>V.B.6.8
Disaggregation - 3</t>
  </si>
  <si>
    <t>V.B.7.1 
Data collection method 
- administrative statistics</t>
  </si>
  <si>
    <t>V.B.7.2  
Data collection method
- household survey statistics</t>
  </si>
  <si>
    <t>V.B.7.3 
Timeliness</t>
  </si>
  <si>
    <t>V.B.7.4 
Periodicity</t>
  </si>
  <si>
    <t>12 - 17 months</t>
  </si>
  <si>
    <t>18 - 29 months</t>
  </si>
  <si>
    <t>30 months or more</t>
  </si>
  <si>
    <t>How many times was it nationally published in last 5 years?</t>
  </si>
  <si>
    <t>Five times</t>
  </si>
  <si>
    <t xml:space="preserve">Three or more times </t>
  </si>
  <si>
    <t>Once or twice</t>
  </si>
  <si>
    <t>Consistency over time and between clinic reports and sample clinic records</t>
  </si>
  <si>
    <t>Most recent statistic includes data from (i) teaching hospitals; (ii) more than 90% of public and private sector health facilities</t>
  </si>
  <si>
    <t>Data exclude teaching hospitals and/or more than 10% of other public sector facilities (or completeness unknown)</t>
  </si>
  <si>
    <t>Data exclude more than 25% of public sector facilities</t>
  </si>
  <si>
    <t>Distinguishes curative consultations from visits solely for preventive services and initial visits from follow-up visits for the same illness</t>
  </si>
  <si>
    <t>Distinguishes curative from preventive and initial from follow-up</t>
  </si>
  <si>
    <t>Distinguishes curative from preventive but fails to distinguish initial from follow-up</t>
  </si>
  <si>
    <t>Fails to distinguish</t>
  </si>
  <si>
    <t xml:space="preserve">Two </t>
  </si>
  <si>
    <t>A. Health Status Indicators</t>
  </si>
  <si>
    <t>A.1</t>
  </si>
  <si>
    <t>A.2</t>
  </si>
  <si>
    <t>A.3</t>
  </si>
  <si>
    <t>A.4</t>
  </si>
  <si>
    <t>A.5</t>
  </si>
  <si>
    <t>DATA Block: Maximum Score</t>
  </si>
  <si>
    <t>Resources</t>
  </si>
  <si>
    <t>Trend in treatment success rate consistent since 1995</t>
  </si>
  <si>
    <t>Most recent data point disaggregated by HIV status and by drug resistance</t>
  </si>
  <si>
    <t>Health workers and managers face a heavy burden completing and reviewing separate reports for numerous public health programs</t>
  </si>
  <si>
    <t>4.2 Proportion of epidemics detected at regional or national levels through analysis of surveillance data from districts and that were missed by the district level</t>
  </si>
  <si>
    <t xml:space="preserve">At least 90% of epidemics noted at regional or national levels are first detected at district level  </t>
  </si>
  <si>
    <t xml:space="preserve">At least 75% of epidemics noted at regional or national levels are first detected at district level  </t>
  </si>
  <si>
    <t>Yes, written guidelines exist and are observed</t>
  </si>
  <si>
    <t>There are "stock-outs" of recording forms, paper, pencils and supplies and it affects our ability to record required information</t>
  </si>
  <si>
    <t>Health service is not able to meet reporting requirements due to lack of recording forms, paper and pencils</t>
  </si>
  <si>
    <t>There is not always IT equipment maintenance support available but we are able to meet data and information reporting requirements</t>
  </si>
  <si>
    <t>Country Statistical Office and Ministry of Health have established coordination mechanisms (e.g. task force on health statistics; this mechanism may be multi-sectoral)</t>
  </si>
  <si>
    <t>Managers at regional/provincial level and majority of managers at national level have access to computers</t>
  </si>
  <si>
    <t>No, only managers at national level have access to computers</t>
  </si>
  <si>
    <t>1.8 Each facility is required to report at least annually on the inventory and status of equipment and physical infrastructure</t>
  </si>
  <si>
    <t>1.9 Each facility is required to report at least quarterly on its stock of health commodities (drugs, vaccines, contraceptives, other supplies)</t>
  </si>
  <si>
    <t>Similar identifier codes are used in different databases but some work should be done to merge them</t>
  </si>
  <si>
    <t>More than 25%</t>
  </si>
  <si>
    <t>E. Health service records</t>
  </si>
  <si>
    <t>2.2  Health workers in clinics receive regular training in health information, which is either integrated into continuing education or through special workshops</t>
  </si>
  <si>
    <r>
      <t xml:space="preserve">2.7 International Statistical Classification of Diseases and Related Health Problems (ICD) is currently used for reporting hospital discharge diagnoses
</t>
    </r>
    <r>
      <rPr>
        <b/>
        <sz val="8"/>
        <rFont val="Arial"/>
        <family val="2"/>
      </rPr>
      <t>Note</t>
    </r>
    <r>
      <rPr>
        <sz val="8"/>
        <rFont val="Arial"/>
        <family val="2"/>
      </rPr>
      <t xml:space="preserve">: </t>
    </r>
    <r>
      <rPr>
        <sz val="8"/>
        <rFont val="Arial"/>
        <family val="2"/>
      </rPr>
      <t>n</t>
    </r>
    <r>
      <rPr>
        <sz val="8"/>
        <rFont val="Arial"/>
        <family val="2"/>
      </rPr>
      <t>ot applicable if No ICD coding of discharge diagnoses</t>
    </r>
  </si>
  <si>
    <t>A single form is used for notification of key diseases.  Reporting of other public health programs is also well integrated</t>
  </si>
  <si>
    <r>
      <t xml:space="preserve">2.6 Periodicity and timeliness of routine National Health Accounts.
</t>
    </r>
    <r>
      <rPr>
        <b/>
        <sz val="8"/>
        <rFont val="Arial"/>
        <family val="2"/>
      </rPr>
      <t>Note</t>
    </r>
    <r>
      <rPr>
        <sz val="8"/>
        <rFont val="Arial"/>
        <family val="2"/>
      </rPr>
      <t>: not applicable if no NHA conducted</t>
    </r>
  </si>
  <si>
    <t>8. Deliveries attended by skilled health professionals</t>
  </si>
  <si>
    <t>16. Proportion of households using improved water supply (pipe borne or borehole or protected well)</t>
  </si>
  <si>
    <t>Up-to-date maps are displayed but poorly understood</t>
  </si>
  <si>
    <t xml:space="preserve">Up-to-date graphs are displayed, but poorly understood </t>
  </si>
  <si>
    <t xml:space="preserve">3.2  Districts or similar administrative units compile their own monthly, and annual summary reports, disaggregated by health facility </t>
  </si>
  <si>
    <t>Summary reports covering key indicators are produced regularly at district, sub-national and national levels</t>
  </si>
  <si>
    <t>Yes, at all levels, regularly</t>
  </si>
  <si>
    <t>No reports over past year</t>
  </si>
  <si>
    <t>The national “Under 5 mortality rate”, "Maternal mortality ratio", "Immunization rate" and "HIV prevalence" are well known among politicians and media.</t>
  </si>
  <si>
    <t>All key decisions are centralized or HIS information is never used</t>
  </si>
  <si>
    <t>The national HR database tracks numbers by  professional category but only those working in the public sector</t>
  </si>
  <si>
    <t>The national HR database fails to provide statistics disaggregated by professional category</t>
  </si>
  <si>
    <t>No national HR database</t>
  </si>
  <si>
    <t>1.5 There is a national database that tracks the annual numbers graduating from all health training institutions</t>
  </si>
  <si>
    <t>Numbers graduating from certain health training institutions (e.g. nursing; private institutions)  are not tracked</t>
  </si>
  <si>
    <t>National level only</t>
  </si>
  <si>
    <t>HIS data and indicators collected by any public agencies, are in principle regarded as belonging in the public domain, i.e. they should be available to all interested citizens</t>
  </si>
  <si>
    <t>Demand from managers is ad-hoc, usually as a result of external pressure (e.g. questions from politicians or the media)</t>
  </si>
  <si>
    <t>1. Child mortality (Probability of dying by age 5 years)</t>
  </si>
  <si>
    <t>Full coverage of vital registration  with medically certified cause of death</t>
  </si>
  <si>
    <t>Representativeness / appropriateness</t>
  </si>
  <si>
    <t>Estimation method / transparency</t>
  </si>
  <si>
    <t>Health status - mortality</t>
  </si>
  <si>
    <t>2.3 International Statistical Classification of Diseases and Related Health Problems (ICD) is currently in use
Note: not applicable if there is no cause of death registration</t>
  </si>
  <si>
    <t>Health status - morbidity</t>
  </si>
  <si>
    <t>Information Products</t>
  </si>
  <si>
    <t>Quality of Health Information</t>
  </si>
  <si>
    <t>Population-based surveys</t>
  </si>
  <si>
    <r>
      <t xml:space="preserve">Health and disease records </t>
    </r>
    <r>
      <rPr>
        <b/>
        <sz val="10"/>
        <color indexed="20"/>
        <rFont val="Arial"/>
        <family val="2"/>
      </rPr>
      <t>(incl. disease surveillance sys.)</t>
    </r>
  </si>
  <si>
    <t>Health service records</t>
  </si>
  <si>
    <t>Administrative records</t>
  </si>
  <si>
    <t>infrastructure and health services</t>
  </si>
  <si>
    <t>human resources</t>
  </si>
  <si>
    <t>financing of health services</t>
  </si>
  <si>
    <t>equipment, supplies and commodities</t>
  </si>
  <si>
    <t>2.4 Proportion of all deaths coded to ill defined causes (garbage codes)  - in percent
Note: this question is not applicable if there is no cause of death registration</t>
  </si>
  <si>
    <t>7. Measles coverage by 12 months of age</t>
  </si>
  <si>
    <t>Most recent data point disaggregated by demographic characteristics (e.g, sex and age) socioeconomic status (e.g, income or occupation or education of their parent) and by locality (e.g., urban-rural, major administrative region or geographical region)</t>
  </si>
  <si>
    <t>2. Maternal mortality</t>
  </si>
  <si>
    <t> Disaggregation</t>
  </si>
  <si>
    <t>Most recent data point disaggregated by age, socio-economic status (e.g., by income quintiles, level of education, and occupations) and by locality (e.g., urban/rural, major administrative regions, and geographical regions)</t>
  </si>
  <si>
    <t> Morbidity</t>
  </si>
  <si>
    <t>5. HIV prevalence</t>
  </si>
  <si>
    <t>Most recent data point disaggregated by demographic characteristics (e.g., sex and age) socioeconomic status (e.g., income or occupation or education) and by locality (e.g., urban-rural, major administrative region or geographical region)</t>
  </si>
  <si>
    <t>6. TB incidence</t>
  </si>
  <si>
    <t>Health Information is rarely used for management and monitoring, but no real planning done</t>
  </si>
  <si>
    <t>VI.E.2</t>
  </si>
  <si>
    <t>Health Information is rarely used for service delivery and monitoring, but no real planning done</t>
  </si>
  <si>
    <t>Care providers other than at Central level do not use health information for service delivery, planning and monitoring</t>
  </si>
  <si>
    <t>VI.E.3</t>
  </si>
  <si>
    <t xml:space="preserve">Information on health risk factors are systematically used to advocate less-risk behaviour in the general public as well as in targeted vulnerable groups. </t>
  </si>
  <si>
    <t>Yes, always</t>
  </si>
  <si>
    <t>Yes, sometimes</t>
  </si>
  <si>
    <t>Occasionally</t>
  </si>
  <si>
    <t>F. Administrative records</t>
  </si>
  <si>
    <r>
      <t xml:space="preserve">There is a database of </t>
    </r>
    <r>
      <rPr>
        <i/>
        <sz val="8"/>
        <rFont val="Arial"/>
        <family val="2"/>
      </rPr>
      <t xml:space="preserve">public </t>
    </r>
    <r>
      <rPr>
        <sz val="8"/>
        <rFont val="Arial"/>
        <family val="2"/>
      </rPr>
      <t>health facilities with a coding system that permits integrated data management</t>
    </r>
  </si>
  <si>
    <r>
      <t>HIS capacity building</t>
    </r>
    <r>
      <rPr>
        <i/>
        <sz val="8"/>
        <rFont val="Arial"/>
        <family val="2"/>
      </rPr>
      <t xml:space="preserve"> </t>
    </r>
    <r>
      <rPr>
        <sz val="8"/>
        <rFont val="Arial"/>
        <family val="2"/>
      </rPr>
      <t xml:space="preserve">activities have occurred over the past year </t>
    </r>
    <r>
      <rPr>
        <i/>
        <sz val="8"/>
        <rFont val="Arial"/>
        <family val="2"/>
      </rPr>
      <t>for HIS staff</t>
    </r>
    <r>
      <rPr>
        <sz val="8"/>
        <rFont val="Arial"/>
        <family val="2"/>
      </rPr>
      <t xml:space="preserve"> (statistics, software and database maintenance, and/or epidemiology)</t>
    </r>
  </si>
  <si>
    <t>Significant capacity building occurred as part of a long-term government-driven human resources development plan</t>
  </si>
  <si>
    <r>
      <t>HIS capacity building</t>
    </r>
    <r>
      <rPr>
        <i/>
        <sz val="8"/>
        <rFont val="Arial"/>
        <family val="2"/>
      </rPr>
      <t xml:space="preserve"> </t>
    </r>
    <r>
      <rPr>
        <sz val="8"/>
        <rFont val="Arial"/>
        <family val="2"/>
      </rPr>
      <t xml:space="preserve">activities have occurred over the past year </t>
    </r>
    <r>
      <rPr>
        <i/>
        <sz val="8"/>
        <rFont val="Arial"/>
        <family val="2"/>
      </rPr>
      <t>for health facility staff (data collection, self-assessment, analysis, presentation)</t>
    </r>
  </si>
  <si>
    <r>
      <t xml:space="preserve">1.1 Mortality questions on the last census
</t>
    </r>
    <r>
      <rPr>
        <b/>
        <sz val="8"/>
        <rFont val="Arial"/>
        <family val="2"/>
      </rPr>
      <t>Note</t>
    </r>
    <r>
      <rPr>
        <sz val="8"/>
        <rFont val="Arial"/>
        <family val="2"/>
      </rPr>
      <t>: This question is not applicable if vital registration covers at least 90% of deaths</t>
    </r>
  </si>
  <si>
    <t>3.4 Microdata are available for public access</t>
  </si>
  <si>
    <t>1.1 Is there a reliable source of nationwide vital statistics: civil registration vs. sample registration system (SRS) vs. demographic surveillance systems (DSS)?</t>
  </si>
  <si>
    <t>Sample registration system</t>
  </si>
  <si>
    <r>
      <t xml:space="preserve">2.6 Sample registration system (SRS) developed and generating timely and accurate data
</t>
    </r>
    <r>
      <rPr>
        <b/>
        <sz val="8"/>
        <rFont val="Arial"/>
        <family val="2"/>
      </rPr>
      <t>Note</t>
    </r>
    <r>
      <rPr>
        <sz val="8"/>
        <rFont val="Arial"/>
        <family val="2"/>
      </rPr>
      <t>: not applicable if no SRS</t>
    </r>
  </si>
  <si>
    <r>
      <t xml:space="preserve">2.8 Verbal autopsy (VA) tool 
</t>
    </r>
    <r>
      <rPr>
        <b/>
        <sz val="8"/>
        <rFont val="Arial"/>
        <family val="2"/>
      </rPr>
      <t>Note</t>
    </r>
    <r>
      <rPr>
        <sz val="8"/>
        <rFont val="Arial"/>
        <family val="2"/>
      </rPr>
      <t>: not applicable if no DSS or SRS</t>
    </r>
  </si>
  <si>
    <r>
      <t>3.2 Microdata</t>
    </r>
    <r>
      <rPr>
        <sz val="8"/>
        <rFont val="Arial"/>
        <family val="2"/>
      </rPr>
      <t xml:space="preserve"> </t>
    </r>
    <r>
      <rPr>
        <sz val="8"/>
        <rFont val="Arial"/>
        <family val="2"/>
      </rPr>
      <t>are available from recent surveys</t>
    </r>
  </si>
  <si>
    <t>4.1 Vertical reporting systems such as those for tuberculosis and vaccination communicate well with the general health service reporting system</t>
  </si>
  <si>
    <t>4.3 The data derived from health service records are used to estimate coverage with key services such as antenatal care (ANC), delivery with a skilled attendant and immunization</t>
  </si>
  <si>
    <t>2.4 The national HR database statistics on the number of public sector health professionals was last updated no more than:</t>
  </si>
  <si>
    <r>
      <t xml:space="preserve">2.7 NHA routinely provides information on the following 4 classifications - sources, agents, providers, functions
</t>
    </r>
    <r>
      <rPr>
        <b/>
        <sz val="8"/>
        <rFont val="Arial"/>
        <family val="2"/>
      </rPr>
      <t>Note</t>
    </r>
    <r>
      <rPr>
        <sz val="8"/>
        <rFont val="Arial"/>
        <family val="2"/>
      </rPr>
      <t>: not applicable if no NHA conducted</t>
    </r>
  </si>
  <si>
    <t>A. Census</t>
  </si>
  <si>
    <t>III.A.3
Dissemination</t>
  </si>
  <si>
    <t>III.B.1
Contents</t>
  </si>
  <si>
    <t>III.B.2
Capacity &amp; practices</t>
  </si>
  <si>
    <t>III.B.3
Dissemination</t>
  </si>
  <si>
    <t>III.B.4
Integration and Use</t>
  </si>
  <si>
    <r>
      <t>III.C.</t>
    </r>
    <r>
      <rPr>
        <sz val="8"/>
        <rFont val="Arial"/>
        <family val="2"/>
      </rPr>
      <t xml:space="preserve">1
</t>
    </r>
    <r>
      <rPr>
        <sz val="8"/>
        <rFont val="Arial"/>
        <family val="2"/>
      </rPr>
      <t>Contents</t>
    </r>
  </si>
  <si>
    <t>III.C.2
Capacity &amp; practices</t>
  </si>
  <si>
    <t>III.C.3
Dissemination</t>
  </si>
  <si>
    <t>III.C.4
Integration and use</t>
  </si>
  <si>
    <r>
      <t>III.D.</t>
    </r>
    <r>
      <rPr>
        <sz val="8"/>
        <rFont val="Arial"/>
        <family val="2"/>
      </rPr>
      <t xml:space="preserve">1
</t>
    </r>
    <r>
      <rPr>
        <sz val="8"/>
        <rFont val="Arial"/>
        <family val="2"/>
      </rPr>
      <t xml:space="preserve">Contents </t>
    </r>
  </si>
  <si>
    <t>III.D.2
Capacity &amp; practices</t>
  </si>
  <si>
    <t>III.D.3
Dissemination</t>
  </si>
  <si>
    <t>III.D.4
Integration &amp; use</t>
  </si>
  <si>
    <t>III.E.1
Contents</t>
  </si>
  <si>
    <t>III.F.1
Contents</t>
  </si>
  <si>
    <t>III.F.2
Capacity &amp; practices</t>
  </si>
  <si>
    <t>III.F.3
Dissemination</t>
  </si>
  <si>
    <t>III.F.4
Integration and use</t>
  </si>
  <si>
    <r>
      <t>III.E</t>
    </r>
    <r>
      <rPr>
        <sz val="8"/>
        <rFont val="Arial"/>
        <family val="2"/>
      </rPr>
      <t>.4
Integration and use</t>
    </r>
  </si>
  <si>
    <r>
      <t>III.E</t>
    </r>
    <r>
      <rPr>
        <sz val="8"/>
        <rFont val="Arial"/>
        <family val="2"/>
      </rPr>
      <t>.</t>
    </r>
    <r>
      <rPr>
        <sz val="8"/>
        <rFont val="Arial"/>
        <family val="2"/>
      </rPr>
      <t>3
Dissemination</t>
    </r>
  </si>
  <si>
    <r>
      <t>III.E</t>
    </r>
    <r>
      <rPr>
        <sz val="8"/>
        <rFont val="Arial"/>
        <family val="2"/>
      </rPr>
      <t>.2
Capacity &amp; practices</t>
    </r>
  </si>
  <si>
    <t>III.F.1
Contents (continued)</t>
  </si>
  <si>
    <t>III.F.2
Capacity and practices (continued)</t>
  </si>
  <si>
    <t>III.F.3
Dissemination (continued)</t>
  </si>
  <si>
    <t>III.F.4
Integration and use (continued)</t>
  </si>
  <si>
    <t>Yes, a written set of data management procedures exists, but these are only partially implemented</t>
  </si>
  <si>
    <t>Yes, there is a data warehouse at national level with a user-friendly reporting utility accessible to all relevant government and international agencies</t>
  </si>
  <si>
    <t>Yes, there is a data warehouse at sub national levels with a user-friendly reporting utility accessible to sub national levels including the district level</t>
  </si>
  <si>
    <t>Sub national levels have a data warehouse equivalent to the national one and have a reporting utility accessible to various audiences</t>
  </si>
  <si>
    <t>No metadata dictionary exists</t>
  </si>
  <si>
    <t>2.9 There are sufficient numbers of adequately skilled human resources for managing the logistics of equipment, supplies and commodities</t>
  </si>
  <si>
    <t>There is a written set of procedures for data management including data collection, storage, cleaning, quality control, analysis, and presentation for target audiences, and these are implemented throughout the country</t>
  </si>
  <si>
    <t>The HIS unit at national level is running an integrated “data warehouse” containing data from all data sources (both population-based and facility-based sources including all key health programmes), and has a user-friendly reporting utility accessible to various user audiences</t>
  </si>
  <si>
    <t>A "metadata dictionary'' exists which provides data variable definitions as well as their use in indicators, specification of data collection method, periodicity, geographic designations, analysis techniques used and possible biases</t>
  </si>
  <si>
    <t>Identifier codes are available for health facilities and administrative geographic units (e.g. province, district, municipality, etc.) to facilitate merging of multiple databases from different sources</t>
  </si>
  <si>
    <t>2. Adult mortality (all cause)</t>
  </si>
  <si>
    <r>
      <t>For the most recently published estimate, how many years ago were the data collected</t>
    </r>
  </si>
  <si>
    <t>3-5 years</t>
  </si>
  <si>
    <t>6-9 years</t>
  </si>
  <si>
    <t>Most recent data point disaggregated by demographic variables (age), socio-economic status (e.g. by wealth quintiles, level of education, and occupations) and by locality (e.g. urban/rural, major administrative regions)</t>
  </si>
  <si>
    <r>
      <t>How many times was it measured in the last 5 years?</t>
    </r>
  </si>
  <si>
    <t>3-4</t>
  </si>
  <si>
    <t>Recent estimates are disaggregated by demographic characteristics (e.g. sex and age), socioeconomic status (e.g. wealth or occupation or education) and by locality (e.g. urban-rural, major administrative region or geographical region)</t>
  </si>
  <si>
    <t>5. Underweight in children (&lt;59 months or &lt;36 months)</t>
  </si>
  <si>
    <t>For the most recently published data, how many months ago were the last data collected (typically from December of the year being reported)</t>
  </si>
  <si>
    <t>Most recent data point disaggregated by geographic region, sex and age for relevant indicators</t>
  </si>
  <si>
    <t>Measles coverage has been measured by at least two nationally representative household surveys in the last five years and immunization cards were shown during each survey for at least 2/3 of children</t>
  </si>
  <si>
    <t>In the last 5 years there has been one  nationally representative household survey measuring measles coverage and for which cards were shown for at least 2/3 of children</t>
  </si>
  <si>
    <t>During the household survey, immunization cards were shown for less than 2/3 of children</t>
  </si>
  <si>
    <t>How many times in the last 5 years was an annual estimate published based upon administrative statistics?</t>
  </si>
  <si>
    <t>Most recent survey disaggregated by demographic characteristics (e.g, age and sex),  socioeconomic status (e.g, wealth or occupation or education of their parent) and by geographical region (e.g., urban-rural, major administrative region)</t>
  </si>
  <si>
    <t>The percentage of deliveries attended by a skilled health professional has been measured by at least two nationally representative household surveys in the last five years</t>
  </si>
  <si>
    <t>Yes.  In the last 5 years there have been at least two nationally representative  household surveys measuring coverage</t>
  </si>
  <si>
    <t>In the last five years there has been one nationally representative household survey measuring coverage</t>
  </si>
  <si>
    <t>How many times was it measured in last 10 years?</t>
  </si>
  <si>
    <t>Most recent estimate disaggregated by age, socioeconomic status (e.g. wealth or occupation or education of parent) and by geographical region of respondent / client</t>
  </si>
  <si>
    <t>9. Tuberculosis (TB) treatment success rate under DOTS</t>
  </si>
  <si>
    <t>Coverage of data upon which last estimate is based -- % of sub national DOTS quarterly reports received by national TB programme in most recent year</t>
  </si>
  <si>
    <t>Most recent data point disaggregated by age, socioeconomic status (e.g, wealth or occupation or education) and by locality (e.g., urban-rural, major administrative region) of respondent / client</t>
  </si>
  <si>
    <t>10. Proportion of children (&lt;59 months or &lt;36 months) sleeping under insecticide treated bednets</t>
  </si>
  <si>
    <t>Data collection method</t>
  </si>
  <si>
    <t>Periodicity</t>
  </si>
  <si>
    <t>Components represented</t>
  </si>
  <si>
    <t>Ministry of Health and as well as Social Security</t>
  </si>
  <si>
    <t>General government expenditure available by district  or subnational level</t>
  </si>
  <si>
    <t>12. Private expenditure on health per capita (out-of-pocket, private health insurance and NGO)</t>
  </si>
  <si>
    <r>
      <t>Periodicity</t>
    </r>
  </si>
  <si>
    <t>13. Density of health workforce (total and by professional category) by 1,000 population</t>
  </si>
  <si>
    <t>Survey with self reports and appropriate questions
1. If generalized HIV epidemic;
2. If concentrated HIV epidemic</t>
  </si>
  <si>
    <r>
      <t>Data collection method</t>
    </r>
  </si>
  <si>
    <t>Central HIS Unit conducts in-depth data analysis that provides answers to important questions and identifies critical changes important for population health</t>
  </si>
  <si>
    <t>Yes, strategic planning and policy development are regularly based on central HIS unit analytic reports</t>
  </si>
  <si>
    <t>Integrated HIS summary reports covering (at least a minimum set of core indicators including of MDGs and global health partners (GHPs) where relevant) are distributed regularly to all relevant parties</t>
  </si>
  <si>
    <t>Regular integrated reports at least annually, but distributed  only to Ministry of Health</t>
  </si>
  <si>
    <t>Health information (risk factors, systems, status) is demonstrably used in the planning process, e.g. for annual integrated development plans, medium-term expenditure frameworks, long-term strategic plans, and annual health sector reviews</t>
  </si>
  <si>
    <t xml:space="preserve">Commonly used for “diagnostic” purposes to describe health problems / challenges, but no synchronised use of health information between different planning frameworks </t>
  </si>
  <si>
    <t>HIS information is widely used to set national resource allocations</t>
  </si>
  <si>
    <t>HIS information is used to advocate for equity and increased resources to disadvantaged groups and communities by e.g. documenting their disease burden and poor access to services</t>
  </si>
  <si>
    <t>HIS information is systematically used to pursue equity</t>
  </si>
  <si>
    <t>HIS information is regularly used to promote equity</t>
  </si>
  <si>
    <t>Managers at all levels use health information for local health service delivery management, planning and monitoring</t>
  </si>
  <si>
    <r>
      <t>Care providers at all levels use health  information for local service delivery,  planning and monitoring</t>
    </r>
  </si>
  <si>
    <t>General population survey with ANC surveillance OR high risk population surveillance with random sampling</t>
  </si>
  <si>
    <t>ANC surveillance OR high risk population surveillance, purposive sampling</t>
  </si>
  <si>
    <t>1.3 In the last five years, nationally representative population-based survey(s)  have measured the prevalence of some priority non-communicable diseases/health problems (e.g. disability, mental illness, hypertension, diabetes, accidents, violence) and leading risk factors (e.g. smoking, drug use, diet, physical inactivity)</t>
  </si>
  <si>
    <t>Yes, nationally representative surveys have measured biomarkers and at least three priority non-comunicable diseases/health conditions or risk factors</t>
  </si>
  <si>
    <t>Surveys have not measured any additional biomarkers but have measured the prevalence of at least one priority non-communicable disease/health problem or risk factor</t>
  </si>
  <si>
    <t xml:space="preserve">In the last five years, population-based surveys have not measured the prevalence of any priority non-communicable disease/health problem or risk factor </t>
  </si>
  <si>
    <t>4.1  There are meetings and a multi-year plan to coordinate the timing, key variables measured and funding of nationally representative population-based surveys which measure health indicators</t>
  </si>
  <si>
    <t>2.2 Percentage of health workers making primary diagnoses who can correctly cite the case definitions of the majority of notifiable diseases</t>
  </si>
  <si>
    <t>Average assessment score = total score/x indicators</t>
  </si>
  <si>
    <t>Health system</t>
  </si>
  <si>
    <t>Finances</t>
  </si>
  <si>
    <t>Total/National health expenditure per capita or</t>
  </si>
  <si>
    <t>Annual budget expenditure per capita</t>
  </si>
  <si>
    <t>Facilities</t>
  </si>
  <si>
    <t>% coverage of health centers</t>
  </si>
  <si>
    <t>Number of in patient beds per 1,000 population</t>
  </si>
  <si>
    <t>Total assessment score for health system</t>
  </si>
  <si>
    <t>NCD</t>
  </si>
  <si>
    <t>Smoking</t>
  </si>
  <si>
    <t>Environment</t>
  </si>
  <si>
    <t xml:space="preserve">Improved water supply this indicator means we consider % change </t>
  </si>
  <si>
    <t>Sanitary facilities</t>
  </si>
  <si>
    <t>Sexual behaviour</t>
  </si>
  <si>
    <t>Condom use in higher risk sex</t>
  </si>
  <si>
    <t>Total assessment score for risk factors</t>
  </si>
  <si>
    <r>
      <t>·</t>
    </r>
    <r>
      <rPr>
        <sz val="10"/>
        <rFont val="Times New Roman"/>
        <family val="1"/>
      </rPr>
      <t xml:space="preserve">          </t>
    </r>
    <r>
      <rPr>
        <sz val="10"/>
        <rFont val="Arial"/>
        <family val="2"/>
      </rPr>
      <t xml:space="preserve">Bed nets </t>
    </r>
  </si>
  <si>
    <r>
      <t>·</t>
    </r>
    <r>
      <rPr>
        <sz val="10"/>
        <rFont val="Times New Roman"/>
        <family val="1"/>
      </rPr>
      <t xml:space="preserve">          </t>
    </r>
    <r>
      <rPr>
        <sz val="10"/>
        <rFont val="Arial"/>
        <family val="2"/>
      </rPr>
      <t>indoor residual spraying</t>
    </r>
  </si>
  <si>
    <t>Health workers per 1,000 population ( including Physicians / nurses, midwives)</t>
  </si>
  <si>
    <t>Yes (1)</t>
  </si>
  <si>
    <t>No (0)</t>
  </si>
  <si>
    <t>Score (yes=1; no=0)</t>
  </si>
  <si>
    <t>average score</t>
  </si>
  <si>
    <t>Moderate</t>
  </si>
  <si>
    <t>Methods used to collect the information</t>
  </si>
  <si>
    <t>HIV case reporting</t>
  </si>
  <si>
    <t>Underweight in children</t>
  </si>
  <si>
    <t>Obesity in adults</t>
  </si>
  <si>
    <t>&lt; 5 yr</t>
  </si>
  <si>
    <t>5 or more years ago</t>
  </si>
  <si>
    <t>More than 1 point</t>
  </si>
  <si>
    <t>Clinic reports with evaluation of reporting rate</t>
  </si>
  <si>
    <t>District reports with evaluation of reporting rate</t>
  </si>
  <si>
    <t>National reports with limited evaluation of reporting bias</t>
  </si>
  <si>
    <t>Less than 2 yrs</t>
  </si>
  <si>
    <t>No the basic communication technology is not in place at all levels but we are able to ensure compilation of national and sub-national (regional) data as needed</t>
  </si>
  <si>
    <t>I.B.10</t>
  </si>
  <si>
    <t>At regions and provinces, there are designated full-time health information officer positions and they are filled</t>
  </si>
  <si>
    <t>Yes, 100% of health offices at regions and provinces have a designated, filled full time health information officer</t>
  </si>
  <si>
    <t>Yes, more than 50% half of health offices at regions and provinces have a filled designated full-time health information officer position</t>
  </si>
  <si>
    <t>Method used to collect the most recent major data point</t>
  </si>
  <si>
    <t>Time lag since the most recent data point</t>
  </si>
  <si>
    <t>Number of data points during the last decade</t>
  </si>
  <si>
    <t>Coverage of the most recent data point</t>
  </si>
  <si>
    <t>Most recent data point disaggregated by age and sex</t>
  </si>
  <si>
    <t>Name1</t>
  </si>
  <si>
    <t>Name2</t>
  </si>
  <si>
    <t>Name3</t>
  </si>
  <si>
    <t>Name4</t>
  </si>
  <si>
    <t>Name5</t>
  </si>
  <si>
    <t>Name6</t>
  </si>
  <si>
    <t>Name7</t>
  </si>
  <si>
    <t>Name8</t>
  </si>
  <si>
    <t>Name9</t>
  </si>
  <si>
    <t>Name10</t>
  </si>
  <si>
    <t>Name11</t>
  </si>
  <si>
    <t>Name12</t>
  </si>
  <si>
    <t>Name13</t>
  </si>
  <si>
    <t>Name14</t>
  </si>
  <si>
    <t>Yes=1</t>
  </si>
  <si>
    <t>No=0</t>
  </si>
  <si>
    <r>
      <t>o</t>
    </r>
    <r>
      <rPr>
        <sz val="7"/>
        <rFont val="Times New Roman"/>
        <family val="1"/>
      </rPr>
      <t xml:space="preserve">        </t>
    </r>
    <r>
      <rPr>
        <sz val="10"/>
        <rFont val="Arial"/>
        <family val="2"/>
      </rPr>
      <t>Consistency and revisions: the data points are consistent within a dataset and over time, and with other major data sets; revisions follow a regular, well-established and transparent schedule</t>
    </r>
  </si>
  <si>
    <r>
      <t>o</t>
    </r>
    <r>
      <rPr>
        <sz val="7"/>
        <rFont val="Times New Roman"/>
        <family val="1"/>
      </rPr>
      <t xml:space="preserve">        </t>
    </r>
    <r>
      <rPr>
        <sz val="10"/>
        <rFont val="Arial"/>
        <family val="2"/>
      </rPr>
      <t>Representativeness: the source data adequately represent the population and relevant sub-populations</t>
    </r>
  </si>
  <si>
    <r>
      <t>o</t>
    </r>
    <r>
      <rPr>
        <sz val="7"/>
        <rFont val="Times New Roman"/>
        <family val="1"/>
      </rPr>
      <t xml:space="preserve">        </t>
    </r>
    <r>
      <rPr>
        <sz val="10"/>
        <rFont val="Arial"/>
        <family val="2"/>
      </rPr>
      <t>Disaggregation: the indicator should be available by major stratifiers, notably sex, age, socio-economic status, major geographic or administrative region, and ethnicity, all as appropriate.</t>
    </r>
  </si>
  <si>
    <r>
      <t>§</t>
    </r>
    <r>
      <rPr>
        <sz val="7"/>
        <rFont val="Times New Roman"/>
        <family val="1"/>
      </rPr>
      <t xml:space="preserve">         </t>
    </r>
    <r>
      <rPr>
        <sz val="10"/>
        <rFont val="Arial"/>
        <family val="2"/>
      </rPr>
      <t>Estimation methods and statistical techniques: the estimation method, including adjustments, data transformation, and analytical methods follows sound statistical procedures and is transparent.</t>
    </r>
  </si>
  <si>
    <t>www.healthmetricsnetwork.org</t>
  </si>
  <si>
    <t xml:space="preserve">healthmetrics@who.int </t>
  </si>
  <si>
    <t xml:space="preserve"> Communicate problems and suggestions by email to:</t>
  </si>
  <si>
    <t xml:space="preserve">3.1 When was the last time that an annual summary of health service statistics was published with statistics disaggregated by major administrative region? </t>
  </si>
  <si>
    <t>Less than 2 years ago</t>
  </si>
  <si>
    <t>1.1 There is a national roster of public and private sector health facilities.  Each health facility has been assigned a unique identifier code that permits data on facilities to be merged</t>
  </si>
  <si>
    <t>2 - 3 years ago</t>
  </si>
  <si>
    <t xml:space="preserve">More than 3 years ago </t>
  </si>
  <si>
    <t>1.6 Financial records are available on general government expenditures on health, private expenditures on health (and their components) and external expenditure on health</t>
  </si>
  <si>
    <t>Integration &amp; use</t>
  </si>
  <si>
    <t>Skilled birth attendants</t>
  </si>
  <si>
    <t>Indirect methods (such as sisterhood or orphanhood) from household survey or census</t>
  </si>
  <si>
    <t>2. Causes of death in children under 5</t>
  </si>
  <si>
    <t>Death registration form with good medical certification of the cause of death</t>
  </si>
  <si>
    <t>Death registration form with medical certification of the cause of death of limited quality</t>
  </si>
  <si>
    <t>Verbal autopsy or hospital data</t>
  </si>
  <si>
    <t>Plausibility</t>
  </si>
  <si>
    <t>Accuracy of neonatal breakdown and completeness of birth registration</t>
  </si>
  <si>
    <t>Implementation&amp; actions</t>
  </si>
  <si>
    <t>Planning &amp; priority Setting</t>
  </si>
  <si>
    <t>Estimation method/transparency</t>
  </si>
  <si>
    <t>Elements for assessing selected indicators</t>
  </si>
  <si>
    <t>% performamnce</t>
  </si>
  <si>
    <t xml:space="preserve"> Health status</t>
  </si>
  <si>
    <t>Less than 1-year lag</t>
  </si>
  <si>
    <t>2 year lag</t>
  </si>
  <si>
    <t>3 year lag or more</t>
  </si>
  <si>
    <t>3.2 Lag between the time that descriptive statistics (age, sex, residence by enumeration area) were last published and the time that the data were collected</t>
  </si>
  <si>
    <t xml:space="preserve">Less than 2 years </t>
  </si>
  <si>
    <t>2 or 3 years</t>
  </si>
  <si>
    <t>4 or 5</t>
  </si>
  <si>
    <t>No census results available for at least 10 years (if so, skip all subsequent questions on the census)</t>
  </si>
  <si>
    <t>Available on request</t>
  </si>
  <si>
    <t xml:space="preserve">Available on request with restrictions </t>
  </si>
  <si>
    <t>Population projections are not used for health</t>
  </si>
  <si>
    <t>4.1 Census projections are used for the estimation of coverage and planning of health services</t>
  </si>
  <si>
    <t>Yes, all of the appropriate health-related MDG indicators are included in the minimum core indicator set</t>
  </si>
  <si>
    <t>Capacity &amp; practices</t>
  </si>
  <si>
    <t>Population based survey with self report , daily smokers over previous month</t>
  </si>
  <si>
    <t>Component</t>
  </si>
  <si>
    <t>Household survey </t>
  </si>
  <si>
    <t>Administrative report </t>
  </si>
  <si>
    <t>Representativeness/ appropriateness</t>
  </si>
  <si>
    <t>Overall health indicators quality</t>
  </si>
  <si>
    <t>Known among health-focused policy/decision makers</t>
  </si>
  <si>
    <t xml:space="preserve">Such indicators are regularly used, but generally not tailored to each vulnerable group </t>
  </si>
  <si>
    <t xml:space="preserve">Only used on an ad-hoc basis </t>
  </si>
  <si>
    <t>All resource allocation (budgets, staff allocations) are based on HIS information, resulting in major shifts</t>
  </si>
  <si>
    <t xml:space="preserve">Information-driven resource allocation adopted in principle, but not yet fully implemented; </t>
  </si>
  <si>
    <t>Questions on recent household deaths as well as questions for indirectly estimating both child mortality and adult mortality</t>
  </si>
  <si>
    <t>Questions on recent household deaths as well as questions for indirectly estimating either child mortality or adult mortality</t>
  </si>
  <si>
    <t>Yes, both</t>
  </si>
  <si>
    <t>Only by education</t>
  </si>
  <si>
    <t>Additional questions</t>
  </si>
  <si>
    <t>True for all leading causes of morbidity, mortality, and disability</t>
  </si>
  <si>
    <t>Results of Dissemination and Use</t>
  </si>
  <si>
    <t xml:space="preserve">Analysis and use of information </t>
  </si>
  <si>
    <t>Policy  and Advocacy</t>
  </si>
  <si>
    <t>4. Data management</t>
  </si>
  <si>
    <t>5. Information Products</t>
  </si>
  <si>
    <t>6. Dissemination and use</t>
  </si>
  <si>
    <t>3. Data sources</t>
  </si>
  <si>
    <t>Health &amp; disease records</t>
  </si>
  <si>
    <t>Health service records</t>
  </si>
  <si>
    <t>Administrative records</t>
  </si>
  <si>
    <t>Data sources</t>
  </si>
  <si>
    <t>Information products</t>
  </si>
  <si>
    <t>Dissemination &amp; use</t>
  </si>
  <si>
    <t xml:space="preserve">1.2 Global Positioning Satellite (GPS) coordinates are included in the facility database for the majority of facilities </t>
  </si>
  <si>
    <t>True for 90% or more of public and private facilities</t>
  </si>
  <si>
    <t>True for 90% or more of public facilities</t>
  </si>
  <si>
    <t>True for &lt;90% of public facilities</t>
  </si>
  <si>
    <t>2.1 There are human resources and equipment for maintaining and updating the database and maps</t>
  </si>
  <si>
    <t>2.2 The national database of facilities was updated no less than:</t>
  </si>
  <si>
    <t>Do not have a national database</t>
  </si>
  <si>
    <t>Significant capacity building, but largely depending on external (e.g. donor) support and input</t>
  </si>
  <si>
    <t>No guidelines exist</t>
  </si>
  <si>
    <t xml:space="preserve">Known by a few “specialists” only; </t>
  </si>
  <si>
    <t>Implementation/action</t>
  </si>
  <si>
    <t>Resource allocation</t>
  </si>
  <si>
    <t>Not used for equity purposes</t>
  </si>
  <si>
    <t xml:space="preserve">Indicator # 1 &amp;# 4 is simple that any country should has; #2 reflects quality of HIS &amp; ART program desirable for policy decision regarding improvement of cost-effectiveness of ART program; # 3 is longitudinal data follow up applicable only for countries that have clinical trial on going.  </t>
  </si>
  <si>
    <t>TB</t>
  </si>
  <si>
    <t>TB cure rate</t>
  </si>
  <si>
    <t>Malaria</t>
  </si>
  <si>
    <t xml:space="preserve">Prevention coverage </t>
  </si>
  <si>
    <t>Total assessment score for health service</t>
  </si>
  <si>
    <t>HIS committee defines and oversees standards for indicators, data collection and reporting</t>
  </si>
  <si>
    <t>Standards discussed but not implemented</t>
  </si>
  <si>
    <t>National, up-to-date listing of health facilities and geographic coordinates exists</t>
  </si>
  <si>
    <t>Listing available but no geographic coordinates</t>
  </si>
  <si>
    <t>TOTAL Score</t>
  </si>
  <si>
    <t>Sub-total</t>
  </si>
  <si>
    <t xml:space="preserve">Coverage of data upon which recent estimates were based  </t>
  </si>
  <si>
    <t>Data from at least 90% of professionally supervised deliveries and from  complete (&gt;90%) registration of births</t>
  </si>
  <si>
    <t>Nationally representative household sample</t>
  </si>
  <si>
    <t>Local studies; incomplete reporting on professionally supervised deliveries with limited or no evaluation of completeness</t>
  </si>
  <si>
    <t>2.1 The country has adequate capacity to (1) implement data collection, (2) process the data and (3) analyze the data</t>
  </si>
  <si>
    <t>Adequate capacity for all 3</t>
  </si>
  <si>
    <t>Adequate capacity for 2 of the 3</t>
  </si>
  <si>
    <t>Adequate capacity for only 1 of the 3</t>
  </si>
  <si>
    <t>Adequate capacity for none of the 3</t>
  </si>
  <si>
    <t xml:space="preserve">A. </t>
  </si>
  <si>
    <t xml:space="preserve">B. </t>
  </si>
  <si>
    <t xml:space="preserve">C. </t>
  </si>
  <si>
    <t>HIS Infrastructure</t>
  </si>
  <si>
    <r>
      <t xml:space="preserve">2.8 NHA provides information on health expenditure by major diseases, health program areas, geographical areas and/or and target populations (according to major policy concerns)
</t>
    </r>
    <r>
      <rPr>
        <b/>
        <sz val="8"/>
        <rFont val="Arial"/>
        <family val="2"/>
      </rPr>
      <t>Note</t>
    </r>
    <r>
      <rPr>
        <sz val="8"/>
        <rFont val="Arial"/>
        <family val="2"/>
      </rPr>
      <t>: not applicable if no NHA conducted</t>
    </r>
  </si>
  <si>
    <t xml:space="preserve">Some shifts, but links to information not clear </t>
  </si>
  <si>
    <t xml:space="preserve">Budgets are not information- driven </t>
  </si>
  <si>
    <t xml:space="preserve">Health information is used occasionally </t>
  </si>
  <si>
    <t>Methods used to collect the most recent data</t>
  </si>
  <si>
    <t>1 year</t>
  </si>
  <si>
    <t>3-4 years</t>
  </si>
  <si>
    <t>5+</t>
  </si>
  <si>
    <t>How many times was it measured in the last year? (should be quarterly)</t>
  </si>
  <si>
    <t>&lt; 4</t>
  </si>
  <si>
    <t>Core dimensions</t>
  </si>
  <si>
    <t>Ad hoc staff chosen when activity takes place</t>
  </si>
  <si>
    <t>Any 2</t>
  </si>
  <si>
    <t>70 - 89%</t>
  </si>
  <si>
    <t>50 - 69%</t>
  </si>
  <si>
    <t>ICD-10 detailed</t>
  </si>
  <si>
    <t>Tabulation List ICD10</t>
  </si>
  <si>
    <t>ICD-9</t>
  </si>
  <si>
    <t>No ICD used or  ICD 8 or earlier</t>
  </si>
  <si>
    <t xml:space="preserve">All 3 </t>
  </si>
  <si>
    <t xml:space="preserve">2 of 3 </t>
  </si>
  <si>
    <t xml:space="preserve">1 of 3 </t>
  </si>
  <si>
    <t>Partially representative (at least 1 urban and 2 rural sites)</t>
  </si>
  <si>
    <t>Non-representative</t>
  </si>
  <si>
    <t>VA tool validated;  questionnaire publicly available and consistent with intl stds</t>
  </si>
  <si>
    <t>VA tool validated</t>
  </si>
  <si>
    <t>VA not validated</t>
  </si>
  <si>
    <t>No verbal autopsy used by SRS and/or DSS</t>
  </si>
  <si>
    <t>Less than 3 years</t>
  </si>
  <si>
    <t>3 years</t>
  </si>
  <si>
    <t>4 or 5 years</t>
  </si>
  <si>
    <t>Both mortality rates and cause of death information are used</t>
  </si>
  <si>
    <t xml:space="preserve">1 of 2 used </t>
  </si>
  <si>
    <t>More than five years or not at all</t>
  </si>
  <si>
    <t>20% or more or no cause of death proportion</t>
  </si>
  <si>
    <t>No civil registration</t>
  </si>
  <si>
    <t>always -compulsory by law</t>
  </si>
  <si>
    <r>
      <t xml:space="preserve">3.2  NHA findings are widely and easily accessible
</t>
    </r>
    <r>
      <rPr>
        <b/>
        <sz val="8"/>
        <rFont val="Arial"/>
        <family val="2"/>
      </rPr>
      <t>Note</t>
    </r>
    <r>
      <rPr>
        <sz val="8"/>
        <rFont val="Arial"/>
        <family val="2"/>
      </rPr>
      <t>: not applicable if no NHA conducted</t>
    </r>
  </si>
  <si>
    <r>
      <t xml:space="preserve">4.2 NHA has been used for policy formulation and resource allocation
</t>
    </r>
    <r>
      <rPr>
        <b/>
        <sz val="8"/>
        <rFont val="Arial"/>
        <family val="2"/>
      </rPr>
      <t>Note</t>
    </r>
    <r>
      <rPr>
        <sz val="8"/>
        <rFont val="Arial"/>
        <family val="2"/>
      </rPr>
      <t>: not applicable if no NHA conducted</t>
    </r>
  </si>
  <si>
    <t>There is at least one major policy document that has been substantially influenced by or cites prominently NHA findings</t>
  </si>
  <si>
    <t xml:space="preserve">At least some findings from NHA have been used in budgeting and planning </t>
  </si>
  <si>
    <t>Policy makers and other stakeholders are aware of the NHA findings but there is no evidence that these findings have shaped policy and planning</t>
  </si>
  <si>
    <t>There is no evidence that policy makers are aware of NHA findings</t>
  </si>
  <si>
    <t>I.C.7</t>
  </si>
  <si>
    <t>V.C.15.1
Data collection method</t>
  </si>
  <si>
    <t>V.C.15.2 
Timeliness</t>
  </si>
  <si>
    <t>V.C.15.3 
Periodicity</t>
  </si>
  <si>
    <t>V.C.15.4 
Consistency</t>
  </si>
  <si>
    <t>Listing available and some geographic coordinates but not up-to-date</t>
  </si>
  <si>
    <t>National Statistics Office regional offices equipped with transport and communication to ensure rapid compilation of sub-national data</t>
  </si>
  <si>
    <t>Some communication available but not regularly</t>
  </si>
  <si>
    <t>Yes, regularly for all programmes</t>
  </si>
  <si>
    <t>Data discrepancies identified and reconciled</t>
  </si>
  <si>
    <t>Discrepancies identified and sometimes reconciled but not always</t>
  </si>
  <si>
    <t>Discrepancies identified but no systematic efforts to reconcile</t>
  </si>
  <si>
    <t>V.  Information Products</t>
  </si>
  <si>
    <t>B. Health System indicators</t>
  </si>
  <si>
    <t xml:space="preserve">Estimates use transparent, well-established methods </t>
  </si>
  <si>
    <t xml:space="preserve">For the most recently published estimate, how long ago were the data collected? </t>
  </si>
  <si>
    <t>Additional Indicator number 1</t>
  </si>
  <si>
    <t>Additional selected indicators</t>
  </si>
  <si>
    <t>15. Condom use with higher risk sex</t>
  </si>
  <si>
    <t>No estimate available</t>
  </si>
  <si>
    <t>Data points consistent over time and between sources during last decade</t>
  </si>
  <si>
    <t>Sample general population or all major risk groups</t>
  </si>
  <si>
    <t>C.16</t>
  </si>
  <si>
    <t>Condom use with higher risk sex</t>
  </si>
  <si>
    <t>Additional indicators</t>
  </si>
  <si>
    <t>Average score</t>
  </si>
  <si>
    <t>Overall additional indicators</t>
  </si>
  <si>
    <t>All indicators</t>
  </si>
  <si>
    <t>3 -5 years</t>
  </si>
  <si>
    <t>6 - 9 years</t>
  </si>
  <si>
    <t>Statistics on curative consultations are disaggregated by disease</t>
  </si>
  <si>
    <t>True for several major conditions of public health importance; plans exist for extending coverage</t>
  </si>
  <si>
    <t xml:space="preserve">True for one to several prototypes, and plans exist to discuss how to extend to at least one more public health problem </t>
  </si>
  <si>
    <t>No good prototype currently exists</t>
  </si>
  <si>
    <t>1.3 Mapping of public health risks, populations at risk and health resources (facilities, labs, health workers)</t>
  </si>
  <si>
    <t>Mapping of only a few public health risks or resources</t>
  </si>
  <si>
    <t>Records are usually completed adequately and can be retrieved for the majority of patients in time to promptly inform clinical decision making</t>
  </si>
  <si>
    <t xml:space="preserve">1.1 There is a health services based information system that brings together data from all public and private facilities   </t>
  </si>
  <si>
    <t>Yes, it covers both public and private facilities</t>
  </si>
  <si>
    <t>Covers few private facilities (e.g. only not-for-profit)</t>
  </si>
  <si>
    <t>No data from private facilities</t>
  </si>
  <si>
    <t>There is both systematic standardized supervision with reporting and a nationally representative health facility survey</t>
  </si>
  <si>
    <t>There has been at least one nationally representative health facility survey in the last 5 years</t>
  </si>
  <si>
    <t>There is information on quality of services but only from a convenience sample of health facilities</t>
  </si>
  <si>
    <t>Records of findings from structured supervision or health facility surveys are not available</t>
  </si>
  <si>
    <t>5% to 24% of health workers trained in the last 5 year</t>
  </si>
  <si>
    <t>Less than 5% of health workers trained</t>
  </si>
  <si>
    <t>Selected Indicators</t>
  </si>
  <si>
    <t>Health status</t>
  </si>
  <si>
    <t>Yes, fully operational, meets regularly and meets needs for coordination</t>
  </si>
  <si>
    <r>
      <t xml:space="preserve">Yes, but meets only occasionally on an </t>
    </r>
    <r>
      <rPr>
        <i/>
        <sz val="8"/>
        <rFont val="Arial"/>
        <family val="2"/>
      </rPr>
      <t>ad hoc</t>
    </r>
    <r>
      <rPr>
        <sz val="8"/>
        <rFont val="Arial"/>
        <family val="2"/>
      </rPr>
      <t xml:space="preserve"> basis or agenda is too full</t>
    </r>
  </si>
  <si>
    <t>True for all key epidemic prone diseases and diseases targeted for eradication / elimination</t>
  </si>
  <si>
    <t>True for all except one or two key epidemic prone diseases and diseases targeted for eradication / elimination</t>
  </si>
  <si>
    <t>There are 3 or more key diseases for which case definitions remain to be established or for which the reporting form is not adequate</t>
  </si>
  <si>
    <t>No system for notification or a system which fails to report on most of the key diseases</t>
  </si>
  <si>
    <t>Maps are up-to-date and comprehensive and capacity exists to promptly add new features</t>
  </si>
  <si>
    <t>Maps are up-to-date and reasonably comprehensive</t>
  </si>
  <si>
    <t>No mapping of public health risks or services</t>
  </si>
  <si>
    <t>2.1 The country has adequate capacity to (1) diagnose and record cases of notifiable diseases, (2) report and transmit timely and complete data on these disease (3) analyze and act upon the data for outbreak response and planning of public health interventions</t>
  </si>
  <si>
    <t>75% to 89%</t>
  </si>
  <si>
    <t>25% to 74%</t>
  </si>
  <si>
    <t>&lt; 25%</t>
  </si>
  <si>
    <t>2.5 Proportion of investigated outbreaks with laboratory results</t>
  </si>
  <si>
    <t>Patient records are almost always completed adequately and can be retrieved for almost all patients</t>
  </si>
  <si>
    <t xml:space="preserve">The data allow disaggregation by two variables (excluding public/private and urban/rural) </t>
  </si>
  <si>
    <t>The main sources are not consistent. Variables definitions and classifications vary across sources</t>
  </si>
  <si>
    <t xml:space="preserve"> 0-1 year ago</t>
  </si>
  <si>
    <t xml:space="preserve"> 2-3 years ago</t>
  </si>
  <si>
    <t xml:space="preserve"> 4-5 years ago</t>
  </si>
  <si>
    <t>6 years ago or more</t>
  </si>
  <si>
    <t>Max</t>
  </si>
  <si>
    <t>Result</t>
  </si>
  <si>
    <t>Summary Result</t>
  </si>
  <si>
    <t xml:space="preserve">Summary </t>
  </si>
  <si>
    <t>Partially adequate</t>
  </si>
  <si>
    <t>Not adequate</t>
  </si>
  <si>
    <t xml:space="preserve">No targets </t>
  </si>
  <si>
    <t>Under 40% of indicators have targets</t>
  </si>
  <si>
    <t xml:space="preserve"> 40-80% of indicators have targets </t>
  </si>
  <si>
    <t xml:space="preserve">No maps </t>
  </si>
  <si>
    <t>Overall health system</t>
  </si>
  <si>
    <t>Overall risk factors</t>
  </si>
  <si>
    <t>Consistency/ completeness</t>
  </si>
  <si>
    <t>Dissemination</t>
  </si>
  <si>
    <t>Vital registration</t>
  </si>
  <si>
    <t>Nationally representative</t>
  </si>
  <si>
    <t>Partially representative</t>
  </si>
  <si>
    <t>Every year</t>
  </si>
  <si>
    <t>Locally representative or only women with children</t>
  </si>
  <si>
    <t>Occasional reports, but not annually</t>
  </si>
  <si>
    <t>Every 5 years</t>
  </si>
  <si>
    <t>Yes, the national HR database tracks numbers of health professionals by professional category in both the public and private sectors.</t>
  </si>
  <si>
    <r>
      <t>Part 3</t>
    </r>
    <r>
      <rPr>
        <sz val="10"/>
        <rFont val="Arial"/>
        <family val="2"/>
      </rPr>
      <t xml:space="preserve"> contains an assessment of context, resource,and process for health information in 5 areas of interest, namely, legal and regulatory framework, human resources, infrastructure, data availability and management, and data analysis and use. Basic elements for assessing each component of context and resource are of its existence and level of adequacy.</t>
    </r>
  </si>
  <si>
    <t>Area of interest</t>
  </si>
  <si>
    <t>There is a clear and explicit official strategy for measuring each of the country relevant health-related MDG-indicators</t>
  </si>
  <si>
    <t>Coverage not measured by any national household survey in the last five years</t>
  </si>
  <si>
    <t>All four</t>
  </si>
  <si>
    <t>Any 3</t>
  </si>
  <si>
    <t>NHA findings are available within the agency but have not been widely disseminated</t>
  </si>
  <si>
    <t>All three (demographic, socio-economic and geographic characteristics)</t>
  </si>
  <si>
    <t>Two of three</t>
  </si>
  <si>
    <t>One of three</t>
  </si>
  <si>
    <t>Case notification with irregular trends and other approach</t>
  </si>
  <si>
    <t>Number of data collection points in last 5 years</t>
  </si>
  <si>
    <t>National DOTS reporting system 100%</t>
  </si>
  <si>
    <t>National representative (Sample whole country)</t>
  </si>
  <si>
    <t>none or &gt;5 years</t>
  </si>
  <si>
    <t>Population 'based survey with self report , daily smokers over previous month</t>
  </si>
  <si>
    <t>Human resources</t>
  </si>
  <si>
    <t>Legal framework and context</t>
  </si>
  <si>
    <r>
      <t xml:space="preserve">No </t>
    </r>
    <r>
      <rPr>
        <sz val="8"/>
        <rFont val="Arial"/>
        <family val="2"/>
      </rPr>
      <t>c</t>
    </r>
    <r>
      <rPr>
        <sz val="8"/>
        <rFont val="Arial"/>
        <family val="2"/>
      </rPr>
      <t xml:space="preserve">entral HIS </t>
    </r>
    <r>
      <rPr>
        <sz val="8"/>
        <rFont val="Arial"/>
        <family val="2"/>
      </rPr>
      <t>u</t>
    </r>
    <r>
      <rPr>
        <sz val="8"/>
        <rFont val="Arial"/>
        <family val="2"/>
      </rPr>
      <t>nit or there is a</t>
    </r>
    <r>
      <rPr>
        <sz val="8"/>
        <rFont val="Arial"/>
        <family val="2"/>
      </rPr>
      <t>n</t>
    </r>
    <r>
      <rPr>
        <sz val="8"/>
        <rFont val="Arial"/>
        <family val="2"/>
      </rPr>
      <t xml:space="preserve"> </t>
    </r>
    <r>
      <rPr>
        <sz val="8"/>
        <rFont val="Arial"/>
        <family val="2"/>
      </rPr>
      <t>u</t>
    </r>
    <r>
      <rPr>
        <sz val="8"/>
        <rFont val="Arial"/>
        <family val="2"/>
      </rPr>
      <t>nit but it does not have this capacity</t>
    </r>
  </si>
  <si>
    <r>
      <t xml:space="preserve">2.5 Adequate numbers of qualified, long-term staff are regularly devoted to work on National Health Accounts </t>
    </r>
    <r>
      <rPr>
        <sz val="8"/>
        <rFont val="Arial"/>
        <family val="2"/>
      </rPr>
      <t xml:space="preserve">(NHA) </t>
    </r>
    <r>
      <rPr>
        <sz val="8"/>
        <rFont val="Arial"/>
        <family val="2"/>
      </rPr>
      <t xml:space="preserve">(whether or not employed by the Ministry of Health)
</t>
    </r>
    <r>
      <rPr>
        <b/>
        <sz val="8"/>
        <rFont val="Arial"/>
        <family val="2"/>
      </rPr>
      <t>Note</t>
    </r>
    <r>
      <rPr>
        <sz val="8"/>
        <rFont val="Arial"/>
        <family val="2"/>
      </rPr>
      <t>: not applicable if no NHA conducted</t>
    </r>
  </si>
  <si>
    <t>No coverage estimate or estimate based upon a household survey from more than 5 years ago</t>
  </si>
  <si>
    <t>14. Smoking prevalence (15 years and older)</t>
  </si>
  <si>
    <t>VI.  Dissemination and use</t>
  </si>
  <si>
    <t>Rationale/ comments</t>
  </si>
  <si>
    <t>No system or incomplete</t>
  </si>
  <si>
    <r>
      <t>N</t>
    </r>
    <r>
      <rPr>
        <sz val="8"/>
        <rFont val="Arial"/>
        <family val="2"/>
      </rPr>
      <t>o</t>
    </r>
  </si>
  <si>
    <t>Consistency / completeness</t>
  </si>
  <si>
    <t>Representativeness / appropriateness</t>
  </si>
  <si>
    <t>Estimation method / transparency</t>
  </si>
  <si>
    <t>Some targets/budget proposals are backed up by HIS information</t>
  </si>
  <si>
    <t>Few targets/budget proposals are backed up by HIS information</t>
  </si>
  <si>
    <t>None of the targets/budget proposals are backed up by HIS information</t>
  </si>
  <si>
    <t>VI.D.2</t>
  </si>
  <si>
    <t>None of the  targets/budget proposals are backed up by HIS information</t>
  </si>
  <si>
    <t>VI.D.3</t>
  </si>
  <si>
    <t>VI.D.4</t>
  </si>
  <si>
    <t>Version 1.96b</t>
  </si>
  <si>
    <t>Dissemination</t>
  </si>
  <si>
    <t>Integration and use</t>
  </si>
  <si>
    <t>Health &amp; diseases records</t>
  </si>
  <si>
    <t>During the last 5 years, HIS information has  resulted in significant changes in annual budgets and/or general resource allocation</t>
  </si>
  <si>
    <t>VI.E.1</t>
  </si>
  <si>
    <t>Data compiled from administrative sources</t>
  </si>
  <si>
    <t>Data imputed from secondary sources</t>
  </si>
  <si>
    <t>3- to 4-year lag</t>
  </si>
  <si>
    <t>Census</t>
  </si>
  <si>
    <t>The same Identifier codes are used in different databases or a complete relational table is available to merge them</t>
  </si>
  <si>
    <t xml:space="preserve"> Identifier codes are available but do not match between different databases</t>
  </si>
  <si>
    <t>Not available</t>
  </si>
  <si>
    <t>VI.C.2</t>
  </si>
  <si>
    <t>Most health information is analysed by district health workers and any discordant activities are adjusted accordingly.</t>
  </si>
  <si>
    <t>VI.C.3</t>
  </si>
  <si>
    <t>All indicators in the national minimum core indicator set are linked to the relevant short (1 year), medium (3-5 years), and long-term (10-15 years) targets</t>
  </si>
  <si>
    <t>VI.D.1</t>
  </si>
  <si>
    <t>There is a representative national committee in charge of coordination of HIS</t>
  </si>
  <si>
    <t>It is an official policy to conduct regular meetings at facility, district and other levels to review HIS information and take action based upon such information</t>
  </si>
  <si>
    <t>The policy exists, but there is no regularity of meetings</t>
  </si>
  <si>
    <t>Data points and trends in last 5 years consistent</t>
  </si>
  <si>
    <t>Appropriateness</t>
  </si>
  <si>
    <t>90% or more</t>
  </si>
  <si>
    <t>&lt;50%</t>
  </si>
  <si>
    <t>Every 2-4 years</t>
  </si>
  <si>
    <t>&lt;5%</t>
  </si>
  <si>
    <t xml:space="preserve"> 5-10%</t>
  </si>
  <si>
    <t xml:space="preserve"> 11-19%</t>
  </si>
  <si>
    <t>TB incidence</t>
  </si>
  <si>
    <t xml:space="preserve">% of malaria cases diagnostically confirmed </t>
  </si>
  <si>
    <t>Malaria incidence among children under 5 years of age</t>
  </si>
  <si>
    <t>Eradication goal disease (acute flaccid paralysis / polio) number of case report or %</t>
  </si>
  <si>
    <t>Notifiable disease 2</t>
  </si>
  <si>
    <t>Disability</t>
  </si>
  <si>
    <t>Blindness prevalence</t>
  </si>
  <si>
    <t>Nutrition</t>
  </si>
  <si>
    <t>Under weight prevalence among children</t>
  </si>
  <si>
    <t>Anemia prevalence in general population or pregnant women!</t>
  </si>
  <si>
    <t>Total assessment score for health status</t>
  </si>
  <si>
    <t>Average assessment score = total score/12</t>
  </si>
  <si>
    <t>Health services</t>
  </si>
  <si>
    <t>Immunization</t>
  </si>
  <si>
    <t>Measles</t>
  </si>
  <si>
    <t>Maternity</t>
  </si>
  <si>
    <t>Skilled birth attendant</t>
  </si>
  <si>
    <t>Family planning</t>
  </si>
  <si>
    <t>Contraceptive prevalence</t>
  </si>
  <si>
    <t>Hospital admission</t>
  </si>
  <si>
    <t>This reflects health care utilization</t>
  </si>
  <si>
    <t>Overall assessment of results</t>
  </si>
  <si>
    <t>Hospital admission rate per 100,000 pop</t>
  </si>
  <si>
    <t>Out patients ???</t>
  </si>
  <si>
    <t>AIDS</t>
  </si>
  <si>
    <t>1. Number of persons receiving ART</t>
  </si>
  <si>
    <t xml:space="preserve">2. ART survival and </t>
  </si>
  <si>
    <t>3. ART adherence rates after one year</t>
  </si>
  <si>
    <t xml:space="preserve">4. percentage of pregnant women with HIV enrolled in PMTCT </t>
  </si>
  <si>
    <t xml:space="preserve">Note: </t>
  </si>
  <si>
    <t>Limited capacity building</t>
  </si>
  <si>
    <t>Density of health workforce (total and by occupation or category) by 1,000 population</t>
  </si>
  <si>
    <t>Only some of the main sources are consistent</t>
  </si>
  <si>
    <t>&gt;15 occupations or ISCO 4 digits or national equivalent</t>
  </si>
  <si>
    <t>4-14 occupations or ISCO 3 digits or national equivalent</t>
  </si>
  <si>
    <t>&lt; 4 or ISCO 2 digits or national equivalent</t>
  </si>
  <si>
    <t>Extent to which data collection system is appropriate for the type of epidemic</t>
  </si>
  <si>
    <t>Survey and urban + rural ANC clinics OR all major high risk populations</t>
  </si>
  <si>
    <t>Urban - rural ANC clinics OR at least one major high risk population in multiple locations</t>
  </si>
  <si>
    <t>1. Under five mortality (all cause)</t>
  </si>
  <si>
    <t xml:space="preserve">Vital registration of at least 90% of under-five deaths  </t>
  </si>
  <si>
    <t>Birth history from household survey or sample registration system</t>
  </si>
  <si>
    <t xml:space="preserve">For the most recently published estimate, how many years ago were the data collected? </t>
  </si>
  <si>
    <t>6-9 years</t>
  </si>
  <si>
    <t>10 years or more</t>
  </si>
  <si>
    <t>How many times were data collected in last 10 years?</t>
  </si>
  <si>
    <t>No major discrepancies</t>
  </si>
  <si>
    <t>A few discrepancies</t>
  </si>
  <si>
    <t>Multiple discrepancies</t>
  </si>
  <si>
    <t>V.B.7.5 
Consistency</t>
  </si>
  <si>
    <t>V.B.7.6 
Representativeness</t>
  </si>
  <si>
    <t>V.B.7.7 
Disaggregation</t>
  </si>
  <si>
    <t>V.B.8.1 
Data collection method
- administrative statistics</t>
  </si>
  <si>
    <t>V.B.8.2
Data collection method
- household survey statistics</t>
  </si>
  <si>
    <t>V.B.8.3 
Timeliness</t>
  </si>
  <si>
    <t>V.B.8.4 
Periodicity</t>
  </si>
  <si>
    <t>V.B.8.5 
Consistency</t>
  </si>
  <si>
    <t>V.B.8.6
Representativeness</t>
  </si>
  <si>
    <t>V.B.8.7
Disaggregation</t>
  </si>
  <si>
    <t>V.B.9.1
Data collection method</t>
  </si>
  <si>
    <t>V.B.9.2
Timeliness</t>
  </si>
  <si>
    <t>V.B.9.3
Periodicity</t>
  </si>
  <si>
    <t>V.B.9.4
Consistency</t>
  </si>
  <si>
    <t>V.B.9.5
Representativeness</t>
  </si>
  <si>
    <t>V.B.9.6
Disaggregation - 1</t>
  </si>
  <si>
    <t>V.B.9.7
Disaggregation - 2</t>
  </si>
  <si>
    <t>V.B.10.1
Data collection method</t>
  </si>
  <si>
    <t>V.B.10.2 
Timeliness</t>
  </si>
  <si>
    <t>V.B.10.3 
Periodicity</t>
  </si>
  <si>
    <t>V.B.10.4 
Consistency</t>
  </si>
  <si>
    <t>V.B.10.5 
Representativeness</t>
  </si>
  <si>
    <t>V.B.10.6 
Disaggregation</t>
  </si>
  <si>
    <r>
      <t>V.B.11.</t>
    </r>
    <r>
      <rPr>
        <sz val="8"/>
        <rFont val="Arial"/>
        <family val="2"/>
      </rPr>
      <t xml:space="preserve">1
</t>
    </r>
    <r>
      <rPr>
        <sz val="8"/>
        <rFont val="Arial"/>
        <family val="2"/>
      </rPr>
      <t>Data collection &amp; estimation</t>
    </r>
  </si>
  <si>
    <t>V.B.11.2 
Timeliness</t>
  </si>
  <si>
    <t>Less than 50% of health offices at regions and provinces have a designated full-time health information officer position</t>
  </si>
  <si>
    <t>The basic communication technology is not in place at all levels and we are not able to compile data as needed</t>
  </si>
  <si>
    <t>The basic communication technology is not in in place in some levels but we are able to compile national and sub-national (regional) data as needed</t>
  </si>
  <si>
    <t>I.C.8</t>
  </si>
  <si>
    <t>Yes, there is IT equipment maintenance support at all levels that makes possible meeting data and  information reporting requirements</t>
  </si>
  <si>
    <t xml:space="preserve">There is not always IT equipment maintenance support available and we are not able to meet data and information reporting requirements </t>
  </si>
  <si>
    <t xml:space="preserve">There is no IT equipment maintenance support  and we are not able to meet data and information reporting requirements </t>
  </si>
  <si>
    <t>Are computers available at the relevant offices at national, regional, and district (provincial) levels to permit rapid compilation of sub-national (regional) data?</t>
  </si>
  <si>
    <t>Yes, all managers at district (provincial), regional and national levels have access to computers</t>
  </si>
  <si>
    <t>Some managers at district (provincial) level and nearly all managers at regional and national levels have access to computers</t>
  </si>
  <si>
    <t>Yes,  the basic communication technology infrastructure is in place at national, regional and provincial levels to ensure rapid compilation of data at all levels</t>
  </si>
  <si>
    <t>I.A.9</t>
  </si>
  <si>
    <t>The strategic plan exists, but it is not being implemented.</t>
  </si>
  <si>
    <t xml:space="preserve">The strategic plan exists, but some of the plans are not being implemented due to unavailability of resources </t>
  </si>
  <si>
    <t xml:space="preserve">There is a written policy (part of the HIS strategic plan) to promote (and implement) a culture of information use throughout the health system. Senior managers act as role models for use of information </t>
  </si>
  <si>
    <t>Yes, both the HIS strategic plan and senior management do promote (and implement) an information culture</t>
  </si>
  <si>
    <t>No policy exists nor any discussion on  promoting  culture of information</t>
  </si>
  <si>
    <t>There is a functional central HIS administrative unit in the Ministry (Department) of Health for design, development and support of health information collection, management, analysis, dissemination and use for planning and management</t>
  </si>
  <si>
    <t>Acceptable rate of health information staff turnover at national level (either at Ministry (Department) of Health or Central (National) Statistics Office)</t>
  </si>
  <si>
    <t>Are there specific budget line items within the national budgets for various sectors  to provide adequately for a functioning HIS for all data sources?</t>
  </si>
  <si>
    <t>National minimum core indicators have been identified for all levels covering all categories of health indicators (determinants of health; health system inputs, outputs, outcomes; health status)</t>
  </si>
  <si>
    <t>Yes, minimum core indicators are identified at all levels and covering all categories</t>
  </si>
  <si>
    <t>Minimum core indicators are identified at all levels but they do not cover all categories</t>
  </si>
  <si>
    <t>On-going discussions to identify essential indicators</t>
  </si>
  <si>
    <t>No minimum indicators or data set identified</t>
  </si>
  <si>
    <t xml:space="preserve">Are core indicators defined in collaboration with all key stakeholders, e.g., Ministry (Department) of Health (DoH), National Statistics Office (NSO), other relevant ministries, professional organizations, sub-national experts, major disease-focused programs? </t>
  </si>
  <si>
    <t xml:space="preserve">Collaboration  across the DoH, sub-national, some disease programmes  but no involvement of the NSO </t>
  </si>
  <si>
    <t>3.3 Accurate population projections by age and sex are available for small areas (sub-districts/ municipalities or barangays) for the current year</t>
  </si>
  <si>
    <t>Acurate projections are available for districts (provincial)</t>
  </si>
  <si>
    <t>Accurate projections are available for the smallest administrative (municipality) level</t>
  </si>
  <si>
    <t>Accurate projections are available for the regions</t>
  </si>
  <si>
    <t>Projections used by most sub-districts (municipal)</t>
  </si>
  <si>
    <t>Projections used by most districts (provincial)</t>
  </si>
  <si>
    <t>Projections used at national +/- (and/or) provincial levels</t>
  </si>
  <si>
    <t>Overall burden of disease study undertaken</t>
  </si>
  <si>
    <t>Burden of disease study not undertaken</t>
  </si>
  <si>
    <t>2.2 Surveys follow international standards for consent, confidentiality and access to personal data</t>
  </si>
  <si>
    <t>2.3 The data allow disaggregation by age, sex and geographical regions (urban/rural, first administrative (regional) level)</t>
  </si>
  <si>
    <t>2.4 The data allow disaggregation by socio-economic status:  a) wealth (income)  and b) education</t>
  </si>
  <si>
    <t xml:space="preserve">III.D.1
Contents </t>
  </si>
  <si>
    <t xml:space="preserve">2.6  Individual treatment records (patient charts or patient-retained "health passports") support quality and continuity of care </t>
  </si>
  <si>
    <t>Bulletin produced regularly during last year and available at all levels</t>
  </si>
  <si>
    <t xml:space="preserve">Bulletin produced regularly during last year and available at national, regional and provincial level </t>
  </si>
  <si>
    <t xml:space="preserve">Bulletin produced regularly during last year and available at national level </t>
  </si>
  <si>
    <t>3.3 Surveillance data are disseminated and fed back through regularly published weekly, monthly or quarterly bulletins</t>
  </si>
  <si>
    <t>HMN Health Information System Assessment Tool - Version 1.96b</t>
  </si>
  <si>
    <t>Vital statistics</t>
  </si>
  <si>
    <t>The country has up-to-date legislation providing the framework for health information covering the following specific components: vital registration, notifiable diseases, private sector data including social insurance, confidentiality, and fundamental principles of official statistics</t>
  </si>
  <si>
    <t>There is a written HIS strategic plan in active use addressing all HIS components as in the HMN Framework that is being implemented at the national level</t>
  </si>
  <si>
    <t>Country Statistical Office and Ministry of Health have established coordination mechanisms (e.g. Task Force on health statistics)</t>
  </si>
  <si>
    <t>Yes in theory but not operational</t>
  </si>
  <si>
    <t>Yes but meets only occasionally on an ad hoc basis</t>
  </si>
  <si>
    <t>Communication very limited</t>
  </si>
  <si>
    <t>Available for all districts</t>
  </si>
  <si>
    <t>Available for most districts</t>
  </si>
  <si>
    <t>Available for some districts</t>
  </si>
  <si>
    <t>Regular national seminars discuss data strengths and weaknesses</t>
  </si>
  <si>
    <t>Rarely</t>
  </si>
  <si>
    <t>Sometimes for most programmes</t>
  </si>
  <si>
    <t>Rarely and for a few programmes only</t>
  </si>
  <si>
    <t>National statistical office functions under clear regulatory framework that is aligned with Fundamental Principles of Official Statistics</t>
  </si>
  <si>
    <t>Fundamental principles adhered to partially</t>
  </si>
  <si>
    <t>Yes, fully operational and meets regularly</t>
  </si>
  <si>
    <t>Committee exists but functions on ad hoc basis only</t>
  </si>
  <si>
    <t>2.3 Percentage of health facilities submitting weekly or monthly surveillance reports on time to the district level</t>
  </si>
  <si>
    <t>2.4  There is a mechanism in place from district up through national level to verify completeness and consistency of data from facilities</t>
  </si>
  <si>
    <t>Consistent across components of the indicator and over time</t>
  </si>
  <si>
    <t>Single source with no break in series</t>
  </si>
  <si>
    <t>Various sources that are harmonized</t>
  </si>
  <si>
    <t>Various sources that are not harmonized</t>
  </si>
  <si>
    <t>All components</t>
  </si>
  <si>
    <t>Disbursed external resources from multilateral, bilateral, private foundations, NGOs, others</t>
  </si>
  <si>
    <t>Disbursed external resources from multilateral and bilateral</t>
  </si>
  <si>
    <t>Committed external resources from multilateral and bilateral</t>
  </si>
  <si>
    <t>Data audit trail available</t>
  </si>
  <si>
    <t>Replicable at 75%</t>
  </si>
  <si>
    <t>Replicable at 50%</t>
  </si>
  <si>
    <t>Data collection over 5 years</t>
  </si>
  <si>
    <t>Data compiled using 1 household survey for out-of-pocket, a survey for at least one other component, and imputations for remaining components</t>
  </si>
  <si>
    <t>Data compiled using 1 household survey for out-of-pocket and imputations for the other components</t>
  </si>
  <si>
    <t xml:space="preserve">Data for all components available yearly </t>
  </si>
  <si>
    <t>All components surveyed at least once in last 5 years</t>
  </si>
  <si>
    <t xml:space="preserve">     Mortality</t>
  </si>
  <si>
    <t xml:space="preserve">     Morbidity</t>
  </si>
  <si>
    <t>Health services (cont'd)</t>
  </si>
  <si>
    <t>Yes, the policy exists and is being implemented</t>
  </si>
  <si>
    <t>The policy exits, but is not implemented</t>
  </si>
  <si>
    <t>No policy exists</t>
  </si>
  <si>
    <t>A</t>
  </si>
  <si>
    <t>HIS institutions, human resources and financing</t>
  </si>
  <si>
    <t>B</t>
  </si>
  <si>
    <t>I.B.1</t>
  </si>
  <si>
    <t>Data Platform</t>
  </si>
  <si>
    <t>General Information</t>
  </si>
  <si>
    <t>HMN xxx is a generic Excel worksheet which combines a set of tools for assessing the ability of health information system in providing crucial health information and of good quality and reliable. It  aims to assist HIS stakeholders in exploring strength and weakness of theirs health information system, that they will be able to identify priority areas where system improvement are needed. This tool can be used as self monitoring tool for benchmarking progress of health information development over period of times. To which, all 'in-country' partners--including donors, can use for  guiding discussion and building consensus on health information system development.</t>
  </si>
  <si>
    <t xml:space="preserve">These tools consist of three parts: </t>
  </si>
  <si>
    <t>All levels but not regularly</t>
  </si>
  <si>
    <t>Summary reports targeted to specific audiences regularly produced and disseminated (e.g. senior policy-makers, civil society)</t>
  </si>
  <si>
    <t>Assessment1</t>
  </si>
  <si>
    <t>Assessment2</t>
  </si>
  <si>
    <t>Assessment3</t>
  </si>
  <si>
    <t>Assessment4</t>
  </si>
  <si>
    <t>Assessment5</t>
  </si>
  <si>
    <t>Summary of Result</t>
  </si>
  <si>
    <t>%</t>
  </si>
  <si>
    <t>% of maximum (15*5)</t>
  </si>
  <si>
    <t>Indicators</t>
  </si>
  <si>
    <t>Source of Data</t>
  </si>
  <si>
    <t>Results</t>
  </si>
  <si>
    <t>High</t>
  </si>
  <si>
    <t>Low</t>
  </si>
  <si>
    <t>Mortality</t>
  </si>
  <si>
    <t>Child mortality</t>
  </si>
  <si>
    <t>Timeliness</t>
  </si>
  <si>
    <t>Time lag since last data collection</t>
  </si>
  <si>
    <t>&lt; 3 years</t>
  </si>
  <si>
    <t>3-5 years</t>
  </si>
  <si>
    <t>Periodicity</t>
  </si>
  <si>
    <t>Three or more</t>
  </si>
  <si>
    <t>Two</t>
  </si>
  <si>
    <t>One</t>
  </si>
  <si>
    <t>Consistency</t>
  </si>
  <si>
    <t>Representativeness</t>
  </si>
  <si>
    <t>Coverage of data upon which last estimates are based</t>
  </si>
  <si>
    <t>Sample of deaths</t>
  </si>
  <si>
    <t>Local studies</t>
  </si>
  <si>
    <t>Otherwise</t>
  </si>
  <si>
    <t>Disaggregation</t>
  </si>
  <si>
    <t>All three</t>
  </si>
  <si>
    <t>Estimation method</t>
  </si>
  <si>
    <t>Adult mortality</t>
  </si>
  <si>
    <t>none</t>
  </si>
  <si>
    <t>Causes of death</t>
  </si>
  <si>
    <t>Maternal mortality</t>
  </si>
  <si>
    <t>Morbidity</t>
  </si>
  <si>
    <t>HIV prevalence</t>
  </si>
  <si>
    <t>&lt; 2 years</t>
  </si>
  <si>
    <t>2-3 years</t>
  </si>
  <si>
    <t>&gt;4 years</t>
  </si>
  <si>
    <t>Estimates based on new data points during 5 years</t>
  </si>
  <si>
    <t>Three of more</t>
  </si>
  <si>
    <t>Measles coverage</t>
  </si>
  <si>
    <t>0-1 years</t>
  </si>
  <si>
    <t>Estimates based on new data points during five years</t>
  </si>
  <si>
    <t>Data service statistics and survey based data points</t>
  </si>
  <si>
    <t>Very good</t>
  </si>
  <si>
    <t>Good</t>
  </si>
  <si>
    <t>Poor</t>
  </si>
  <si>
    <t>Local studies; poor reporting by clinics</t>
  </si>
  <si>
    <t>Total health expenditure per capita</t>
  </si>
  <si>
    <t xml:space="preserve"> </t>
  </si>
  <si>
    <t>Smoking prevalence</t>
  </si>
  <si>
    <t>Suboptimal national sample</t>
  </si>
  <si>
    <t>Hypertension</t>
  </si>
  <si>
    <t>Obesity</t>
  </si>
  <si>
    <t>Condom use at higher risk sex</t>
  </si>
  <si>
    <t>Average Score</t>
  </si>
  <si>
    <t>present but not adequate</t>
  </si>
  <si>
    <t>not adequate at all</t>
  </si>
  <si>
    <t>Estimates every year with one year lag</t>
  </si>
  <si>
    <t>Estimates every year with 2 year lag</t>
  </si>
  <si>
    <t>1 only</t>
  </si>
  <si>
    <t>Risk factors</t>
  </si>
  <si>
    <t>Domains</t>
  </si>
  <si>
    <t>At the end of each part of questionnaires, there is brief explanation that would guide users to interpret result of the assessment tool(s) and to help identify priority areas that requires improvement in country's health information system.</t>
  </si>
  <si>
    <r>
      <t>Part 1</t>
    </r>
    <r>
      <rPr>
        <sz val="10"/>
        <rFont val="Arial"/>
        <family val="2"/>
      </rPr>
      <t xml:space="preserve"> contains an assessment of the ability of country's health information system to generate health indicators in each domain--i.e., health status, health service, health system, and health determinants--with timeliness and reliable results. The selected indicators is employed as makers of the ability of HIS to generate indicators in such particular domain. However, stakeholders or partners can use other selected indicators, as markers pertaining to its relevancy to theirs health context. </t>
    </r>
  </si>
  <si>
    <t>Rationale/ comments</t>
  </si>
  <si>
    <t>Policy and Planning</t>
  </si>
  <si>
    <t>I.A.1</t>
  </si>
  <si>
    <t>Legislation covering all aspects exists and is enforced</t>
  </si>
  <si>
    <t>Legislation covering some aspects exists and is enforced</t>
  </si>
  <si>
    <t>Legislation exists but is not enforced</t>
  </si>
  <si>
    <t xml:space="preserve">There is no such legislation </t>
  </si>
  <si>
    <t>I.A.2</t>
  </si>
  <si>
    <t xml:space="preserve">The strategic plan exists, but it is not used or does not emphasize integration </t>
  </si>
  <si>
    <t>There is no written HIS strategic plan</t>
  </si>
  <si>
    <t>I.A.3</t>
  </si>
  <si>
    <t>The strategic plan exists, but it is not used or does not emphasize integration</t>
  </si>
  <si>
    <t>I.A.4</t>
  </si>
  <si>
    <t>Yes, a functional committee exists</t>
  </si>
  <si>
    <t>There is a functional national HIS committee, but without resources</t>
  </si>
  <si>
    <t>There is a national HIS committee, but it is not functional</t>
  </si>
  <si>
    <t>No national HIS committee exists</t>
  </si>
  <si>
    <t>I.A.5</t>
  </si>
  <si>
    <t>Yes in theory, but these mechanisms are not operational</t>
  </si>
  <si>
    <t>I.A.6</t>
  </si>
  <si>
    <t>Is there a regular system in place for monitoring the performance of the HIS and its various sub-systems?</t>
  </si>
  <si>
    <t>I.C.5</t>
  </si>
  <si>
    <t>Is the basic communication technology infrastructure (telephones, internet access, e-mail) in place at national, regional and district levels to ensure rapid compilation of sub-national data?</t>
  </si>
  <si>
    <t>3.1 Surveillance data are disseminated and fed back through regularly published weekly, monthly or quarterly bulletins</t>
  </si>
  <si>
    <t xml:space="preserve">Bulletin produced regularly during last year and available at all district health offices </t>
  </si>
  <si>
    <t>Bulletin not produced regularly during the last year or not distributed to districts</t>
  </si>
  <si>
    <t>No bulletin produced</t>
  </si>
  <si>
    <t>4.1 Integration of reporting for disease surveillance and other focused public health programs (e.g. maternal care, family planning, growth monitoring,…)</t>
  </si>
  <si>
    <t>Although there are a number of reporting forms, there is good coordination and efforts to integrate the reporting requirements of public health programs</t>
  </si>
  <si>
    <t>Health Metrics Network</t>
  </si>
  <si>
    <t>Health Information System Assessment Tool</t>
  </si>
  <si>
    <t>View Results</t>
  </si>
  <si>
    <t>Enter Scores</t>
  </si>
  <si>
    <t>Administrative records and either health facility census/surveys or labour force surveys</t>
  </si>
  <si>
    <t>Only administrative records without validation by any census or survey</t>
  </si>
  <si>
    <t>0-5 months</t>
  </si>
  <si>
    <t>6-11 months</t>
  </si>
  <si>
    <t>&gt;12 months</t>
  </si>
  <si>
    <t xml:space="preserve">  </t>
  </si>
  <si>
    <t>How many times was it measured in last 5 years?</t>
  </si>
  <si>
    <t>Most recent estimate disaggregated by (1) gender, (2) urban/rural, (3) major administrative areas and (4) public/private sector</t>
  </si>
  <si>
    <t xml:space="preserve">The data allow disaggregation only by gender or no disaggregation possible </t>
  </si>
  <si>
    <t>3-4</t>
  </si>
  <si>
    <t>1-2</t>
  </si>
  <si>
    <t>B.11</t>
  </si>
  <si>
    <t>B.12</t>
  </si>
  <si>
    <t>B.13</t>
  </si>
  <si>
    <t>B. Health System Indicators</t>
  </si>
  <si>
    <t>For the most recently published estimate, how many years ago were the data collected?</t>
  </si>
  <si>
    <t>Questions on recent household death or questions for indirect estimating either child mortality or adult mortality</t>
  </si>
  <si>
    <t>Most recent data point disaggregated by (1) demographic characteristics, (2) socioeconomic status and by (3) locality</t>
  </si>
  <si>
    <t>C. Risk Factors Indicators</t>
  </si>
  <si>
    <t>Type of sample upon which last estimates are based</t>
  </si>
  <si>
    <t>Nationally representative with random sampling</t>
  </si>
  <si>
    <t>Purposive or other non-random national sampling</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</si>
</sst>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Php&quot;#,##0_);\(&quot;Php&quot;#,##0\)"/>
    <numFmt numFmtId="165" formatCode="&quot;Php&quot;#,##0_);[Red]\(&quot;Php&quot;#,##0\)"/>
    <numFmt numFmtId="166" formatCode="&quot;Php&quot;#,##0.00_);\(&quot;Php&quot;#,##0.00\)"/>
    <numFmt numFmtId="167" formatCode="&quot;Php&quot;#,##0.00_);[Red]\(&quot;Php&quot;#,##0.00\)"/>
    <numFmt numFmtId="168" formatCode="_(&quot;Php&quot;* #,##0_);_(&quot;Php&quot;* \(#,##0\);_(&quot;Php&quot;* &quot;-&quot;_);_(@_)"/>
    <numFmt numFmtId="169" formatCode="_(&quot;Php&quot;* #,##0.00_);_(&quot;Php&quot;* \(#,##0.00\);_(&quot;Php&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_);\(\$#,##0\)"/>
    <numFmt numFmtId="179" formatCode="\$#,##0_);[Red]\(\$#,##0\)"/>
    <numFmt numFmtId="180" formatCode="\$#,##0.00_);\(\$#,##0.00\)"/>
    <numFmt numFmtId="181" formatCode="\$#,##0.00_);[Red]\(\$#,##0.00\)"/>
    <numFmt numFmtId="182" formatCode="&quot;$b&quot;\ #,##0;&quot;$b&quot;\ \-#,##0"/>
    <numFmt numFmtId="183" formatCode="&quot;$b&quot;\ #,##0;[Red]&quot;$b&quot;\ \-#,##0"/>
    <numFmt numFmtId="184" formatCode="&quot;$b&quot;\ #,##0.00;&quot;$b&quot;\ \-#,##0.00"/>
    <numFmt numFmtId="185" formatCode="&quot;$b&quot;\ #,##0.00;[Red]&quot;$b&quot;\ \-#,##0.00"/>
    <numFmt numFmtId="186" formatCode="_ &quot;$b&quot;\ * #,##0_ ;_ &quot;$b&quot;\ * \-#,##0_ ;_ &quot;$b&quot;\ * &quot;-&quot;_ ;_ @_ "/>
    <numFmt numFmtId="187" formatCode="_ * #,##0_ ;_ * \-#,##0_ ;_ * &quot;-&quot;_ ;_ @_ "/>
    <numFmt numFmtId="188" formatCode="_ &quot;$b&quot;\ * #,##0.00_ ;_ &quot;$b&quot;\ * \-#,##0.00_ ;_ &quot;$b&quot;\ * &quot;-&quot;??_ ;_ @_ "/>
    <numFmt numFmtId="189" formatCode="_ * #,##0.00_ ;_ * \-#,##0.00_ ;_ * &quot;-&quot;??_ ;_ @_ "/>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quot;£&quot;* #,##0.00_-;\-&quot;£&quot;* #,##0.00_-;_-&quot;£&quot;* &quot;-&quot;??_-;_-@_-"/>
    <numFmt numFmtId="196" formatCode="\t&quot;$&quot;#,##0_);\(\t&quot;$&quot;#,##0\)"/>
    <numFmt numFmtId="197" formatCode="\t&quot;$&quot;#,##0_);[Red]\(\t&quot;$&quot;#,##0\)"/>
    <numFmt numFmtId="198" formatCode="\t&quot;$&quot;#,##0.00_);\(\t&quot;$&quot;#,##0.00\)"/>
    <numFmt numFmtId="199" formatCode="\t&quot;$&quot;#,##0.00_);[Red]\(\t&quot;$&quot;#,##0.00\)"/>
    <numFmt numFmtId="200" formatCode="&quot;฿&quot;#,##0;\-&quot;฿&quot;#,##0"/>
    <numFmt numFmtId="201" formatCode="&quot;฿&quot;#,##0;[Red]\-&quot;฿&quot;#,##0"/>
    <numFmt numFmtId="202" formatCode="&quot;฿&quot;#,##0.00;\-&quot;฿&quot;#,##0.00"/>
    <numFmt numFmtId="203" formatCode="&quot;฿&quot;#,##0.00;[Red]\-&quot;฿&quot;#,##0.00"/>
    <numFmt numFmtId="204" formatCode="_-&quot;฿&quot;* #,##0_-;\-&quot;฿&quot;* #,##0_-;_-&quot;฿&quot;* &quot;-&quot;_-;_-@_-"/>
    <numFmt numFmtId="205" formatCode="_-&quot;฿&quot;* #,##0.00_-;\-&quot;฿&quot;* #,##0.00_-;_-&quot;฿&quot;* &quot;-&quot;??_-;_-@_-"/>
    <numFmt numFmtId="206" formatCode="\t&quot;฿&quot;#,##0_);\(\t&quot;฿&quot;#,##0\)"/>
    <numFmt numFmtId="207" formatCode="\t&quot;฿&quot;#,##0_);[Red]\(\t&quot;฿&quot;#,##0\)"/>
    <numFmt numFmtId="208" formatCode="\t&quot;฿&quot;#,##0.00_);\(\t&quot;฿&quot;#,##0.00\)"/>
    <numFmt numFmtId="209" formatCode="\t&quot;฿&quot;#,##0.00_);[Red]\(\t&quot;฿&quot;#,##0.00\)"/>
    <numFmt numFmtId="210" formatCode="&quot;Yes&quot;;&quot;Yes&quot;;&quot;No&quot;"/>
    <numFmt numFmtId="211" formatCode="&quot;True&quot;;&quot;True&quot;;&quot;False&quot;"/>
    <numFmt numFmtId="212" formatCode="&quot;On&quot;;&quot;On&quot;;&quot;Off&quot;"/>
    <numFmt numFmtId="213" formatCode="[$€-2]\ #,##0.00_);[Red]\([$€-2]\ #,##0.00\)"/>
    <numFmt numFmtId="214" formatCode="0.0"/>
    <numFmt numFmtId="215" formatCode="0.00000000"/>
    <numFmt numFmtId="216" formatCode="0.0000000"/>
    <numFmt numFmtId="217" formatCode="0.000000"/>
    <numFmt numFmtId="218" formatCode="0.00000"/>
    <numFmt numFmtId="219" formatCode="0.0000"/>
    <numFmt numFmtId="220" formatCode="0.000"/>
  </numFmts>
  <fonts count="98">
    <font>
      <sz val="10"/>
      <name val="Arial"/>
      <family val="2"/>
    </font>
    <font>
      <b/>
      <sz val="10"/>
      <name val="Arial"/>
      <family val="2"/>
    </font>
    <font>
      <sz val="8"/>
      <name val="Arial"/>
      <family val="2"/>
    </font>
    <font>
      <u val="single"/>
      <sz val="10"/>
      <color indexed="12"/>
      <name val="Arial"/>
      <family val="2"/>
    </font>
    <font>
      <u val="single"/>
      <sz val="10"/>
      <color indexed="36"/>
      <name val="Arial"/>
      <family val="2"/>
    </font>
    <font>
      <b/>
      <i/>
      <sz val="10"/>
      <name val="Arial"/>
      <family val="2"/>
    </font>
    <font>
      <sz val="10"/>
      <name val="Times New Roman"/>
      <family val="1"/>
    </font>
    <font>
      <sz val="10"/>
      <name val="Symbol"/>
      <family val="1"/>
    </font>
    <font>
      <b/>
      <sz val="8"/>
      <name val="Arial"/>
      <family val="2"/>
    </font>
    <font>
      <sz val="12"/>
      <color indexed="20"/>
      <name val="Arial"/>
      <family val="2"/>
    </font>
    <font>
      <b/>
      <sz val="12"/>
      <color indexed="20"/>
      <name val="Arial"/>
      <family val="2"/>
    </font>
    <font>
      <b/>
      <sz val="12"/>
      <color indexed="9"/>
      <name val="Arial"/>
      <family val="2"/>
    </font>
    <font>
      <b/>
      <sz val="10"/>
      <color indexed="20"/>
      <name val="Arial"/>
      <family val="2"/>
    </font>
    <font>
      <sz val="10"/>
      <color indexed="20"/>
      <name val="Arial"/>
      <family val="2"/>
    </font>
    <font>
      <b/>
      <sz val="20"/>
      <name val="Arial"/>
      <family val="2"/>
    </font>
    <font>
      <b/>
      <sz val="12"/>
      <name val="Arial"/>
      <family val="2"/>
    </font>
    <font>
      <b/>
      <sz val="14"/>
      <color indexed="9"/>
      <name val="Arial"/>
      <family val="2"/>
    </font>
    <font>
      <b/>
      <sz val="10"/>
      <color indexed="8"/>
      <name val="Arial"/>
      <family val="2"/>
    </font>
    <font>
      <sz val="7"/>
      <name val="Times New Roman"/>
      <family val="1"/>
    </font>
    <font>
      <b/>
      <i/>
      <u val="single"/>
      <sz val="10"/>
      <name val="Arial"/>
      <family val="2"/>
    </font>
    <font>
      <sz val="10"/>
      <name val="Wingdings"/>
      <family val="0"/>
    </font>
    <font>
      <sz val="10"/>
      <name val="Courier New"/>
      <family val="3"/>
    </font>
    <font>
      <b/>
      <i/>
      <sz val="8"/>
      <name val="Arial"/>
      <family val="2"/>
    </font>
    <font>
      <b/>
      <sz val="8"/>
      <color indexed="9"/>
      <name val="Arial"/>
      <family val="2"/>
    </font>
    <font>
      <i/>
      <sz val="8"/>
      <name val="Arial"/>
      <family val="2"/>
    </font>
    <font>
      <sz val="12"/>
      <name val="Arial"/>
      <family val="2"/>
    </font>
    <font>
      <b/>
      <sz val="14"/>
      <name val="Arial"/>
      <family val="2"/>
    </font>
    <font>
      <sz val="14"/>
      <name val="Arial"/>
      <family val="2"/>
    </font>
    <font>
      <sz val="8"/>
      <name val="Arial Narrow"/>
      <family val="2"/>
    </font>
    <font>
      <b/>
      <sz val="8"/>
      <name val="Arial Narrow"/>
      <family val="2"/>
    </font>
    <font>
      <b/>
      <sz val="11"/>
      <name val="Arial Narrow"/>
      <family val="2"/>
    </font>
    <font>
      <sz val="7"/>
      <name val="Arial"/>
      <family val="2"/>
    </font>
    <font>
      <i/>
      <sz val="10"/>
      <name val="Arial"/>
      <family val="2"/>
    </font>
    <font>
      <b/>
      <i/>
      <sz val="12"/>
      <name val="Times New Roman"/>
      <family val="1"/>
    </font>
    <font>
      <sz val="8"/>
      <color indexed="56"/>
      <name val="Arial"/>
      <family val="2"/>
    </font>
    <font>
      <sz val="7.5"/>
      <name val="Arial"/>
      <family val="2"/>
    </font>
    <font>
      <b/>
      <sz val="12"/>
      <name val="Arial Narrow"/>
      <family val="2"/>
    </font>
    <font>
      <sz val="16"/>
      <name val="Arial"/>
      <family val="2"/>
    </font>
    <font>
      <b/>
      <sz val="16"/>
      <name val="Arial"/>
      <family val="2"/>
    </font>
    <font>
      <sz val="8"/>
      <color indexed="10"/>
      <name val="Arial"/>
      <family val="2"/>
    </font>
    <font>
      <b/>
      <sz val="18"/>
      <color indexed="53"/>
      <name val="Arial"/>
      <family val="2"/>
    </font>
    <font>
      <b/>
      <sz val="10"/>
      <color indexed="17"/>
      <name val="Arial"/>
      <family val="2"/>
    </font>
    <font>
      <b/>
      <sz val="12"/>
      <color indexed="17"/>
      <name val="Arial"/>
      <family val="2"/>
    </font>
    <font>
      <b/>
      <sz val="22"/>
      <color indexed="53"/>
      <name val="Arial"/>
      <family val="2"/>
    </font>
    <font>
      <b/>
      <sz val="10"/>
      <color indexed="53"/>
      <name val="Arial"/>
      <family val="2"/>
    </font>
    <font>
      <b/>
      <sz val="14"/>
      <color indexed="53"/>
      <name val="Arial"/>
      <family val="2"/>
    </font>
    <font>
      <b/>
      <sz val="18"/>
      <name val="Arial"/>
      <family val="2"/>
    </font>
    <font>
      <sz val="14"/>
      <color indexed="9"/>
      <name val="Arial"/>
      <family val="2"/>
    </font>
    <font>
      <b/>
      <sz val="10"/>
      <name val="Arial Narrow"/>
      <family val="2"/>
    </font>
    <font>
      <sz val="10"/>
      <color indexed="42"/>
      <name val="Arial"/>
      <family val="2"/>
    </font>
    <font>
      <sz val="10"/>
      <color indexed="9"/>
      <name val="Arial"/>
      <family val="2"/>
    </font>
    <font>
      <b/>
      <i/>
      <sz val="10"/>
      <color indexed="9"/>
      <name val="Arial"/>
      <family val="2"/>
    </font>
    <font>
      <b/>
      <sz val="10"/>
      <color indexed="9"/>
      <name val="Arial"/>
      <family val="2"/>
    </font>
    <font>
      <b/>
      <u val="single"/>
      <sz val="10"/>
      <name val="Arial"/>
      <family val="2"/>
    </font>
    <font>
      <u val="single"/>
      <sz val="8"/>
      <name val="Arial"/>
      <family val="2"/>
    </font>
    <font>
      <sz val="9"/>
      <name val="Tahoma"/>
      <family val="0"/>
    </font>
    <font>
      <b/>
      <sz val="9"/>
      <name val="Tahoma"/>
      <family val="0"/>
    </font>
    <font>
      <sz val="10"/>
      <color indexed="8"/>
      <name val="Arial"/>
      <family val="0"/>
    </font>
    <font>
      <sz val="8"/>
      <color indexed="8"/>
      <name val="Arial Narrow"/>
      <family val="0"/>
    </font>
    <font>
      <sz val="8"/>
      <color indexed="8"/>
      <name val="Arial"/>
      <family val="0"/>
    </font>
    <font>
      <sz val="9.2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indexed="8"/>
      <name val="Arial"/>
      <family val="0"/>
    </font>
    <font>
      <b/>
      <sz val="11.25"/>
      <color indexed="8"/>
      <name val="Arial"/>
      <family val="0"/>
    </font>
    <font>
      <b/>
      <i/>
      <sz val="9.2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6"/>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20"/>
        <bgColor indexed="64"/>
      </patternFill>
    </fill>
    <fill>
      <patternFill patternType="solid">
        <fgColor indexed="55"/>
        <bgColor indexed="64"/>
      </patternFill>
    </fill>
    <fill>
      <patternFill patternType="solid">
        <fgColor indexed="10"/>
        <bgColor indexed="64"/>
      </patternFill>
    </fill>
    <fill>
      <patternFill patternType="solid">
        <fgColor indexed="53"/>
        <bgColor indexed="64"/>
      </patternFill>
    </fill>
    <fill>
      <patternFill patternType="solid">
        <fgColor indexed="50"/>
        <bgColor indexed="64"/>
      </patternFill>
    </fill>
    <fill>
      <patternFill patternType="solid">
        <fgColor indexed="9"/>
        <bgColor indexed="64"/>
      </patternFill>
    </fill>
    <fill>
      <patternFill patternType="solid">
        <fgColor indexed="45"/>
        <bgColor indexed="64"/>
      </patternFill>
    </fill>
    <fill>
      <patternFill patternType="solid">
        <fgColor indexed="30"/>
        <bgColor indexed="64"/>
      </patternFill>
    </fill>
    <fill>
      <patternFill patternType="solid">
        <fgColor indexed="44"/>
        <bgColor indexed="64"/>
      </patternFill>
    </fill>
    <fill>
      <patternFill patternType="solid">
        <fgColor indexed="49"/>
        <bgColor indexed="64"/>
      </patternFill>
    </fill>
    <fill>
      <patternFill patternType="solid">
        <fgColor indexed="22"/>
        <bgColor indexed="64"/>
      </patternFill>
    </fill>
    <fill>
      <patternFill patternType="solid">
        <fgColor indexed="29"/>
        <bgColor indexed="64"/>
      </patternFill>
    </fill>
    <fill>
      <patternFill patternType="solid">
        <fgColor indexed="46"/>
        <bgColor indexed="64"/>
      </patternFill>
    </fill>
    <fill>
      <patternFill patternType="solid">
        <fgColor indexed="27"/>
        <bgColor indexed="64"/>
      </patternFill>
    </fill>
    <fill>
      <patternFill patternType="solid">
        <fgColor indexed="1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gray0625">
        <fgColor indexed="49"/>
        <bgColor indexed="42"/>
      </patternFill>
    </fill>
  </fills>
  <borders count="5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ck"/>
      <right style="thin"/>
      <top style="hair"/>
      <bottom style="hair"/>
    </border>
    <border>
      <left style="thin"/>
      <right style="thin"/>
      <top style="hair"/>
      <bottom style="hair"/>
    </border>
    <border>
      <left style="thin"/>
      <right style="thin"/>
      <top style="hair"/>
      <bottom style="thick"/>
    </border>
    <border>
      <left style="thick"/>
      <right style="thin"/>
      <top>
        <color indexed="63"/>
      </top>
      <bottom style="hair"/>
    </border>
    <border>
      <left style="thin"/>
      <right style="thin"/>
      <top>
        <color indexed="63"/>
      </top>
      <bottom style="hair"/>
    </border>
    <border>
      <left style="thin"/>
      <right style="thick"/>
      <top style="hair"/>
      <bottom style="hair"/>
    </border>
    <border>
      <left style="thin"/>
      <right style="thick"/>
      <top style="hair"/>
      <bottom style="thick"/>
    </border>
    <border>
      <left style="thick"/>
      <right style="thin"/>
      <top style="thick"/>
      <bottom style="hair"/>
    </border>
    <border>
      <left style="thin"/>
      <right style="thin"/>
      <top style="thick"/>
      <bottom style="hair"/>
    </border>
    <border>
      <left style="thin"/>
      <right style="thick"/>
      <top>
        <color indexed="63"/>
      </top>
      <bottom style="hair"/>
    </border>
    <border>
      <left style="thin"/>
      <right style="thin"/>
      <top style="hair"/>
      <bottom style="thin"/>
    </border>
    <border>
      <left style="thick"/>
      <right style="thin"/>
      <top style="hair"/>
      <bottom>
        <color indexed="63"/>
      </bottom>
    </border>
    <border>
      <left style="thin"/>
      <right style="thin"/>
      <top style="hair"/>
      <bottom>
        <color indexed="63"/>
      </bottom>
    </border>
    <border>
      <left style="thin"/>
      <right style="thick"/>
      <top style="hair"/>
      <bottom>
        <color indexed="63"/>
      </bottom>
    </border>
    <border>
      <left style="thick"/>
      <right style="thin"/>
      <top style="thin"/>
      <bottom style="hair"/>
    </border>
    <border>
      <left style="thin"/>
      <right style="thin"/>
      <top style="thin"/>
      <bottom style="hair"/>
    </border>
    <border>
      <left style="thin"/>
      <right style="thick"/>
      <top style="thin"/>
      <bottom style="hair"/>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thick"/>
      <right style="thin"/>
      <top style="thick"/>
      <bottom style="thin"/>
    </border>
    <border>
      <left style="thin"/>
      <right style="thin"/>
      <top style="thick"/>
      <bottom style="thin"/>
    </border>
    <border>
      <left style="thin"/>
      <right style="thick"/>
      <top style="thick"/>
      <bottom style="thin"/>
    </border>
    <border>
      <left style="medium"/>
      <right>
        <color indexed="63"/>
      </right>
      <top>
        <color indexed="63"/>
      </top>
      <bottom style="hair"/>
    </border>
    <border>
      <left style="medium"/>
      <right>
        <color indexed="63"/>
      </right>
      <top style="hair"/>
      <bottom style="hair"/>
    </border>
    <border>
      <left style="thin"/>
      <right>
        <color indexed="63"/>
      </right>
      <top style="medium"/>
      <bottom>
        <color indexed="63"/>
      </bottom>
    </border>
    <border>
      <left style="thin"/>
      <right style="thin"/>
      <top>
        <color indexed="63"/>
      </top>
      <bottom style="thin"/>
    </border>
    <border>
      <left style="thin"/>
      <right style="medium"/>
      <top style="hair"/>
      <bottom style="hair"/>
    </border>
    <border>
      <left style="medium"/>
      <right style="thin"/>
      <top style="hair"/>
      <bottom style="hair"/>
    </border>
    <border>
      <left style="thin"/>
      <right style="thin"/>
      <top style="thin"/>
      <bottom style="thin"/>
    </border>
    <border>
      <left style="medium"/>
      <right style="thin"/>
      <top style="medium"/>
      <bottom style="hair"/>
    </border>
    <border>
      <left style="medium"/>
      <right style="thin"/>
      <top style="hair"/>
      <bottom>
        <color indexed="63"/>
      </bottom>
    </border>
    <border>
      <left style="medium"/>
      <right style="thin"/>
      <top style="medium"/>
      <bottom style="medium"/>
    </border>
    <border>
      <left style="medium"/>
      <right style="thin"/>
      <top>
        <color indexed="63"/>
      </top>
      <bottom style="hair"/>
    </border>
    <border>
      <left style="medium"/>
      <right style="thin"/>
      <top>
        <color indexed="63"/>
      </top>
      <bottom style="medium"/>
    </border>
    <border>
      <left style="thin"/>
      <right style="thin"/>
      <top>
        <color indexed="63"/>
      </top>
      <bottom style="medium"/>
    </border>
    <border>
      <left style="thin"/>
      <right style="medium"/>
      <top style="thin"/>
      <bottom style="thin"/>
    </border>
    <border>
      <left style="thin"/>
      <right style="thin"/>
      <top style="medium"/>
      <bottom style="medium"/>
    </border>
    <border>
      <left>
        <color indexed="63"/>
      </left>
      <right style="thin"/>
      <top style="hair"/>
      <bottom style="hair"/>
    </border>
    <border>
      <left>
        <color indexed="63"/>
      </left>
      <right style="thin"/>
      <top style="hair"/>
      <bottom>
        <color indexed="63"/>
      </bottom>
    </border>
    <border>
      <left>
        <color indexed="63"/>
      </left>
      <right style="thin"/>
      <top>
        <color indexed="63"/>
      </top>
      <bottom style="medium"/>
    </border>
    <border>
      <left>
        <color indexed="63"/>
      </left>
      <right style="thin"/>
      <top style="hair"/>
      <bottom style="thick"/>
    </border>
    <border>
      <left style="thin"/>
      <right style="medium"/>
      <top>
        <color indexed="63"/>
      </top>
      <bottom style="hair"/>
    </border>
    <border>
      <left style="thin"/>
      <right style="medium"/>
      <top style="hair"/>
      <bottom style="thick"/>
    </border>
    <border>
      <left>
        <color indexed="63"/>
      </left>
      <right style="thick">
        <color indexed="9"/>
      </right>
      <top>
        <color indexed="63"/>
      </top>
      <bottom>
        <color indexed="63"/>
      </bottom>
    </border>
    <border>
      <left style="thick">
        <color indexed="9"/>
      </left>
      <right style="thick">
        <color indexed="9"/>
      </right>
      <top>
        <color indexed="63"/>
      </top>
      <bottom>
        <color indexed="63"/>
      </bottom>
    </border>
    <border>
      <left style="thick">
        <color indexed="9"/>
      </left>
      <right>
        <color indexed="63"/>
      </right>
      <top>
        <color indexed="63"/>
      </top>
      <bottom>
        <color indexed="63"/>
      </bottom>
    </border>
    <border>
      <left>
        <color indexed="63"/>
      </left>
      <right style="thick">
        <color indexed="9"/>
      </right>
      <top>
        <color indexed="63"/>
      </top>
      <bottom style="medium">
        <color indexed="9"/>
      </bottom>
    </border>
    <border>
      <left>
        <color indexed="63"/>
      </left>
      <right>
        <color indexed="63"/>
      </right>
      <top>
        <color indexed="63"/>
      </top>
      <bottom style="medium">
        <color indexed="9"/>
      </bottom>
    </border>
    <border>
      <left style="medium">
        <color indexed="50"/>
      </left>
      <right style="thick">
        <color indexed="50"/>
      </right>
      <top>
        <color indexed="63"/>
      </top>
      <bottom style="thick">
        <color indexed="50"/>
      </bottom>
    </border>
    <border>
      <left>
        <color indexed="63"/>
      </left>
      <right style="thick">
        <color indexed="50"/>
      </right>
      <top>
        <color indexed="63"/>
      </top>
      <bottom style="thick">
        <color indexed="50"/>
      </bottom>
    </border>
    <border>
      <left>
        <color indexed="63"/>
      </left>
      <right style="thick">
        <color indexed="9"/>
      </right>
      <top style="thick">
        <color indexed="50"/>
      </top>
      <bottom style="medium">
        <color indexed="9"/>
      </bottom>
    </border>
    <border>
      <left>
        <color indexed="63"/>
      </left>
      <right>
        <color indexed="63"/>
      </right>
      <top style="thick">
        <color indexed="50"/>
      </top>
      <bottom style="medium">
        <color indexed="9"/>
      </bottom>
    </border>
    <border>
      <left style="medium">
        <color indexed="50"/>
      </left>
      <right style="thick">
        <color indexed="50"/>
      </right>
      <top>
        <color indexed="63"/>
      </top>
      <bottom style="medium">
        <color indexed="9"/>
      </bottom>
    </border>
    <border>
      <left>
        <color indexed="63"/>
      </left>
      <right style="thick">
        <color indexed="50"/>
      </right>
      <top>
        <color indexed="63"/>
      </top>
      <bottom style="medium">
        <color indexed="9"/>
      </bottom>
    </border>
    <border>
      <left style="medium">
        <color indexed="50"/>
      </left>
      <right style="thick">
        <color indexed="50"/>
      </right>
      <top>
        <color indexed="63"/>
      </top>
      <bottom>
        <color indexed="63"/>
      </bottom>
    </border>
    <border>
      <left>
        <color indexed="63"/>
      </left>
      <right style="thick">
        <color indexed="50"/>
      </right>
      <top>
        <color indexed="63"/>
      </top>
      <bottom>
        <color indexed="63"/>
      </bottom>
    </border>
    <border>
      <left style="medium">
        <color indexed="50"/>
      </left>
      <right style="medium">
        <color indexed="50"/>
      </right>
      <top style="medium">
        <color indexed="9"/>
      </top>
      <bottom style="thick">
        <color indexed="50"/>
      </bottom>
    </border>
    <border>
      <left style="medium">
        <color indexed="50"/>
      </left>
      <right style="thin"/>
      <top style="medium">
        <color indexed="9"/>
      </top>
      <bottom style="thick">
        <color indexed="50"/>
      </bottom>
    </border>
    <border>
      <left style="medium">
        <color indexed="42"/>
      </left>
      <right style="thick">
        <color indexed="42"/>
      </right>
      <top>
        <color indexed="63"/>
      </top>
      <bottom>
        <color indexed="63"/>
      </bottom>
    </border>
    <border>
      <left>
        <color indexed="63"/>
      </left>
      <right style="thick">
        <color indexed="42"/>
      </right>
      <top>
        <color indexed="63"/>
      </top>
      <bottom>
        <color indexed="63"/>
      </bottom>
    </border>
    <border>
      <left style="medium">
        <color indexed="42"/>
      </left>
      <right style="medium">
        <color indexed="42"/>
      </right>
      <top style="thick">
        <color indexed="9"/>
      </top>
      <bottom style="thick">
        <color indexed="9"/>
      </bottom>
    </border>
    <border>
      <left style="medium">
        <color indexed="42"/>
      </left>
      <right style="thin"/>
      <top style="thick">
        <color indexed="9"/>
      </top>
      <bottom style="thick">
        <color indexed="9"/>
      </bottom>
    </border>
    <border>
      <left style="thick">
        <color indexed="42"/>
      </left>
      <right style="thick">
        <color indexed="42"/>
      </right>
      <top>
        <color indexed="63"/>
      </top>
      <bottom style="thick">
        <color indexed="42"/>
      </bottom>
    </border>
    <border>
      <left>
        <color indexed="63"/>
      </left>
      <right style="thick">
        <color indexed="42"/>
      </right>
      <top>
        <color indexed="63"/>
      </top>
      <bottom style="thick">
        <color indexed="42"/>
      </bottom>
    </border>
    <border>
      <left style="mediumDashed"/>
      <right style="mediumDashed"/>
      <top style="mediumDashed"/>
      <bottom style="mediumDashed"/>
    </border>
    <border>
      <left>
        <color indexed="63"/>
      </left>
      <right style="medium"/>
      <top style="hair"/>
      <bottom style="hair"/>
    </border>
    <border>
      <left style="thick">
        <color indexed="9"/>
      </left>
      <right style="thick">
        <color indexed="9"/>
      </right>
      <top>
        <color indexed="63"/>
      </top>
      <bottom style="thick">
        <color indexed="9"/>
      </bottom>
    </border>
    <border>
      <left style="thick">
        <color indexed="9"/>
      </left>
      <right>
        <color indexed="63"/>
      </right>
      <top>
        <color indexed="63"/>
      </top>
      <bottom style="thick">
        <color indexed="9"/>
      </bottom>
    </border>
    <border>
      <left style="thick">
        <color indexed="9"/>
      </left>
      <right style="thick">
        <color indexed="9"/>
      </right>
      <top style="thick">
        <color indexed="9"/>
      </top>
      <bottom>
        <color indexed="63"/>
      </bottom>
    </border>
    <border>
      <left style="thick">
        <color indexed="9"/>
      </left>
      <right>
        <color indexed="63"/>
      </right>
      <top style="thick">
        <color indexed="9"/>
      </top>
      <bottom>
        <color indexed="63"/>
      </bottom>
    </border>
    <border diagonalUp="1" diagonalDown="1">
      <left style="thick">
        <color indexed="42"/>
      </left>
      <right style="thick">
        <color indexed="42"/>
      </right>
      <top>
        <color indexed="63"/>
      </top>
      <bottom>
        <color indexed="63"/>
      </bottom>
      <diagonal style="thick">
        <color indexed="42"/>
      </diagonal>
    </border>
    <border>
      <left style="medium"/>
      <right style="medium"/>
      <top>
        <color indexed="63"/>
      </top>
      <bottom style="hair"/>
    </border>
    <border>
      <left style="medium"/>
      <right style="medium"/>
      <top style="hair"/>
      <bottom style="thick"/>
    </border>
    <border>
      <left style="medium"/>
      <right style="medium"/>
      <top style="hair"/>
      <bottom style="hair"/>
    </border>
    <border>
      <left>
        <color indexed="63"/>
      </left>
      <right style="thin"/>
      <top>
        <color indexed="63"/>
      </top>
      <bottom style="hair"/>
    </border>
    <border>
      <left style="thin"/>
      <right>
        <color indexed="63"/>
      </right>
      <top>
        <color indexed="63"/>
      </top>
      <bottom style="hair"/>
    </border>
    <border>
      <left style="thin">
        <color indexed="8"/>
      </left>
      <right>
        <color indexed="63"/>
      </right>
      <top style="hair">
        <color indexed="8"/>
      </top>
      <bottom style="hair">
        <color indexed="8"/>
      </bottom>
    </border>
    <border>
      <left style="thin"/>
      <right>
        <color indexed="63"/>
      </right>
      <top style="hair"/>
      <bottom style="hair"/>
    </border>
    <border>
      <left style="thick">
        <color indexed="42"/>
      </left>
      <right>
        <color indexed="63"/>
      </right>
      <top style="hair">
        <color indexed="8"/>
      </top>
      <bottom style="thick"/>
    </border>
    <border>
      <left>
        <color indexed="63"/>
      </left>
      <right style="mediumDashed"/>
      <top style="mediumDashed"/>
      <bottom style="mediumDashed"/>
    </border>
    <border>
      <left style="medium"/>
      <right style="medium"/>
      <top>
        <color indexed="63"/>
      </top>
      <bottom>
        <color indexed="63"/>
      </bottom>
    </border>
    <border>
      <left style="thick">
        <color indexed="23"/>
      </left>
      <right style="thick">
        <color indexed="9"/>
      </right>
      <top>
        <color indexed="63"/>
      </top>
      <bottom>
        <color indexed="63"/>
      </bottom>
    </border>
    <border>
      <left>
        <color indexed="63"/>
      </left>
      <right style="thick">
        <color indexed="23"/>
      </right>
      <top>
        <color indexed="63"/>
      </top>
      <bottom>
        <color indexed="63"/>
      </bottom>
    </border>
    <border>
      <left style="thick">
        <color indexed="23"/>
      </left>
      <right style="thick">
        <color indexed="9"/>
      </right>
      <top>
        <color indexed="63"/>
      </top>
      <bottom style="thick">
        <color indexed="9"/>
      </bottom>
    </border>
    <border>
      <left>
        <color indexed="63"/>
      </left>
      <right style="thick">
        <color indexed="23"/>
      </right>
      <top>
        <color indexed="63"/>
      </top>
      <bottom style="thick">
        <color indexed="9"/>
      </bottom>
    </border>
    <border>
      <left style="thick">
        <color indexed="23"/>
      </left>
      <right style="thick">
        <color indexed="9"/>
      </right>
      <top style="thick">
        <color indexed="23"/>
      </top>
      <bottom style="thick">
        <color indexed="9"/>
      </bottom>
    </border>
    <border>
      <left>
        <color indexed="63"/>
      </left>
      <right style="thick">
        <color indexed="23"/>
      </right>
      <top style="thick">
        <color indexed="23"/>
      </top>
      <bottom style="thick">
        <color indexed="9"/>
      </bottom>
    </border>
    <border>
      <left style="medium"/>
      <right style="thin"/>
      <top style="thin"/>
      <bottom style="thin"/>
    </border>
    <border>
      <left style="medium"/>
      <right style="thick"/>
      <top style="medium"/>
      <bottom style="hair"/>
    </border>
    <border>
      <left style="thick">
        <color indexed="23"/>
      </left>
      <right style="thick">
        <color indexed="9"/>
      </right>
      <top>
        <color indexed="63"/>
      </top>
      <bottom style="thick">
        <color indexed="23"/>
      </bottom>
    </border>
    <border>
      <left>
        <color indexed="63"/>
      </left>
      <right style="thick">
        <color indexed="23"/>
      </right>
      <top>
        <color indexed="63"/>
      </top>
      <bottom style="thick">
        <color indexed="23"/>
      </bottom>
    </border>
    <border>
      <left>
        <color indexed="63"/>
      </left>
      <right>
        <color indexed="63"/>
      </right>
      <top style="hair">
        <color indexed="8"/>
      </top>
      <bottom>
        <color indexed="63"/>
      </bottom>
    </border>
    <border>
      <left style="thin">
        <color indexed="8"/>
      </left>
      <right>
        <color indexed="63"/>
      </right>
      <top style="hair">
        <color indexed="8"/>
      </top>
      <bottom>
        <color indexed="63"/>
      </bottom>
    </border>
    <border>
      <left style="thick">
        <color indexed="46"/>
      </left>
      <right>
        <color indexed="63"/>
      </right>
      <top style="thin">
        <color indexed="9"/>
      </top>
      <bottom style="hair"/>
    </border>
    <border>
      <left>
        <color indexed="63"/>
      </left>
      <right>
        <color indexed="63"/>
      </right>
      <top>
        <color indexed="63"/>
      </top>
      <bottom style="hair"/>
    </border>
    <border>
      <left>
        <color indexed="63"/>
      </left>
      <right style="medium"/>
      <top>
        <color indexed="63"/>
      </top>
      <bottom>
        <color indexed="63"/>
      </bottom>
    </border>
    <border>
      <left style="thin"/>
      <right style="medium"/>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hair">
        <color indexed="8"/>
      </top>
      <bottom style="hair">
        <color indexed="8"/>
      </bottom>
    </border>
    <border>
      <left>
        <color indexed="63"/>
      </left>
      <right style="thin"/>
      <top style="hair">
        <color indexed="8"/>
      </top>
      <bottom>
        <color indexed="63"/>
      </bottom>
    </border>
    <border>
      <left style="thin"/>
      <right style="thin"/>
      <top style="hair">
        <color indexed="8"/>
      </top>
      <bottom>
        <color indexed="63"/>
      </bottom>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thin"/>
    </border>
    <border>
      <left style="thick">
        <color indexed="46"/>
      </left>
      <right>
        <color indexed="63"/>
      </right>
      <top>
        <color indexed="63"/>
      </top>
      <bottom style="hair"/>
    </border>
    <border>
      <left style="thick">
        <color indexed="46"/>
      </left>
      <right>
        <color indexed="63"/>
      </right>
      <top>
        <color indexed="63"/>
      </top>
      <bottom style="thin"/>
    </border>
    <border>
      <left style="medium"/>
      <right style="thin"/>
      <top style="medium"/>
      <bottom style="thin"/>
    </border>
    <border>
      <left>
        <color indexed="63"/>
      </left>
      <right>
        <color indexed="63"/>
      </right>
      <top>
        <color indexed="63"/>
      </top>
      <bottom style="hair">
        <color indexed="8"/>
      </bottom>
    </border>
    <border>
      <left style="thin"/>
      <right style="medium"/>
      <top style="thin"/>
      <bottom style="medium"/>
    </border>
    <border>
      <left style="thin"/>
      <right style="medium"/>
      <top style="thin"/>
      <bottom style="hair"/>
    </border>
    <border>
      <left style="thin"/>
      <right style="medium"/>
      <top style="hair"/>
      <bottom style="medium"/>
    </border>
    <border>
      <left style="medium"/>
      <right style="thin"/>
      <top style="thin"/>
      <bottom style="hair"/>
    </border>
    <border>
      <left style="thin"/>
      <right style="thin"/>
      <top style="medium"/>
      <bottom style="thin"/>
    </border>
    <border>
      <left style="thin"/>
      <right style="medium"/>
      <top style="medium"/>
      <bottom style="thin"/>
    </border>
    <border>
      <left>
        <color indexed="63"/>
      </left>
      <right>
        <color indexed="63"/>
      </right>
      <top style="medium">
        <color indexed="41"/>
      </top>
      <bottom style="hair">
        <color indexed="8"/>
      </bottom>
    </border>
    <border>
      <left style="medium">
        <color indexed="20"/>
      </left>
      <right style="medium">
        <color indexed="20"/>
      </right>
      <top style="medium">
        <color indexed="20"/>
      </top>
      <bottom style="hair">
        <color indexed="20"/>
      </bottom>
    </border>
    <border>
      <left style="medium">
        <color indexed="20"/>
      </left>
      <right style="medium">
        <color indexed="20"/>
      </right>
      <top style="hair">
        <color indexed="20"/>
      </top>
      <bottom style="hair">
        <color indexed="20"/>
      </bottom>
    </border>
    <border>
      <left style="medium">
        <color indexed="20"/>
      </left>
      <right style="medium">
        <color indexed="20"/>
      </right>
      <top style="hair">
        <color indexed="20"/>
      </top>
      <bottom style="medium">
        <color indexed="20"/>
      </bottom>
    </border>
    <border>
      <left style="medium">
        <color indexed="20"/>
      </left>
      <right style="medium">
        <color indexed="9"/>
      </right>
      <top style="medium">
        <color indexed="20"/>
      </top>
      <bottom style="medium">
        <color indexed="20"/>
      </bottom>
    </border>
    <border>
      <left style="medium">
        <color indexed="9"/>
      </left>
      <right style="medium">
        <color indexed="20"/>
      </right>
      <top style="medium">
        <color indexed="20"/>
      </top>
      <bottom style="medium">
        <color indexed="20"/>
      </bottom>
    </border>
    <border>
      <left style="thin"/>
      <right style="thin"/>
      <top>
        <color indexed="63"/>
      </top>
      <bottom>
        <color indexed="63"/>
      </bottom>
    </border>
    <border>
      <left style="thin"/>
      <right style="thin"/>
      <top>
        <color indexed="63"/>
      </top>
      <bottom style="hair">
        <color indexed="8"/>
      </bottom>
    </border>
    <border>
      <left style="thin"/>
      <right style="thin"/>
      <top style="hair">
        <color indexed="8"/>
      </top>
      <bottom style="hair">
        <color indexed="8"/>
      </bottom>
    </border>
    <border>
      <left style="thin"/>
      <right style="thin"/>
      <top style="medium">
        <color indexed="41"/>
      </top>
      <bottom style="hair"/>
    </border>
    <border>
      <left style="medium">
        <color indexed="50"/>
      </left>
      <right style="medium">
        <color indexed="9"/>
      </right>
      <top style="thin">
        <color indexed="50"/>
      </top>
      <bottom style="thin">
        <color indexed="50"/>
      </bottom>
    </border>
    <border>
      <left style="medium">
        <color indexed="9"/>
      </left>
      <right style="medium">
        <color indexed="9"/>
      </right>
      <top style="thin">
        <color indexed="50"/>
      </top>
      <bottom style="thin">
        <color indexed="50"/>
      </bottom>
    </border>
    <border>
      <left style="medium">
        <color indexed="9"/>
      </left>
      <right style="medium">
        <color indexed="50"/>
      </right>
      <top style="thin">
        <color indexed="50"/>
      </top>
      <bottom style="thin">
        <color indexed="50"/>
      </bottom>
    </border>
    <border>
      <left style="medium">
        <color indexed="50"/>
      </left>
      <right style="medium">
        <color indexed="50"/>
      </right>
      <top style="thin">
        <color indexed="50"/>
      </top>
      <bottom style="thin">
        <color indexed="50"/>
      </bottom>
    </border>
    <border>
      <left style="medium">
        <color indexed="29"/>
      </left>
      <right style="thin"/>
      <top style="thin"/>
      <bottom style="thin"/>
    </border>
    <border>
      <left style="medium">
        <color indexed="9"/>
      </left>
      <right style="medium">
        <color indexed="9"/>
      </right>
      <top style="medium">
        <color indexed="45"/>
      </top>
      <bottom style="thin">
        <color indexed="9"/>
      </bottom>
    </border>
    <border>
      <left style="medium">
        <color indexed="9"/>
      </left>
      <right style="medium">
        <color indexed="9"/>
      </right>
      <top>
        <color indexed="63"/>
      </top>
      <bottom style="medium">
        <color indexed="45"/>
      </bottom>
    </border>
    <border>
      <left style="medium">
        <color indexed="45"/>
      </left>
      <right style="medium">
        <color indexed="45"/>
      </right>
      <top style="medium">
        <color indexed="45"/>
      </top>
      <bottom style="thin">
        <color indexed="45"/>
      </bottom>
    </border>
    <border>
      <left style="medium">
        <color indexed="45"/>
      </left>
      <right style="medium">
        <color indexed="9"/>
      </right>
      <top style="thin">
        <color indexed="45"/>
      </top>
      <bottom style="thin">
        <color indexed="45"/>
      </bottom>
    </border>
    <border>
      <left style="medium">
        <color indexed="9"/>
      </left>
      <right style="medium">
        <color indexed="9"/>
      </right>
      <top style="thin">
        <color indexed="45"/>
      </top>
      <bottom style="thin">
        <color indexed="45"/>
      </bottom>
    </border>
    <border>
      <left style="medium">
        <color indexed="9"/>
      </left>
      <right style="medium">
        <color indexed="45"/>
      </right>
      <top style="thin">
        <color indexed="45"/>
      </top>
      <bottom style="thin">
        <color indexed="45"/>
      </bottom>
    </border>
    <border>
      <left style="medium">
        <color indexed="45"/>
      </left>
      <right style="medium">
        <color indexed="45"/>
      </right>
      <top style="thin">
        <color indexed="45"/>
      </top>
      <bottom style="thin">
        <color indexed="45"/>
      </bottom>
    </border>
    <border>
      <left style="thin"/>
      <right style="medium"/>
      <top style="hair"/>
      <bottom>
        <color indexed="63"/>
      </bottom>
    </border>
    <border>
      <left>
        <color indexed="63"/>
      </left>
      <right style="thick">
        <color indexed="9"/>
      </right>
      <top style="thick">
        <color indexed="9"/>
      </top>
      <bottom>
        <color indexed="63"/>
      </bottom>
    </border>
    <border>
      <left style="medium">
        <color indexed="9"/>
      </left>
      <right style="medium">
        <color indexed="9"/>
      </right>
      <top style="medium">
        <color indexed="42"/>
      </top>
      <bottom style="thin">
        <color indexed="9"/>
      </bottom>
    </border>
    <border>
      <left style="medium">
        <color indexed="9"/>
      </left>
      <right style="medium">
        <color indexed="9"/>
      </right>
      <top>
        <color indexed="63"/>
      </top>
      <bottom style="medium">
        <color indexed="42"/>
      </bottom>
    </border>
    <border>
      <left style="medium">
        <color indexed="42"/>
      </left>
      <right style="medium">
        <color indexed="42"/>
      </right>
      <top style="medium">
        <color indexed="42"/>
      </top>
      <bottom style="thin">
        <color indexed="42"/>
      </bottom>
    </border>
    <border>
      <left style="medium">
        <color indexed="42"/>
      </left>
      <right style="medium">
        <color indexed="9"/>
      </right>
      <top style="thin">
        <color indexed="42"/>
      </top>
      <bottom style="thin">
        <color indexed="42"/>
      </bottom>
    </border>
    <border>
      <left style="medium">
        <color indexed="9"/>
      </left>
      <right style="medium">
        <color indexed="9"/>
      </right>
      <top style="thin">
        <color indexed="42"/>
      </top>
      <bottom style="thin">
        <color indexed="42"/>
      </bottom>
    </border>
    <border>
      <left style="medium">
        <color indexed="9"/>
      </left>
      <right style="medium">
        <color indexed="42"/>
      </right>
      <top style="thin">
        <color indexed="42"/>
      </top>
      <bottom style="thin">
        <color indexed="42"/>
      </bottom>
    </border>
    <border>
      <left style="medium">
        <color indexed="42"/>
      </left>
      <right style="medium">
        <color indexed="42"/>
      </right>
      <top style="thin">
        <color indexed="42"/>
      </top>
      <bottom style="thin">
        <color indexed="42"/>
      </bottom>
    </border>
    <border>
      <left style="medium">
        <color indexed="42"/>
      </left>
      <right style="medium">
        <color indexed="42"/>
      </right>
      <top style="thin">
        <color indexed="42"/>
      </top>
      <bottom style="thin"/>
    </border>
    <border>
      <left style="medium">
        <color indexed="9"/>
      </left>
      <right style="medium">
        <color indexed="9"/>
      </right>
      <top style="medium">
        <color indexed="29"/>
      </top>
      <bottom style="thin">
        <color indexed="9"/>
      </bottom>
    </border>
    <border>
      <left style="medium">
        <color indexed="9"/>
      </left>
      <right style="medium">
        <color indexed="9"/>
      </right>
      <top>
        <color indexed="63"/>
      </top>
      <bottom style="medium">
        <color indexed="29"/>
      </bottom>
    </border>
    <border>
      <left style="medium">
        <color indexed="29"/>
      </left>
      <right style="medium">
        <color indexed="29"/>
      </right>
      <top style="medium">
        <color indexed="29"/>
      </top>
      <bottom style="thin">
        <color indexed="29"/>
      </bottom>
    </border>
    <border>
      <left>
        <color indexed="63"/>
      </left>
      <right>
        <color indexed="63"/>
      </right>
      <top>
        <color indexed="63"/>
      </top>
      <bottom style="thin">
        <color indexed="9"/>
      </bottom>
    </border>
    <border>
      <left style="medium">
        <color indexed="29"/>
      </left>
      <right style="medium">
        <color indexed="9"/>
      </right>
      <top style="thin">
        <color indexed="29"/>
      </top>
      <bottom style="thin">
        <color indexed="29"/>
      </bottom>
    </border>
    <border>
      <left style="medium">
        <color indexed="9"/>
      </left>
      <right style="medium">
        <color indexed="9"/>
      </right>
      <top style="thin">
        <color indexed="29"/>
      </top>
      <bottom style="thin">
        <color indexed="29"/>
      </bottom>
    </border>
    <border>
      <left style="medium">
        <color indexed="9"/>
      </left>
      <right style="medium">
        <color indexed="29"/>
      </right>
      <top style="thin">
        <color indexed="29"/>
      </top>
      <bottom style="thin">
        <color indexed="29"/>
      </bottom>
    </border>
    <border>
      <left>
        <color indexed="63"/>
      </left>
      <right>
        <color indexed="63"/>
      </right>
      <top style="thin">
        <color indexed="9"/>
      </top>
      <bottom style="thin">
        <color indexed="9"/>
      </bottom>
    </border>
    <border>
      <left style="medium">
        <color indexed="29"/>
      </left>
      <right style="medium">
        <color indexed="29"/>
      </right>
      <top style="thin">
        <color indexed="29"/>
      </top>
      <bottom style="thin">
        <color indexed="29"/>
      </bottom>
    </border>
    <border>
      <left style="medium">
        <color indexed="29"/>
      </left>
      <right style="medium">
        <color indexed="29"/>
      </right>
      <top style="thin">
        <color indexed="29"/>
      </top>
      <bottom style="thin"/>
    </border>
    <border>
      <left>
        <color indexed="63"/>
      </left>
      <right>
        <color indexed="63"/>
      </right>
      <top style="thin">
        <color indexed="9"/>
      </top>
      <bottom>
        <color indexed="63"/>
      </bottom>
    </border>
    <border>
      <left style="medium">
        <color indexed="9"/>
      </left>
      <right style="medium">
        <color indexed="9"/>
      </right>
      <top style="medium">
        <color indexed="42"/>
      </top>
      <bottom>
        <color indexed="63"/>
      </bottom>
    </border>
    <border>
      <left style="medium">
        <color indexed="9"/>
      </left>
      <right style="medium">
        <color indexed="9"/>
      </right>
      <top style="thin">
        <color indexed="9"/>
      </top>
      <bottom style="medium">
        <color indexed="42"/>
      </bottom>
    </border>
    <border diagonalUp="1" diagonalDown="1">
      <left style="medium">
        <color indexed="42"/>
      </left>
      <right style="medium">
        <color indexed="42"/>
      </right>
      <top style="thin">
        <color indexed="42"/>
      </top>
      <bottom style="thin">
        <color indexed="42"/>
      </bottom>
      <diagonal style="medium">
        <color indexed="42"/>
      </diagonal>
    </border>
    <border>
      <left style="medium">
        <color indexed="9"/>
      </left>
      <right style="medium">
        <color indexed="9"/>
      </right>
      <top style="medium">
        <color indexed="46"/>
      </top>
      <bottom style="thin">
        <color indexed="9"/>
      </bottom>
    </border>
    <border>
      <left style="medium">
        <color indexed="9"/>
      </left>
      <right style="medium">
        <color indexed="9"/>
      </right>
      <top style="thin">
        <color indexed="9"/>
      </top>
      <bottom style="medium">
        <color indexed="46"/>
      </bottom>
    </border>
    <border>
      <left style="medium">
        <color indexed="46"/>
      </left>
      <right style="medium">
        <color indexed="46"/>
      </right>
      <top style="medium">
        <color indexed="46"/>
      </top>
      <bottom style="thin">
        <color indexed="46"/>
      </bottom>
    </border>
    <border diagonalUp="1" diagonalDown="1">
      <left style="medium">
        <color indexed="46"/>
      </left>
      <right style="medium">
        <color indexed="46"/>
      </right>
      <top style="medium">
        <color indexed="46"/>
      </top>
      <bottom style="thin">
        <color indexed="46"/>
      </bottom>
      <diagonal style="medium">
        <color indexed="46"/>
      </diagonal>
    </border>
    <border>
      <left style="medium">
        <color indexed="46"/>
      </left>
      <right style="medium">
        <color indexed="9"/>
      </right>
      <top style="thin">
        <color indexed="46"/>
      </top>
      <bottom style="thin">
        <color indexed="46"/>
      </bottom>
    </border>
    <border>
      <left style="medium">
        <color indexed="9"/>
      </left>
      <right style="medium">
        <color indexed="9"/>
      </right>
      <top style="thin">
        <color indexed="46"/>
      </top>
      <bottom style="thin">
        <color indexed="46"/>
      </bottom>
    </border>
    <border diagonalUp="1" diagonalDown="1">
      <left style="medium">
        <color indexed="9"/>
      </left>
      <right style="medium">
        <color indexed="9"/>
      </right>
      <top style="thin">
        <color indexed="46"/>
      </top>
      <bottom style="thin">
        <color indexed="46"/>
      </bottom>
      <diagonal style="medium">
        <color indexed="9"/>
      </diagonal>
    </border>
    <border>
      <left style="medium">
        <color indexed="9"/>
      </left>
      <right style="medium">
        <color indexed="46"/>
      </right>
      <top style="thin">
        <color indexed="46"/>
      </top>
      <bottom style="thin">
        <color indexed="46"/>
      </bottom>
    </border>
    <border>
      <left style="medium">
        <color indexed="46"/>
      </left>
      <right style="medium">
        <color indexed="46"/>
      </right>
      <top style="thin">
        <color indexed="46"/>
      </top>
      <bottom style="thin">
        <color indexed="46"/>
      </bottom>
    </border>
    <border diagonalUp="1" diagonalDown="1">
      <left style="medium">
        <color indexed="46"/>
      </left>
      <right style="medium">
        <color indexed="46"/>
      </right>
      <top style="thin">
        <color indexed="46"/>
      </top>
      <bottom style="thin">
        <color indexed="46"/>
      </bottom>
      <diagonal style="medium">
        <color indexed="46"/>
      </diagonal>
    </border>
    <border>
      <left style="medium">
        <color indexed="46"/>
      </left>
      <right style="medium">
        <color indexed="46"/>
      </right>
      <top style="thin">
        <color indexed="46"/>
      </top>
      <bottom style="thin"/>
    </border>
    <border>
      <left style="medium">
        <color indexed="9"/>
      </left>
      <right style="medium">
        <color indexed="9"/>
      </right>
      <top style="thin">
        <color indexed="9"/>
      </top>
      <bottom style="medium">
        <color indexed="45"/>
      </bottom>
    </border>
    <border diagonalUp="1" diagonalDown="1">
      <left style="medium">
        <color indexed="9"/>
      </left>
      <right style="medium">
        <color indexed="9"/>
      </right>
      <top style="thin">
        <color indexed="45"/>
      </top>
      <bottom style="thin">
        <color indexed="45"/>
      </bottom>
      <diagonal style="medium">
        <color indexed="9"/>
      </diagonal>
    </border>
    <border>
      <left style="medium">
        <color indexed="45"/>
      </left>
      <right style="medium">
        <color indexed="45"/>
      </right>
      <top style="thin">
        <color indexed="45"/>
      </top>
      <bottom style="thin"/>
    </border>
    <border diagonalUp="1" diagonalDown="1">
      <left style="medium">
        <color indexed="45"/>
      </left>
      <right style="medium">
        <color indexed="45"/>
      </right>
      <top style="thin">
        <color indexed="45"/>
      </top>
      <bottom style="thin"/>
      <diagonal style="medium">
        <color indexed="45"/>
      </diagonal>
    </border>
    <border>
      <left style="medium">
        <color indexed="9"/>
      </left>
      <right style="medium">
        <color indexed="9"/>
      </right>
      <top style="medium">
        <color indexed="41"/>
      </top>
      <bottom style="thin">
        <color indexed="9"/>
      </bottom>
    </border>
    <border>
      <left style="medium">
        <color indexed="9"/>
      </left>
      <right style="medium">
        <color indexed="9"/>
      </right>
      <top style="thin">
        <color indexed="9"/>
      </top>
      <bottom style="medium">
        <color indexed="41"/>
      </bottom>
    </border>
    <border>
      <left style="thin"/>
      <right>
        <color indexed="63"/>
      </right>
      <top>
        <color indexed="63"/>
      </top>
      <bottom style="medium"/>
    </border>
    <border>
      <left style="medium">
        <color indexed="41"/>
      </left>
      <right style="medium">
        <color indexed="41"/>
      </right>
      <top style="medium">
        <color indexed="41"/>
      </top>
      <bottom style="thin">
        <color indexed="41"/>
      </bottom>
    </border>
    <border>
      <left style="medium">
        <color indexed="41"/>
      </left>
      <right style="medium">
        <color indexed="9"/>
      </right>
      <top style="thin">
        <color indexed="41"/>
      </top>
      <bottom style="thin">
        <color indexed="41"/>
      </bottom>
    </border>
    <border>
      <left style="medium">
        <color indexed="9"/>
      </left>
      <right style="medium">
        <color indexed="9"/>
      </right>
      <top style="thin">
        <color indexed="41"/>
      </top>
      <bottom style="thin">
        <color indexed="41"/>
      </bottom>
    </border>
    <border>
      <left style="medium">
        <color indexed="9"/>
      </left>
      <right style="medium">
        <color indexed="41"/>
      </right>
      <top style="thin">
        <color indexed="41"/>
      </top>
      <bottom style="thin">
        <color indexed="41"/>
      </bottom>
    </border>
    <border>
      <left>
        <color indexed="63"/>
      </left>
      <right>
        <color indexed="63"/>
      </right>
      <top style="hair">
        <color indexed="9"/>
      </top>
      <bottom style="hair">
        <color indexed="9"/>
      </bottom>
    </border>
    <border>
      <left style="medium">
        <color indexed="41"/>
      </left>
      <right style="medium">
        <color indexed="41"/>
      </right>
      <top style="thin">
        <color indexed="41"/>
      </top>
      <bottom style="thin">
        <color indexed="41"/>
      </bottom>
    </border>
    <border>
      <left style="medium">
        <color indexed="41"/>
      </left>
      <right style="medium">
        <color indexed="9"/>
      </right>
      <top style="thin">
        <color indexed="41"/>
      </top>
      <bottom style="thin"/>
    </border>
    <border>
      <left style="medium">
        <color indexed="9"/>
      </left>
      <right style="medium">
        <color indexed="9"/>
      </right>
      <top style="thin">
        <color indexed="41"/>
      </top>
      <bottom style="thin"/>
    </border>
    <border>
      <left style="medium">
        <color indexed="9"/>
      </left>
      <right style="medium">
        <color indexed="41"/>
      </right>
      <top style="thin">
        <color indexed="41"/>
      </top>
      <bottom style="thin"/>
    </border>
    <border>
      <left>
        <color indexed="63"/>
      </left>
      <right>
        <color indexed="63"/>
      </right>
      <top style="hair">
        <color indexed="9"/>
      </top>
      <bottom>
        <color indexed="63"/>
      </bottom>
    </border>
    <border>
      <left style="medium">
        <color indexed="9"/>
      </left>
      <right style="medium">
        <color indexed="9"/>
      </right>
      <top style="medium">
        <color indexed="43"/>
      </top>
      <bottom style="thin">
        <color indexed="9"/>
      </bottom>
    </border>
    <border>
      <left style="medium">
        <color indexed="9"/>
      </left>
      <right style="medium">
        <color indexed="9"/>
      </right>
      <top style="thin">
        <color indexed="9"/>
      </top>
      <bottom style="medium">
        <color indexed="43"/>
      </bottom>
    </border>
    <border>
      <left>
        <color indexed="63"/>
      </left>
      <right style="thin"/>
      <top>
        <color indexed="63"/>
      </top>
      <bottom style="medium">
        <color indexed="8"/>
      </bottom>
    </border>
    <border>
      <left style="thin"/>
      <right style="thin"/>
      <top>
        <color indexed="63"/>
      </top>
      <bottom style="medium">
        <color indexed="8"/>
      </bottom>
    </border>
    <border>
      <left style="medium">
        <color indexed="43"/>
      </left>
      <right style="medium">
        <color indexed="9"/>
      </right>
      <top style="thin">
        <color indexed="43"/>
      </top>
      <bottom style="thin">
        <color indexed="43"/>
      </bottom>
    </border>
    <border>
      <left style="medium">
        <color indexed="9"/>
      </left>
      <right style="medium">
        <color indexed="9"/>
      </right>
      <top style="thin">
        <color indexed="43"/>
      </top>
      <bottom style="thin">
        <color indexed="43"/>
      </bottom>
    </border>
    <border>
      <left style="medium">
        <color indexed="9"/>
      </left>
      <right style="medium">
        <color indexed="43"/>
      </right>
      <top style="thin">
        <color indexed="43"/>
      </top>
      <bottom style="thin">
        <color indexed="43"/>
      </bottom>
    </border>
    <border>
      <left style="medium">
        <color indexed="43"/>
      </left>
      <right style="medium">
        <color indexed="43"/>
      </right>
      <top style="thin">
        <color indexed="43"/>
      </top>
      <bottom style="thin">
        <color indexed="43"/>
      </bottom>
    </border>
    <border>
      <left style="medium">
        <color indexed="43"/>
      </left>
      <right style="medium">
        <color indexed="9"/>
      </right>
      <top style="thin">
        <color indexed="43"/>
      </top>
      <bottom style="thin"/>
    </border>
    <border>
      <left style="medium">
        <color indexed="9"/>
      </left>
      <right style="medium">
        <color indexed="9"/>
      </right>
      <top style="thin">
        <color indexed="43"/>
      </top>
      <bottom style="thin"/>
    </border>
    <border>
      <left style="medium">
        <color indexed="9"/>
      </left>
      <right style="medium">
        <color indexed="43"/>
      </right>
      <top style="thin">
        <color indexed="43"/>
      </top>
      <bottom style="thin"/>
    </border>
    <border>
      <left style="medium">
        <color indexed="9"/>
      </left>
      <right style="medium">
        <color indexed="9"/>
      </right>
      <top style="thin">
        <color indexed="9"/>
      </top>
      <bottom style="medium">
        <color indexed="29"/>
      </bottom>
    </border>
    <border>
      <left style="medium">
        <color indexed="29"/>
      </left>
      <right style="medium">
        <color indexed="9"/>
      </right>
      <top style="thin">
        <color indexed="29"/>
      </top>
      <bottom style="thin"/>
    </border>
    <border>
      <left style="medium">
        <color indexed="9"/>
      </left>
      <right style="medium">
        <color indexed="9"/>
      </right>
      <top style="thin">
        <color indexed="29"/>
      </top>
      <bottom style="thin"/>
    </border>
    <border>
      <left style="medium">
        <color indexed="9"/>
      </left>
      <right style="medium">
        <color indexed="29"/>
      </right>
      <top style="thin">
        <color indexed="29"/>
      </top>
      <bottom style="thin"/>
    </border>
    <border>
      <left style="medium">
        <color indexed="9"/>
      </left>
      <right style="medium">
        <color indexed="9"/>
      </right>
      <top style="medium">
        <color indexed="50"/>
      </top>
      <bottom style="thin">
        <color indexed="9"/>
      </bottom>
    </border>
    <border>
      <left style="medium">
        <color indexed="9"/>
      </left>
      <right style="medium">
        <color indexed="9"/>
      </right>
      <top style="thin">
        <color indexed="9"/>
      </top>
      <bottom style="medium">
        <color indexed="50"/>
      </bottom>
    </border>
    <border>
      <left style="medium">
        <color indexed="50"/>
      </left>
      <right style="medium">
        <color indexed="50"/>
      </right>
      <top style="medium">
        <color indexed="50"/>
      </top>
      <bottom style="thin">
        <color indexed="50"/>
      </bottom>
    </border>
    <border>
      <left style="medium">
        <color indexed="50"/>
      </left>
      <right style="medium">
        <color indexed="9"/>
      </right>
      <top style="thin">
        <color indexed="50"/>
      </top>
      <bottom style="thin"/>
    </border>
    <border>
      <left style="medium">
        <color indexed="9"/>
      </left>
      <right style="medium">
        <color indexed="9"/>
      </right>
      <top style="thin">
        <color indexed="50"/>
      </top>
      <bottom style="thin"/>
    </border>
    <border>
      <left style="medium">
        <color indexed="9"/>
      </left>
      <right style="medium">
        <color indexed="50"/>
      </right>
      <top style="thin">
        <color indexed="50"/>
      </top>
      <bottom style="thin"/>
    </border>
    <border>
      <left style="medium">
        <color indexed="41"/>
      </left>
      <right style="medium">
        <color indexed="41"/>
      </right>
      <top style="thin">
        <color indexed="41"/>
      </top>
      <bottom style="thin"/>
    </border>
    <border>
      <left style="medium">
        <color indexed="50"/>
      </left>
      <right style="thin"/>
      <top>
        <color indexed="63"/>
      </top>
      <bottom style="hair">
        <color indexed="8"/>
      </bottom>
    </border>
    <border>
      <left style="medium">
        <color indexed="43"/>
      </left>
      <right style="medium">
        <color indexed="43"/>
      </right>
      <top style="medium">
        <color indexed="43"/>
      </top>
      <bottom style="thin">
        <color indexed="43"/>
      </bottom>
    </border>
    <border>
      <left style="medium">
        <color indexed="43"/>
      </left>
      <right style="medium">
        <color indexed="43"/>
      </right>
      <top style="thin">
        <color indexed="43"/>
      </top>
      <bottom style="medium">
        <color indexed="43"/>
      </bottom>
    </border>
    <border>
      <left style="medium">
        <color indexed="43"/>
      </left>
      <right style="medium">
        <color indexed="9"/>
      </right>
      <top style="medium">
        <color indexed="43"/>
      </top>
      <bottom style="thin">
        <color indexed="43"/>
      </bottom>
    </border>
    <border>
      <left style="medium">
        <color indexed="9"/>
      </left>
      <right style="medium">
        <color indexed="9"/>
      </right>
      <top style="medium">
        <color indexed="43"/>
      </top>
      <bottom style="thin">
        <color indexed="43"/>
      </bottom>
    </border>
    <border>
      <left style="medium">
        <color indexed="9"/>
      </left>
      <right style="medium">
        <color indexed="43"/>
      </right>
      <top style="medium">
        <color indexed="43"/>
      </top>
      <bottom style="thin">
        <color indexed="43"/>
      </bottom>
    </border>
    <border diagonalUp="1" diagonalDown="1">
      <left style="medium">
        <color indexed="9"/>
      </left>
      <right style="medium">
        <color indexed="9"/>
      </right>
      <top style="thin">
        <color indexed="50"/>
      </top>
      <bottom style="thin">
        <color indexed="50"/>
      </bottom>
      <diagonal style="medium">
        <color indexed="9"/>
      </diagonal>
    </border>
    <border>
      <left>
        <color indexed="63"/>
      </left>
      <right>
        <color indexed="63"/>
      </right>
      <top style="hair"/>
      <bottom style="hair"/>
    </border>
    <border>
      <left style="thin"/>
      <right style="medium"/>
      <top style="hair"/>
      <bottom style="thin"/>
    </border>
    <border>
      <left style="medium">
        <color indexed="9"/>
      </left>
      <right style="medium">
        <color indexed="9"/>
      </right>
      <top style="medium">
        <color indexed="15"/>
      </top>
      <bottom style="thin">
        <color indexed="9"/>
      </bottom>
    </border>
    <border>
      <left style="medium">
        <color indexed="9"/>
      </left>
      <right style="medium">
        <color indexed="9"/>
      </right>
      <top style="thin">
        <color indexed="9"/>
      </top>
      <bottom style="medium">
        <color indexed="15"/>
      </bottom>
    </border>
    <border>
      <left style="medium">
        <color indexed="15"/>
      </left>
      <right style="medium">
        <color indexed="15"/>
      </right>
      <top style="medium">
        <color indexed="15"/>
      </top>
      <bottom style="thin">
        <color indexed="15"/>
      </bottom>
    </border>
    <border>
      <left style="thin"/>
      <right style="medium"/>
      <top style="medium"/>
      <bottom style="hair"/>
    </border>
    <border>
      <left style="medium">
        <color indexed="15"/>
      </left>
      <right style="medium">
        <color indexed="9"/>
      </right>
      <top style="thin">
        <color indexed="15"/>
      </top>
      <bottom style="thin">
        <color indexed="15"/>
      </bottom>
    </border>
    <border>
      <left style="medium">
        <color indexed="9"/>
      </left>
      <right style="medium">
        <color indexed="9"/>
      </right>
      <top style="thin">
        <color indexed="15"/>
      </top>
      <bottom style="thin">
        <color indexed="15"/>
      </bottom>
    </border>
    <border>
      <left style="medium">
        <color indexed="9"/>
      </left>
      <right style="medium">
        <color indexed="15"/>
      </right>
      <top style="thin">
        <color indexed="15"/>
      </top>
      <bottom style="thin">
        <color indexed="15"/>
      </bottom>
    </border>
    <border>
      <left style="medium">
        <color indexed="15"/>
      </left>
      <right style="medium">
        <color indexed="15"/>
      </right>
      <top style="thin">
        <color indexed="15"/>
      </top>
      <bottom style="thin">
        <color indexed="15"/>
      </bottom>
    </border>
    <border diagonalUp="1" diagonalDown="1">
      <left style="medium">
        <color indexed="9"/>
      </left>
      <right style="medium">
        <color indexed="9"/>
      </right>
      <top style="thin">
        <color indexed="15"/>
      </top>
      <bottom style="thin">
        <color indexed="15"/>
      </bottom>
      <diagonal style="medium">
        <color indexed="9"/>
      </diagonal>
    </border>
    <border diagonalUp="1" diagonalDown="1">
      <left style="medium">
        <color indexed="15"/>
      </left>
      <right style="medium">
        <color indexed="15"/>
      </right>
      <top style="thin">
        <color indexed="15"/>
      </top>
      <bottom style="thin">
        <color indexed="15"/>
      </bottom>
      <diagonal style="medium">
        <color indexed="15"/>
      </diagonal>
    </border>
    <border>
      <left style="thin">
        <color indexed="9"/>
      </left>
      <right style="thin">
        <color indexed="9"/>
      </right>
      <top>
        <color indexed="63"/>
      </top>
      <bottom>
        <color indexed="63"/>
      </bottom>
    </border>
    <border>
      <left>
        <color indexed="63"/>
      </left>
      <right>
        <color indexed="63"/>
      </right>
      <top style="hair"/>
      <bottom>
        <color indexed="63"/>
      </bottom>
    </border>
    <border>
      <left>
        <color indexed="63"/>
      </left>
      <right>
        <color indexed="63"/>
      </right>
      <top style="hair">
        <color indexed="8"/>
      </top>
      <bottom style="hair"/>
    </border>
    <border>
      <left>
        <color indexed="63"/>
      </left>
      <right>
        <color indexed="63"/>
      </right>
      <top style="hair">
        <color indexed="8"/>
      </top>
      <bottom style="thick"/>
    </border>
    <border>
      <left style="medium">
        <color indexed="9"/>
      </left>
      <right style="medium">
        <color indexed="9"/>
      </right>
      <top style="medium">
        <color indexed="13"/>
      </top>
      <bottom style="thin">
        <color indexed="9"/>
      </bottom>
    </border>
    <border>
      <left style="medium">
        <color indexed="9"/>
      </left>
      <right style="medium">
        <color indexed="9"/>
      </right>
      <top style="thin">
        <color indexed="9"/>
      </top>
      <bottom style="medium">
        <color indexed="13"/>
      </bottom>
    </border>
    <border>
      <left style="medium">
        <color indexed="13"/>
      </left>
      <right style="medium">
        <color indexed="13"/>
      </right>
      <top style="medium">
        <color indexed="13"/>
      </top>
      <bottom style="thin">
        <color indexed="13"/>
      </bottom>
    </border>
    <border>
      <left style="medium">
        <color indexed="13"/>
      </left>
      <right style="medium">
        <color indexed="9"/>
      </right>
      <top style="thin">
        <color indexed="13"/>
      </top>
      <bottom style="thin">
        <color indexed="13"/>
      </bottom>
    </border>
    <border>
      <left style="medium">
        <color indexed="9"/>
      </left>
      <right style="medium">
        <color indexed="9"/>
      </right>
      <top style="thin">
        <color indexed="13"/>
      </top>
      <bottom style="thin">
        <color indexed="13"/>
      </bottom>
    </border>
    <border>
      <left style="medium">
        <color indexed="9"/>
      </left>
      <right style="medium">
        <color indexed="13"/>
      </right>
      <top style="thin">
        <color indexed="13"/>
      </top>
      <bottom style="thin">
        <color indexed="13"/>
      </bottom>
    </border>
    <border>
      <left style="medium">
        <color indexed="13"/>
      </left>
      <right style="medium">
        <color indexed="13"/>
      </right>
      <top style="thin">
        <color indexed="13"/>
      </top>
      <bottom style="thin">
        <color indexed="13"/>
      </bottom>
    </border>
    <border>
      <left style="medium">
        <color indexed="51"/>
      </left>
      <right style="medium">
        <color indexed="9"/>
      </right>
      <top style="thin">
        <color indexed="51"/>
      </top>
      <bottom style="thin">
        <color indexed="51"/>
      </bottom>
    </border>
    <border>
      <left style="medium">
        <color indexed="9"/>
      </left>
      <right style="medium">
        <color indexed="9"/>
      </right>
      <top style="thin">
        <color indexed="51"/>
      </top>
      <bottom style="thin">
        <color indexed="51"/>
      </bottom>
    </border>
    <border>
      <left style="medium">
        <color indexed="9"/>
      </left>
      <right style="medium">
        <color indexed="51"/>
      </right>
      <top style="thin">
        <color indexed="51"/>
      </top>
      <bottom style="thin">
        <color indexed="51"/>
      </bottom>
    </border>
    <border>
      <left>
        <color indexed="63"/>
      </left>
      <right>
        <color indexed="63"/>
      </right>
      <top style="hair">
        <color indexed="8"/>
      </top>
      <bottom style="thick">
        <color indexed="8"/>
      </bottom>
    </border>
    <border>
      <left style="medium">
        <color indexed="9"/>
      </left>
      <right style="medium">
        <color indexed="9"/>
      </right>
      <top style="medium">
        <color indexed="52"/>
      </top>
      <bottom style="medium">
        <color indexed="9"/>
      </bottom>
    </border>
    <border>
      <left style="medium">
        <color indexed="9"/>
      </left>
      <right style="medium">
        <color indexed="9"/>
      </right>
      <top style="medium">
        <color indexed="9"/>
      </top>
      <bottom style="medium">
        <color indexed="52"/>
      </bottom>
    </border>
    <border>
      <left style="medium">
        <color indexed="52"/>
      </left>
      <right style="medium">
        <color indexed="9"/>
      </right>
      <top style="medium">
        <color indexed="52"/>
      </top>
      <bottom style="thin">
        <color indexed="52"/>
      </bottom>
    </border>
    <border>
      <left style="medium">
        <color indexed="9"/>
      </left>
      <right style="medium">
        <color indexed="9"/>
      </right>
      <top style="medium">
        <color indexed="52"/>
      </top>
      <bottom style="thin">
        <color indexed="52"/>
      </bottom>
    </border>
    <border diagonalUp="1" diagonalDown="1">
      <left style="medium">
        <color indexed="9"/>
      </left>
      <right style="medium">
        <color indexed="9"/>
      </right>
      <top style="medium">
        <color indexed="52"/>
      </top>
      <bottom style="thin">
        <color indexed="52"/>
      </bottom>
      <diagonal style="medium">
        <color indexed="52"/>
      </diagonal>
    </border>
    <border>
      <left style="medium">
        <color indexed="9"/>
      </left>
      <right style="medium">
        <color indexed="52"/>
      </right>
      <top style="medium">
        <color indexed="52"/>
      </top>
      <bottom style="thin">
        <color indexed="52"/>
      </bottom>
    </border>
    <border>
      <left style="medium">
        <color indexed="52"/>
      </left>
      <right style="medium">
        <color indexed="9"/>
      </right>
      <top style="thin">
        <color indexed="52"/>
      </top>
      <bottom style="thin">
        <color indexed="52"/>
      </bottom>
    </border>
    <border>
      <left style="medium">
        <color indexed="9"/>
      </left>
      <right style="medium">
        <color indexed="9"/>
      </right>
      <top style="thin">
        <color indexed="52"/>
      </top>
      <bottom style="thin">
        <color indexed="52"/>
      </bottom>
    </border>
    <border>
      <left style="medium">
        <color indexed="9"/>
      </left>
      <right style="medium">
        <color indexed="52"/>
      </right>
      <top style="thin">
        <color indexed="52"/>
      </top>
      <bottom style="thin">
        <color indexed="52"/>
      </bottom>
    </border>
    <border diagonalUp="1" diagonalDown="1">
      <left style="medium">
        <color indexed="9"/>
      </left>
      <right style="medium">
        <color indexed="9"/>
      </right>
      <top style="thin">
        <color indexed="52"/>
      </top>
      <bottom style="thin">
        <color indexed="52"/>
      </bottom>
      <diagonal style="medium">
        <color indexed="9"/>
      </diagonal>
    </border>
    <border>
      <left style="thin">
        <color indexed="9"/>
      </left>
      <right style="thin">
        <color indexed="9"/>
      </right>
      <top style="hair"/>
      <bottom>
        <color indexed="63"/>
      </bottom>
    </border>
    <border>
      <left style="medium">
        <color indexed="13"/>
      </left>
      <right style="medium">
        <color indexed="13"/>
      </right>
      <top style="thin">
        <color indexed="13"/>
      </top>
      <bottom style="medium">
        <color indexed="13"/>
      </bottom>
    </border>
    <border>
      <left style="medium">
        <color indexed="13"/>
      </left>
      <right style="medium">
        <color indexed="9"/>
      </right>
      <top style="medium">
        <color indexed="13"/>
      </top>
      <bottom style="thin">
        <color indexed="13"/>
      </bottom>
    </border>
    <border>
      <left style="medium">
        <color indexed="9"/>
      </left>
      <right style="medium">
        <color indexed="9"/>
      </right>
      <top style="medium">
        <color indexed="13"/>
      </top>
      <bottom style="thin">
        <color indexed="13"/>
      </bottom>
    </border>
    <border>
      <left style="medium">
        <color indexed="9"/>
      </left>
      <right style="medium">
        <color indexed="13"/>
      </right>
      <top style="medium">
        <color indexed="13"/>
      </top>
      <bottom style="thin">
        <color indexed="13"/>
      </bottom>
    </border>
    <border>
      <left style="medium">
        <color indexed="13"/>
      </left>
      <right style="medium">
        <color indexed="13"/>
      </right>
      <top style="thin">
        <color indexed="13"/>
      </top>
      <bottom style="thin"/>
    </border>
    <border>
      <left style="medium">
        <color indexed="41"/>
      </left>
      <right style="medium">
        <color indexed="41"/>
      </right>
      <top style="thin">
        <color indexed="41"/>
      </top>
      <bottom style="medium">
        <color indexed="41"/>
      </bottom>
    </border>
    <border>
      <left style="medium">
        <color indexed="41"/>
      </left>
      <right style="medium">
        <color indexed="9"/>
      </right>
      <top style="medium">
        <color indexed="41"/>
      </top>
      <bottom style="thin">
        <color indexed="41"/>
      </bottom>
    </border>
    <border>
      <left style="medium">
        <color indexed="9"/>
      </left>
      <right style="medium">
        <color indexed="9"/>
      </right>
      <top style="medium">
        <color indexed="41"/>
      </top>
      <bottom style="thin">
        <color indexed="41"/>
      </bottom>
    </border>
    <border>
      <left style="medium">
        <color indexed="9"/>
      </left>
      <right style="medium">
        <color indexed="41"/>
      </right>
      <top style="medium">
        <color indexed="41"/>
      </top>
      <bottom style="thin">
        <color indexed="41"/>
      </bottom>
    </border>
    <border>
      <left style="medium">
        <color indexed="46"/>
      </left>
      <right style="medium">
        <color indexed="46"/>
      </right>
      <top style="thin">
        <color indexed="46"/>
      </top>
      <bottom style="medium">
        <color indexed="46"/>
      </bottom>
    </border>
    <border>
      <left style="medium">
        <color indexed="46"/>
      </left>
      <right style="medium">
        <color indexed="9"/>
      </right>
      <top style="medium">
        <color indexed="46"/>
      </top>
      <bottom style="thin">
        <color indexed="46"/>
      </bottom>
    </border>
    <border>
      <left style="medium">
        <color indexed="9"/>
      </left>
      <right style="medium">
        <color indexed="9"/>
      </right>
      <top style="medium">
        <color indexed="46"/>
      </top>
      <bottom style="thin">
        <color indexed="46"/>
      </bottom>
    </border>
    <border>
      <left style="medium">
        <color indexed="9"/>
      </left>
      <right style="medium">
        <color indexed="46"/>
      </right>
      <top style="medium">
        <color indexed="46"/>
      </top>
      <bottom style="thin">
        <color indexed="46"/>
      </bottom>
    </border>
    <border>
      <left style="medium">
        <color indexed="46"/>
      </left>
      <right style="medium">
        <color indexed="9"/>
      </right>
      <top style="thin">
        <color indexed="46"/>
      </top>
      <bottom style="thin"/>
    </border>
    <border>
      <left style="medium">
        <color indexed="9"/>
      </left>
      <right style="medium">
        <color indexed="9"/>
      </right>
      <top style="thin">
        <color indexed="46"/>
      </top>
      <bottom style="thin"/>
    </border>
    <border>
      <left style="medium">
        <color indexed="9"/>
      </left>
      <right style="medium">
        <color indexed="46"/>
      </right>
      <top style="thin">
        <color indexed="46"/>
      </top>
      <bottom style="thin"/>
    </border>
    <border>
      <left style="thin"/>
      <right style="medium"/>
      <top style="hair">
        <color indexed="8"/>
      </top>
      <bottom>
        <color indexed="63"/>
      </bottom>
    </border>
    <border>
      <left style="medium">
        <color indexed="42"/>
      </left>
      <right style="medium">
        <color indexed="42"/>
      </right>
      <top style="thin">
        <color indexed="42"/>
      </top>
      <bottom style="medium">
        <color indexed="42"/>
      </bottom>
    </border>
    <border>
      <left style="medium">
        <color indexed="42"/>
      </left>
      <right style="medium">
        <color indexed="9"/>
      </right>
      <top style="medium">
        <color indexed="42"/>
      </top>
      <bottom style="thin">
        <color indexed="42"/>
      </bottom>
    </border>
    <border>
      <left style="medium">
        <color indexed="9"/>
      </left>
      <right style="medium">
        <color indexed="9"/>
      </right>
      <top style="medium">
        <color indexed="42"/>
      </top>
      <bottom style="thin">
        <color indexed="42"/>
      </bottom>
    </border>
    <border>
      <left style="medium">
        <color indexed="9"/>
      </left>
      <right style="medium">
        <color indexed="42"/>
      </right>
      <top style="medium">
        <color indexed="42"/>
      </top>
      <bottom style="thin">
        <color indexed="42"/>
      </bottom>
    </border>
    <border>
      <left style="medium">
        <color indexed="29"/>
      </left>
      <right style="medium">
        <color indexed="29"/>
      </right>
      <top style="thin">
        <color indexed="29"/>
      </top>
      <bottom style="medium">
        <color indexed="29"/>
      </bottom>
    </border>
    <border>
      <left style="medium">
        <color indexed="29"/>
      </left>
      <right style="medium">
        <color indexed="9"/>
      </right>
      <top style="medium">
        <color indexed="29"/>
      </top>
      <bottom style="thin">
        <color indexed="29"/>
      </bottom>
    </border>
    <border>
      <left style="medium">
        <color indexed="9"/>
      </left>
      <right style="medium">
        <color indexed="9"/>
      </right>
      <top style="medium">
        <color indexed="29"/>
      </top>
      <bottom style="thin">
        <color indexed="29"/>
      </bottom>
    </border>
    <border>
      <left style="medium">
        <color indexed="9"/>
      </left>
      <right style="medium">
        <color indexed="29"/>
      </right>
      <top style="medium">
        <color indexed="29"/>
      </top>
      <bottom style="thin">
        <color indexed="29"/>
      </bottom>
    </border>
    <border>
      <left style="thin"/>
      <right style="thin"/>
      <top style="hair"/>
      <bottom style="medium"/>
    </border>
    <border>
      <left style="medium">
        <color indexed="20"/>
      </left>
      <right>
        <color indexed="63"/>
      </right>
      <top style="hair">
        <color indexed="20"/>
      </top>
      <bottom style="hair">
        <color indexed="20"/>
      </bottom>
    </border>
    <border>
      <left style="medium">
        <color indexed="20"/>
      </left>
      <right>
        <color indexed="63"/>
      </right>
      <top style="medium">
        <color indexed="20"/>
      </top>
      <bottom style="thin">
        <color indexed="20"/>
      </bottom>
    </border>
    <border>
      <left style="medium">
        <color indexed="20"/>
      </left>
      <right>
        <color indexed="63"/>
      </right>
      <top style="thin">
        <color indexed="20"/>
      </top>
      <bottom style="hair">
        <color indexed="20"/>
      </bottom>
    </border>
    <border>
      <left style="medium">
        <color indexed="20"/>
      </left>
      <right style="thin">
        <color indexed="20"/>
      </right>
      <top style="thin">
        <color indexed="20"/>
      </top>
      <bottom style="hair">
        <color indexed="20"/>
      </bottom>
    </border>
    <border>
      <left style="thin">
        <color indexed="20"/>
      </left>
      <right style="thin">
        <color indexed="20"/>
      </right>
      <top style="thin">
        <color indexed="20"/>
      </top>
      <bottom style="hair">
        <color indexed="20"/>
      </bottom>
    </border>
    <border>
      <left style="thin">
        <color indexed="20"/>
      </left>
      <right style="medium">
        <color indexed="20"/>
      </right>
      <top style="thin">
        <color indexed="20"/>
      </top>
      <bottom style="hair">
        <color indexed="20"/>
      </bottom>
    </border>
    <border>
      <left style="medium">
        <color indexed="20"/>
      </left>
      <right style="thin">
        <color indexed="20"/>
      </right>
      <top style="hair">
        <color indexed="20"/>
      </top>
      <bottom style="hair">
        <color indexed="20"/>
      </bottom>
    </border>
    <border>
      <left style="thin">
        <color indexed="20"/>
      </left>
      <right style="thin">
        <color indexed="20"/>
      </right>
      <top style="hair">
        <color indexed="20"/>
      </top>
      <bottom style="hair">
        <color indexed="20"/>
      </bottom>
    </border>
    <border>
      <left style="thin">
        <color indexed="20"/>
      </left>
      <right style="medium">
        <color indexed="20"/>
      </right>
      <top style="hair">
        <color indexed="20"/>
      </top>
      <bottom style="hair">
        <color indexed="20"/>
      </bottom>
    </border>
    <border>
      <left style="medium">
        <color indexed="20"/>
      </left>
      <right>
        <color indexed="63"/>
      </right>
      <top style="hair">
        <color indexed="20"/>
      </top>
      <bottom style="medium">
        <color indexed="20"/>
      </bottom>
    </border>
    <border>
      <left style="medium">
        <color indexed="20"/>
      </left>
      <right style="thin">
        <color indexed="20"/>
      </right>
      <top style="hair">
        <color indexed="20"/>
      </top>
      <bottom style="medium">
        <color indexed="20"/>
      </bottom>
    </border>
    <border>
      <left style="thin">
        <color indexed="20"/>
      </left>
      <right style="thin">
        <color indexed="20"/>
      </right>
      <top style="hair">
        <color indexed="20"/>
      </top>
      <bottom style="medium">
        <color indexed="20"/>
      </bottom>
    </border>
    <border>
      <left style="thin">
        <color indexed="20"/>
      </left>
      <right style="medium">
        <color indexed="20"/>
      </right>
      <top style="hair">
        <color indexed="20"/>
      </top>
      <bottom style="medium">
        <color indexed="20"/>
      </bottom>
    </border>
    <border>
      <left style="medium">
        <color indexed="20"/>
      </left>
      <right style="medium">
        <color indexed="20"/>
      </right>
      <top>
        <color indexed="63"/>
      </top>
      <bottom style="hair">
        <color indexed="20"/>
      </bottom>
    </border>
    <border>
      <left style="medium">
        <color indexed="20"/>
      </left>
      <right style="medium">
        <color indexed="20"/>
      </right>
      <top>
        <color indexed="63"/>
      </top>
      <bottom style="medium">
        <color indexed="20"/>
      </bottom>
    </border>
    <border>
      <left style="medium">
        <color indexed="20"/>
      </left>
      <right style="medium">
        <color indexed="20"/>
      </right>
      <top style="medium">
        <color indexed="20"/>
      </top>
      <bottom style="medium">
        <color indexed="20"/>
      </bottom>
    </border>
    <border>
      <left style="medium">
        <color indexed="20"/>
      </left>
      <right style="medium">
        <color indexed="20"/>
      </right>
      <top style="medium">
        <color indexed="20"/>
      </top>
      <bottom>
        <color indexed="63"/>
      </bottom>
    </border>
    <border>
      <left style="medium">
        <color indexed="20"/>
      </left>
      <right style="medium">
        <color indexed="20"/>
      </right>
      <top style="hair"/>
      <bottom>
        <color indexed="63"/>
      </bottom>
    </border>
    <border>
      <left style="medium">
        <color indexed="9"/>
      </left>
      <right style="medium">
        <color indexed="9"/>
      </right>
      <top style="medium">
        <color indexed="20"/>
      </top>
      <bottom style="medium">
        <color indexed="20"/>
      </bottom>
    </border>
    <border>
      <left style="medium">
        <color indexed="9"/>
      </left>
      <right style="thin">
        <color indexed="9"/>
      </right>
      <top style="medium">
        <color indexed="20"/>
      </top>
      <bottom style="thin">
        <color indexed="20"/>
      </bottom>
    </border>
    <border>
      <left style="thin">
        <color indexed="9"/>
      </left>
      <right style="thin">
        <color indexed="9"/>
      </right>
      <top style="medium">
        <color indexed="20"/>
      </top>
      <bottom style="thin">
        <color indexed="20"/>
      </bottom>
    </border>
    <border>
      <left style="thin">
        <color indexed="9"/>
      </left>
      <right style="medium">
        <color indexed="20"/>
      </right>
      <top style="medium">
        <color indexed="20"/>
      </top>
      <bottom style="thin">
        <color indexed="20"/>
      </bottom>
    </border>
    <border>
      <left>
        <color indexed="63"/>
      </left>
      <right style="thin"/>
      <top style="hair"/>
      <bottom style="thin"/>
    </border>
    <border>
      <left>
        <color indexed="63"/>
      </left>
      <right style="thin">
        <color indexed="8"/>
      </right>
      <top style="hair">
        <color indexed="8"/>
      </top>
      <bottom>
        <color indexed="63"/>
      </bottom>
    </border>
    <border>
      <left style="thin">
        <color indexed="8"/>
      </left>
      <right style="thin">
        <color indexed="8"/>
      </right>
      <top style="hair">
        <color indexed="8"/>
      </top>
      <bottom>
        <color indexed="63"/>
      </bottom>
    </border>
    <border>
      <left>
        <color indexed="63"/>
      </left>
      <right style="thin"/>
      <top>
        <color indexed="63"/>
      </top>
      <bottom style="thin"/>
    </border>
    <border>
      <left>
        <color indexed="63"/>
      </left>
      <right style="thin">
        <color indexed="8"/>
      </right>
      <top>
        <color indexed="63"/>
      </top>
      <bottom style="hair">
        <color indexed="8"/>
      </bottom>
    </border>
    <border>
      <left style="thin">
        <color indexed="8"/>
      </left>
      <right style="thin">
        <color indexed="8"/>
      </right>
      <top>
        <color indexed="63"/>
      </top>
      <bottom style="hair">
        <color indexed="8"/>
      </bottom>
    </border>
    <border>
      <left style="thin">
        <color indexed="8"/>
      </left>
      <right>
        <color indexed="63"/>
      </right>
      <top>
        <color indexed="63"/>
      </top>
      <bottom style="hair">
        <color indexed="8"/>
      </bottom>
    </border>
    <border>
      <left>
        <color indexed="63"/>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thin"/>
      <right style="thin"/>
      <top style="medium"/>
      <bottom style="hair"/>
    </border>
    <border>
      <left>
        <color indexed="63"/>
      </left>
      <right style="thin">
        <color indexed="20"/>
      </right>
      <top style="medium">
        <color indexed="20"/>
      </top>
      <bottom style="hair">
        <color indexed="20"/>
      </bottom>
    </border>
    <border>
      <left style="thin">
        <color indexed="20"/>
      </left>
      <right style="thin">
        <color indexed="20"/>
      </right>
      <top style="medium">
        <color indexed="20"/>
      </top>
      <bottom style="hair">
        <color indexed="20"/>
      </bottom>
    </border>
    <border>
      <left style="thin">
        <color indexed="20"/>
      </left>
      <right>
        <color indexed="63"/>
      </right>
      <top style="medium">
        <color indexed="20"/>
      </top>
      <bottom style="hair">
        <color indexed="20"/>
      </bottom>
    </border>
    <border>
      <left>
        <color indexed="63"/>
      </left>
      <right style="thin">
        <color indexed="20"/>
      </right>
      <top style="hair">
        <color indexed="20"/>
      </top>
      <bottom style="hair">
        <color indexed="20"/>
      </bottom>
    </border>
    <border>
      <left style="thin">
        <color indexed="20"/>
      </left>
      <right>
        <color indexed="63"/>
      </right>
      <top style="hair">
        <color indexed="20"/>
      </top>
      <bottom style="hair">
        <color indexed="20"/>
      </bottom>
    </border>
    <border>
      <left>
        <color indexed="63"/>
      </left>
      <right style="thin">
        <color indexed="20"/>
      </right>
      <top style="hair">
        <color indexed="20"/>
      </top>
      <bottom style="medium">
        <color indexed="20"/>
      </bottom>
    </border>
    <border>
      <left style="thin">
        <color indexed="20"/>
      </left>
      <right>
        <color indexed="63"/>
      </right>
      <top style="hair">
        <color indexed="20"/>
      </top>
      <bottom style="medium">
        <color indexed="20"/>
      </bottom>
    </border>
    <border>
      <left>
        <color indexed="63"/>
      </left>
      <right style="thin">
        <color indexed="20"/>
      </right>
      <top>
        <color indexed="63"/>
      </top>
      <bottom style="medium">
        <color indexed="20"/>
      </bottom>
    </border>
    <border>
      <left style="thin">
        <color indexed="20"/>
      </left>
      <right style="thin">
        <color indexed="20"/>
      </right>
      <top>
        <color indexed="63"/>
      </top>
      <bottom style="medium">
        <color indexed="20"/>
      </bottom>
    </border>
    <border>
      <left style="thin">
        <color indexed="20"/>
      </left>
      <right>
        <color indexed="63"/>
      </right>
      <top>
        <color indexed="63"/>
      </top>
      <bottom style="medium">
        <color indexed="20"/>
      </bottom>
    </border>
    <border>
      <left style="medium">
        <color indexed="20"/>
      </left>
      <right style="medium">
        <color indexed="9"/>
      </right>
      <top>
        <color indexed="63"/>
      </top>
      <bottom style="medium">
        <color indexed="20"/>
      </bottom>
    </border>
    <border>
      <left style="medium">
        <color indexed="9"/>
      </left>
      <right style="thin">
        <color indexed="9"/>
      </right>
      <top>
        <color indexed="63"/>
      </top>
      <bottom style="medium">
        <color indexed="20"/>
      </bottom>
    </border>
    <border>
      <left style="thin">
        <color indexed="9"/>
      </left>
      <right style="thin">
        <color indexed="9"/>
      </right>
      <top>
        <color indexed="63"/>
      </top>
      <bottom style="medium">
        <color indexed="20"/>
      </bottom>
    </border>
    <border>
      <left style="thin">
        <color indexed="9"/>
      </left>
      <right style="medium">
        <color indexed="9"/>
      </right>
      <top>
        <color indexed="63"/>
      </top>
      <bottom style="medium">
        <color indexed="20"/>
      </bottom>
    </border>
    <border>
      <left style="medium">
        <color indexed="20"/>
      </left>
      <right style="medium">
        <color indexed="20"/>
      </right>
      <top style="thin">
        <color indexed="20"/>
      </top>
      <bottom style="hair">
        <color indexed="20"/>
      </bottom>
    </border>
    <border>
      <left style="medium">
        <color indexed="20"/>
      </left>
      <right style="medium">
        <color indexed="20"/>
      </right>
      <top style="thin">
        <color indexed="20"/>
      </top>
      <bottom style="medium">
        <color indexed="20"/>
      </bottom>
    </border>
    <border>
      <left>
        <color indexed="63"/>
      </left>
      <right>
        <color indexed="63"/>
      </right>
      <top style="hair">
        <color indexed="8"/>
      </top>
      <bottom style="thin">
        <color indexed="52"/>
      </bottom>
    </border>
    <border>
      <left style="thin"/>
      <right style="thin"/>
      <top style="hair"/>
      <bottom style="thin">
        <color indexed="52"/>
      </bottom>
    </border>
    <border>
      <left>
        <color indexed="63"/>
      </left>
      <right>
        <color indexed="63"/>
      </right>
      <top style="hair">
        <color indexed="8"/>
      </top>
      <bottom style="thin">
        <color indexed="50"/>
      </bottom>
    </border>
    <border>
      <left style="thin"/>
      <right>
        <color indexed="63"/>
      </right>
      <top style="medium"/>
      <bottom style="thin"/>
    </border>
    <border diagonalUp="1" diagonalDown="1">
      <left style="thin"/>
      <right style="thin"/>
      <top style="hair"/>
      <bottom style="hair"/>
      <diagonal style="thin"/>
    </border>
    <border diagonalUp="1" diagonalDown="1">
      <left>
        <color indexed="63"/>
      </left>
      <right style="thin"/>
      <top style="hair"/>
      <bottom style="hair"/>
      <diagonal style="thin"/>
    </border>
    <border diagonalUp="1" diagonalDown="1">
      <left style="thin"/>
      <right style="medium"/>
      <top style="hair"/>
      <bottom style="hair"/>
      <diagonal style="thin"/>
    </border>
    <border>
      <left style="thin">
        <color indexed="8"/>
      </left>
      <right style="medium"/>
      <top style="hair"/>
      <bottom>
        <color indexed="63"/>
      </bottom>
    </border>
    <border>
      <left style="thin"/>
      <right style="medium"/>
      <top>
        <color indexed="63"/>
      </top>
      <bottom>
        <color indexed="63"/>
      </bottom>
    </border>
    <border>
      <left style="thin"/>
      <right style="medium"/>
      <top>
        <color indexed="63"/>
      </top>
      <bottom style="thin"/>
    </border>
    <border>
      <left style="medium">
        <color indexed="45"/>
      </left>
      <right style="medium">
        <color indexed="9"/>
      </right>
      <top style="thin">
        <color indexed="45"/>
      </top>
      <bottom style="hair"/>
    </border>
    <border>
      <left style="medium">
        <color indexed="9"/>
      </left>
      <right style="medium">
        <color indexed="9"/>
      </right>
      <top style="thin">
        <color indexed="45"/>
      </top>
      <bottom style="hair"/>
    </border>
    <border>
      <left style="medium">
        <color indexed="9"/>
      </left>
      <right style="medium">
        <color indexed="45"/>
      </right>
      <top style="thin">
        <color indexed="45"/>
      </top>
      <bottom style="hair"/>
    </border>
    <border>
      <left style="medium">
        <color indexed="45"/>
      </left>
      <right style="medium">
        <color indexed="45"/>
      </right>
      <top style="thin">
        <color indexed="45"/>
      </top>
      <bottom style="hair"/>
    </border>
    <border diagonalUp="1" diagonalDown="1">
      <left style="medium">
        <color indexed="29"/>
      </left>
      <right style="medium">
        <color indexed="29"/>
      </right>
      <top style="thin">
        <color indexed="29"/>
      </top>
      <bottom style="thin">
        <color indexed="29"/>
      </bottom>
      <diagonal style="medium">
        <color indexed="29"/>
      </diagonal>
    </border>
    <border diagonalUp="1" diagonalDown="1">
      <left style="medium">
        <color indexed="9"/>
      </left>
      <right style="medium">
        <color indexed="9"/>
      </right>
      <top style="thin">
        <color indexed="42"/>
      </top>
      <bottom style="thin">
        <color indexed="42"/>
      </bottom>
      <diagonal style="medium">
        <color indexed="9"/>
      </diagonal>
    </border>
    <border diagonalUp="1" diagonalDown="1">
      <left style="medium">
        <color indexed="42"/>
      </left>
      <right style="medium">
        <color indexed="42"/>
      </right>
      <top style="thin">
        <color indexed="42"/>
      </top>
      <bottom style="thin"/>
      <diagonal style="medium">
        <color indexed="42"/>
      </diagonal>
    </border>
    <border diagonalUp="1" diagonalDown="1">
      <left style="medium">
        <color indexed="45"/>
      </left>
      <right style="medium">
        <color indexed="45"/>
      </right>
      <top style="thin">
        <color indexed="45"/>
      </top>
      <bottom style="thin">
        <color indexed="45"/>
      </bottom>
      <diagonal style="medium">
        <color indexed="45"/>
      </diagonal>
    </border>
    <border diagonalUp="1" diagonalDown="1">
      <left style="medium">
        <color indexed="43"/>
      </left>
      <right style="medium">
        <color indexed="43"/>
      </right>
      <top style="medium">
        <color indexed="43"/>
      </top>
      <bottom style="thin">
        <color indexed="43"/>
      </bottom>
      <diagonal style="thick">
        <color indexed="43"/>
      </diagonal>
    </border>
    <border diagonalUp="1" diagonalDown="1">
      <left style="medium">
        <color indexed="41"/>
      </left>
      <right style="medium">
        <color indexed="41"/>
      </right>
      <top style="medium">
        <color indexed="41"/>
      </top>
      <bottom style="thin">
        <color indexed="41"/>
      </bottom>
      <diagonal style="medium">
        <color indexed="41"/>
      </diagonal>
    </border>
    <border diagonalUp="1" diagonalDown="1">
      <left style="medium">
        <color indexed="9"/>
      </left>
      <right style="medium">
        <color indexed="9"/>
      </right>
      <top style="thin">
        <color indexed="41"/>
      </top>
      <bottom style="thin">
        <color indexed="41"/>
      </bottom>
      <diagonal style="medium">
        <color indexed="9"/>
      </diagonal>
    </border>
    <border diagonalUp="1" diagonalDown="1">
      <left style="medium">
        <color indexed="9"/>
      </left>
      <right style="medium">
        <color indexed="9"/>
      </right>
      <top style="medium">
        <color indexed="29"/>
      </top>
      <bottom style="thin">
        <color indexed="29"/>
      </bottom>
      <diagonal style="medium">
        <color indexed="9"/>
      </diagonal>
    </border>
    <border>
      <left style="medium">
        <color indexed="42"/>
      </left>
      <right style="medium">
        <color indexed="42"/>
      </right>
      <top style="thin">
        <color indexed="42"/>
      </top>
      <bottom>
        <color indexed="63"/>
      </bottom>
    </border>
    <border diagonalUp="1" diagonalDown="1">
      <left style="medium">
        <color indexed="42"/>
      </left>
      <right style="medium">
        <color indexed="42"/>
      </right>
      <top style="thin">
        <color indexed="42"/>
      </top>
      <bottom>
        <color indexed="63"/>
      </bottom>
      <diagonal style="medium">
        <color indexed="42"/>
      </diagonal>
    </border>
    <border>
      <left style="medium">
        <color indexed="42"/>
      </left>
      <right style="medium">
        <color indexed="9"/>
      </right>
      <top style="hair"/>
      <bottom style="hair"/>
    </border>
    <border>
      <left style="medium">
        <color indexed="9"/>
      </left>
      <right style="medium">
        <color indexed="9"/>
      </right>
      <top style="hair"/>
      <bottom style="hair"/>
    </border>
    <border>
      <left style="medium">
        <color indexed="9"/>
      </left>
      <right style="medium">
        <color indexed="42"/>
      </right>
      <top style="hair"/>
      <bottom style="hair"/>
    </border>
    <border>
      <left style="thick"/>
      <right style="thin"/>
      <top style="hair"/>
      <bottom style="thick"/>
    </border>
    <border>
      <left style="thin"/>
      <right style="thick"/>
      <top style="thick"/>
      <bottom style="hair"/>
    </border>
    <border>
      <left style="thin"/>
      <right style="thick"/>
      <top style="hair"/>
      <bottom style="thin"/>
    </border>
    <border>
      <left style="thick"/>
      <right style="thin"/>
      <top style="hair"/>
      <bottom style="thin"/>
    </border>
    <border>
      <left style="medium"/>
      <right>
        <color indexed="63"/>
      </right>
      <top style="medium"/>
      <bottom style="hair"/>
    </border>
    <border>
      <left style="medium"/>
      <right>
        <color indexed="63"/>
      </right>
      <top style="hair"/>
      <bottom style="thin"/>
    </border>
    <border>
      <left style="medium">
        <color indexed="9"/>
      </left>
      <right style="thin"/>
      <top style="medium">
        <color indexed="45"/>
      </top>
      <bottom>
        <color indexed="63"/>
      </bottom>
    </border>
    <border>
      <left style="medium">
        <color indexed="9"/>
      </left>
      <right style="thin"/>
      <top>
        <color indexed="63"/>
      </top>
      <bottom style="medium">
        <color indexed="45"/>
      </bottom>
    </border>
    <border>
      <left style="medium">
        <color indexed="45"/>
      </left>
      <right style="medium">
        <color indexed="9"/>
      </right>
      <top style="medium">
        <color indexed="45"/>
      </top>
      <bottom>
        <color indexed="63"/>
      </bottom>
    </border>
    <border>
      <left style="medium">
        <color indexed="9"/>
      </left>
      <right style="medium">
        <color indexed="9"/>
      </right>
      <top style="medium">
        <color indexed="45"/>
      </top>
      <bottom>
        <color indexed="63"/>
      </bottom>
    </border>
    <border>
      <left style="medium">
        <color indexed="45"/>
      </left>
      <right style="medium">
        <color indexed="9"/>
      </right>
      <top>
        <color indexed="63"/>
      </top>
      <bottom style="medium">
        <color indexed="45"/>
      </bottom>
    </border>
    <border>
      <left>
        <color indexed="63"/>
      </left>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style="medium"/>
    </border>
    <border>
      <left style="medium">
        <color indexed="42"/>
      </left>
      <right style="medium">
        <color indexed="9"/>
      </right>
      <top style="medium">
        <color indexed="42"/>
      </top>
      <bottom>
        <color indexed="63"/>
      </bottom>
    </border>
    <border>
      <left style="medium">
        <color indexed="42"/>
      </left>
      <right style="medium">
        <color indexed="9"/>
      </right>
      <top>
        <color indexed="63"/>
      </top>
      <bottom style="medium">
        <color indexed="42"/>
      </bottom>
    </border>
    <border>
      <left style="medium">
        <color indexed="9"/>
      </left>
      <right style="thin"/>
      <top style="medium">
        <color indexed="42"/>
      </top>
      <bottom>
        <color indexed="63"/>
      </bottom>
    </border>
    <border>
      <left style="medium">
        <color indexed="9"/>
      </left>
      <right style="thin"/>
      <top>
        <color indexed="63"/>
      </top>
      <bottom style="medium">
        <color indexed="42"/>
      </bottom>
    </border>
    <border>
      <left style="medium"/>
      <right style="medium">
        <color indexed="42"/>
      </right>
      <top style="thick">
        <color indexed="9"/>
      </top>
      <bottom style="thick">
        <color indexed="9"/>
      </bottom>
    </border>
    <border>
      <left style="medium"/>
      <right style="medium"/>
      <top style="thick"/>
      <bottom>
        <color indexed="63"/>
      </bottom>
    </border>
    <border>
      <left style="medium"/>
      <right style="medium"/>
      <top>
        <color indexed="63"/>
      </top>
      <bottom style="medium"/>
    </border>
    <border>
      <left style="medium"/>
      <right style="medium">
        <color indexed="50"/>
      </right>
      <top style="medium">
        <color indexed="9"/>
      </top>
      <bottom style="thick">
        <color indexed="50"/>
      </bottom>
    </border>
    <border>
      <left>
        <color indexed="63"/>
      </left>
      <right>
        <color indexed="63"/>
      </right>
      <top style="medium"/>
      <bottom>
        <color indexed="63"/>
      </bottom>
    </border>
    <border>
      <left>
        <color indexed="63"/>
      </left>
      <right>
        <color indexed="63"/>
      </right>
      <top>
        <color indexed="63"/>
      </top>
      <bottom style="medium"/>
    </border>
    <border>
      <left style="medium">
        <color indexed="9"/>
      </left>
      <right style="thin"/>
      <top style="medium">
        <color indexed="29"/>
      </top>
      <bottom>
        <color indexed="63"/>
      </bottom>
    </border>
    <border>
      <left style="medium">
        <color indexed="9"/>
      </left>
      <right style="thin"/>
      <top>
        <color indexed="63"/>
      </top>
      <bottom style="medium">
        <color indexed="29"/>
      </bottom>
    </border>
    <border>
      <left style="medium">
        <color indexed="9"/>
      </left>
      <right style="medium">
        <color indexed="9"/>
      </right>
      <top style="medium">
        <color indexed="50"/>
      </top>
      <bottom>
        <color indexed="63"/>
      </bottom>
    </border>
    <border>
      <left style="medium">
        <color indexed="9"/>
      </left>
      <right style="medium">
        <color indexed="9"/>
      </right>
      <top>
        <color indexed="63"/>
      </top>
      <bottom style="medium">
        <color indexed="50"/>
      </bottom>
    </border>
    <border>
      <left style="medium">
        <color indexed="9"/>
      </left>
      <right style="medium">
        <color indexed="9"/>
      </right>
      <top style="medium">
        <color indexed="29"/>
      </top>
      <bottom>
        <color indexed="63"/>
      </bottom>
    </border>
    <border>
      <left style="medium">
        <color indexed="9"/>
      </left>
      <right style="medium">
        <color indexed="9"/>
      </right>
      <top style="medium">
        <color indexed="41"/>
      </top>
      <bottom>
        <color indexed="63"/>
      </bottom>
    </border>
    <border>
      <left style="medium">
        <color indexed="9"/>
      </left>
      <right style="medium">
        <color indexed="9"/>
      </right>
      <top>
        <color indexed="63"/>
      </top>
      <bottom style="medium">
        <color indexed="41"/>
      </bottom>
    </border>
    <border>
      <left style="medium">
        <color indexed="9"/>
      </left>
      <right style="thin"/>
      <top style="medium">
        <color indexed="46"/>
      </top>
      <bottom>
        <color indexed="63"/>
      </bottom>
    </border>
    <border>
      <left style="medium">
        <color indexed="9"/>
      </left>
      <right style="thin"/>
      <top>
        <color indexed="63"/>
      </top>
      <bottom style="medium">
        <color indexed="46"/>
      </bottom>
    </border>
    <border>
      <left style="medium">
        <color indexed="9"/>
      </left>
      <right style="medium">
        <color indexed="9"/>
      </right>
      <top style="medium">
        <color indexed="45"/>
      </top>
      <bottom style="thin">
        <color indexed="45"/>
      </bottom>
    </border>
    <border>
      <left style="medium">
        <color indexed="9"/>
      </left>
      <right style="medium">
        <color indexed="9"/>
      </right>
      <top style="thin">
        <color indexed="45"/>
      </top>
      <bottom style="medium">
        <color indexed="45"/>
      </bottom>
    </border>
    <border>
      <left style="medium">
        <color indexed="41"/>
      </left>
      <right style="medium">
        <color indexed="9"/>
      </right>
      <top style="medium">
        <color indexed="41"/>
      </top>
      <bottom>
        <color indexed="63"/>
      </bottom>
    </border>
    <border>
      <left style="medium">
        <color indexed="41"/>
      </left>
      <right style="medium">
        <color indexed="9"/>
      </right>
      <top>
        <color indexed="63"/>
      </top>
      <bottom style="medium">
        <color indexed="41"/>
      </bottom>
    </border>
    <border>
      <left style="medium">
        <color indexed="43"/>
      </left>
      <right style="medium">
        <color indexed="9"/>
      </right>
      <top style="medium">
        <color indexed="43"/>
      </top>
      <bottom style="thin">
        <color indexed="9"/>
      </bottom>
    </border>
    <border>
      <left style="medium">
        <color indexed="43"/>
      </left>
      <right style="medium">
        <color indexed="9"/>
      </right>
      <top style="thin">
        <color indexed="9"/>
      </top>
      <bottom style="medium">
        <color indexed="43"/>
      </bottom>
    </border>
    <border>
      <left style="medium">
        <color indexed="50"/>
      </left>
      <right style="medium">
        <color indexed="9"/>
      </right>
      <top style="medium">
        <color indexed="50"/>
      </top>
      <bottom>
        <color indexed="63"/>
      </bottom>
    </border>
    <border>
      <left style="medium">
        <color indexed="50"/>
      </left>
      <right style="medium">
        <color indexed="9"/>
      </right>
      <top>
        <color indexed="63"/>
      </top>
      <bottom style="medium">
        <color indexed="50"/>
      </bottom>
    </border>
    <border>
      <left>
        <color indexed="63"/>
      </left>
      <right style="thin">
        <color indexed="60"/>
      </right>
      <top style="medium"/>
      <bottom style="thin"/>
    </border>
    <border>
      <left style="medium">
        <color indexed="29"/>
      </left>
      <right style="medium">
        <color indexed="9"/>
      </right>
      <top style="medium">
        <color indexed="29"/>
      </top>
      <bottom>
        <color indexed="63"/>
      </bottom>
    </border>
    <border>
      <left style="medium">
        <color indexed="29"/>
      </left>
      <right style="medium">
        <color indexed="9"/>
      </right>
      <top>
        <color indexed="63"/>
      </top>
      <bottom style="medium">
        <color indexed="29"/>
      </bottom>
    </border>
    <border>
      <left style="medium">
        <color indexed="46"/>
      </left>
      <right style="medium">
        <color indexed="9"/>
      </right>
      <top style="medium">
        <color indexed="46"/>
      </top>
      <bottom style="thin">
        <color indexed="9"/>
      </bottom>
    </border>
    <border>
      <left style="medium">
        <color indexed="46"/>
      </left>
      <right style="medium">
        <color indexed="9"/>
      </right>
      <top style="thin">
        <color indexed="9"/>
      </top>
      <bottom style="medium">
        <color indexed="46"/>
      </bottom>
    </border>
    <border>
      <left style="medium">
        <color indexed="45"/>
      </left>
      <right style="medium">
        <color indexed="9"/>
      </right>
      <top style="medium">
        <color indexed="45"/>
      </top>
      <bottom style="thin">
        <color indexed="45"/>
      </bottom>
    </border>
    <border>
      <left style="medium">
        <color indexed="45"/>
      </left>
      <right style="medium">
        <color indexed="9"/>
      </right>
      <top style="thin">
        <color indexed="45"/>
      </top>
      <bottom style="medium">
        <color indexed="45"/>
      </bottom>
    </border>
    <border>
      <left style="medium">
        <color indexed="9"/>
      </left>
      <right style="thin"/>
      <top style="medium">
        <color indexed="41"/>
      </top>
      <bottom>
        <color indexed="63"/>
      </bottom>
    </border>
    <border>
      <left style="medium">
        <color indexed="9"/>
      </left>
      <right style="thin"/>
      <top>
        <color indexed="63"/>
      </top>
      <bottom style="medium">
        <color indexed="41"/>
      </bottom>
    </border>
    <border>
      <left style="thin"/>
      <right style="medium"/>
      <top>
        <color indexed="63"/>
      </top>
      <bottom style="medium">
        <color indexed="8"/>
      </bottom>
    </border>
    <border>
      <left style="medium">
        <color indexed="9"/>
      </left>
      <right style="thin"/>
      <top style="medium">
        <color indexed="50"/>
      </top>
      <bottom>
        <color indexed="63"/>
      </bottom>
    </border>
    <border>
      <left style="medium">
        <color indexed="9"/>
      </left>
      <right style="thin"/>
      <top>
        <color indexed="63"/>
      </top>
      <bottom style="medium">
        <color indexed="50"/>
      </bottom>
    </border>
    <border>
      <left style="medium">
        <color indexed="9"/>
      </left>
      <right style="thin"/>
      <top style="medium">
        <color indexed="43"/>
      </top>
      <bottom>
        <color indexed="63"/>
      </bottom>
    </border>
    <border>
      <left style="medium">
        <color indexed="9"/>
      </left>
      <right style="thin"/>
      <top>
        <color indexed="63"/>
      </top>
      <bottom style="medium">
        <color indexed="43"/>
      </bottom>
    </border>
    <border>
      <left style="medium">
        <color indexed="9"/>
      </left>
      <right style="medium">
        <color indexed="9"/>
      </right>
      <top style="medium">
        <color indexed="46"/>
      </top>
      <bottom>
        <color indexed="63"/>
      </bottom>
    </border>
    <border>
      <left style="medium">
        <color indexed="9"/>
      </left>
      <right style="medium">
        <color indexed="9"/>
      </right>
      <top>
        <color indexed="63"/>
      </top>
      <bottom style="medium">
        <color indexed="46"/>
      </bottom>
    </border>
    <border>
      <left style="medium">
        <color indexed="9"/>
      </left>
      <right style="medium">
        <color indexed="9"/>
      </right>
      <top style="medium">
        <color indexed="43"/>
      </top>
      <bottom>
        <color indexed="63"/>
      </bottom>
    </border>
    <border>
      <left style="medium">
        <color indexed="9"/>
      </left>
      <right style="medium">
        <color indexed="9"/>
      </right>
      <top>
        <color indexed="63"/>
      </top>
      <bottom style="medium">
        <color indexed="43"/>
      </bottom>
    </border>
    <border>
      <left style="thin">
        <color indexed="60"/>
      </left>
      <right style="medium"/>
      <top style="medium"/>
      <bottom style="hair">
        <color indexed="60"/>
      </bottom>
    </border>
    <border>
      <left style="thin">
        <color indexed="60"/>
      </left>
      <right style="medium"/>
      <top style="hair">
        <color indexed="60"/>
      </top>
      <bottom style="medium"/>
    </border>
    <border>
      <left style="medium">
        <color indexed="43"/>
      </left>
      <right style="medium">
        <color indexed="43"/>
      </right>
      <top style="medium">
        <color indexed="43"/>
      </top>
      <bottom>
        <color indexed="63"/>
      </bottom>
    </border>
    <border>
      <left style="medium">
        <color indexed="43"/>
      </left>
      <right style="medium">
        <color indexed="43"/>
      </right>
      <top>
        <color indexed="63"/>
      </top>
      <bottom style="medium">
        <color indexed="43"/>
      </bottom>
    </border>
    <border>
      <left>
        <color indexed="63"/>
      </left>
      <right>
        <color indexed="63"/>
      </right>
      <top style="medium">
        <color indexed="43"/>
      </top>
      <bottom>
        <color indexed="63"/>
      </bottom>
    </border>
    <border>
      <left>
        <color indexed="63"/>
      </left>
      <right>
        <color indexed="63"/>
      </right>
      <top>
        <color indexed="63"/>
      </top>
      <bottom style="medium">
        <color indexed="43"/>
      </bottom>
    </border>
    <border>
      <left style="medium">
        <color indexed="43"/>
      </left>
      <right style="thin"/>
      <top style="medium">
        <color indexed="43"/>
      </top>
      <bottom>
        <color indexed="63"/>
      </bottom>
    </border>
    <border>
      <left style="medium">
        <color indexed="43"/>
      </left>
      <right style="thin"/>
      <top>
        <color indexed="63"/>
      </top>
      <bottom style="medium">
        <color indexed="43"/>
      </bottom>
    </border>
    <border>
      <left style="medium">
        <color indexed="15"/>
      </left>
      <right style="medium">
        <color indexed="9"/>
      </right>
      <top style="medium">
        <color indexed="15"/>
      </top>
      <bottom>
        <color indexed="63"/>
      </bottom>
    </border>
    <border>
      <left style="medium">
        <color indexed="15"/>
      </left>
      <right style="medium">
        <color indexed="9"/>
      </right>
      <top>
        <color indexed="63"/>
      </top>
      <bottom style="medium">
        <color indexed="15"/>
      </bottom>
    </border>
    <border>
      <left style="medium">
        <color indexed="13"/>
      </left>
      <right style="medium">
        <color indexed="9"/>
      </right>
      <top style="medium">
        <color indexed="13"/>
      </top>
      <bottom>
        <color indexed="63"/>
      </bottom>
    </border>
    <border>
      <left style="medium">
        <color indexed="13"/>
      </left>
      <right style="medium">
        <color indexed="9"/>
      </right>
      <top>
        <color indexed="63"/>
      </top>
      <bottom style="medium">
        <color indexed="13"/>
      </bottom>
    </border>
    <border>
      <left style="medium">
        <color indexed="9"/>
      </left>
      <right style="medium">
        <color indexed="9"/>
      </right>
      <top style="medium">
        <color indexed="13"/>
      </top>
      <bottom style="thick">
        <color indexed="9"/>
      </bottom>
    </border>
    <border>
      <left style="medium">
        <color indexed="9"/>
      </left>
      <right style="medium">
        <color indexed="9"/>
      </right>
      <top style="thick">
        <color indexed="9"/>
      </top>
      <bottom style="medium">
        <color indexed="13"/>
      </bottom>
    </border>
    <border>
      <left style="medium">
        <color indexed="9"/>
      </left>
      <right style="thin"/>
      <top style="medium">
        <color indexed="15"/>
      </top>
      <bottom>
        <color indexed="63"/>
      </bottom>
    </border>
    <border>
      <left style="medium">
        <color indexed="9"/>
      </left>
      <right style="thin"/>
      <top>
        <color indexed="63"/>
      </top>
      <bottom style="medium">
        <color indexed="15"/>
      </bottom>
    </border>
    <border>
      <left style="medium">
        <color indexed="9"/>
      </left>
      <right style="medium">
        <color indexed="9"/>
      </right>
      <top style="medium">
        <color indexed="15"/>
      </top>
      <bottom>
        <color indexed="63"/>
      </bottom>
    </border>
    <border>
      <left style="medium">
        <color indexed="9"/>
      </left>
      <right style="medium">
        <color indexed="9"/>
      </right>
      <top>
        <color indexed="63"/>
      </top>
      <bottom style="medium">
        <color indexed="15"/>
      </bottom>
    </border>
    <border>
      <left style="medium">
        <color indexed="9"/>
      </left>
      <right style="medium">
        <color indexed="9"/>
      </right>
      <top style="medium">
        <color indexed="13"/>
      </top>
      <bottom>
        <color indexed="63"/>
      </bottom>
    </border>
    <border>
      <left style="medium">
        <color indexed="9"/>
      </left>
      <right style="medium">
        <color indexed="9"/>
      </right>
      <top>
        <color indexed="63"/>
      </top>
      <bottom style="medium">
        <color indexed="13"/>
      </bottom>
    </border>
    <border>
      <left style="medium">
        <color indexed="9"/>
      </left>
      <right style="thin"/>
      <top style="medium">
        <color indexed="13"/>
      </top>
      <bottom>
        <color indexed="63"/>
      </bottom>
    </border>
    <border>
      <left style="medium">
        <color indexed="9"/>
      </left>
      <right style="thin"/>
      <top>
        <color indexed="63"/>
      </top>
      <bottom style="medium">
        <color indexed="13"/>
      </bottom>
    </border>
    <border>
      <left style="medium">
        <color indexed="9"/>
      </left>
      <right style="thin"/>
      <top style="medium">
        <color indexed="52"/>
      </top>
      <bottom style="medium">
        <color indexed="9"/>
      </bottom>
    </border>
    <border>
      <left style="medium">
        <color indexed="9"/>
      </left>
      <right style="thin"/>
      <top style="medium">
        <color indexed="9"/>
      </top>
      <bottom style="medium">
        <color indexed="52"/>
      </bottom>
    </border>
    <border>
      <left style="medium">
        <color indexed="52"/>
      </left>
      <right style="medium">
        <color indexed="9"/>
      </right>
      <top style="medium">
        <color indexed="52"/>
      </top>
      <bottom style="medium">
        <color indexed="9"/>
      </bottom>
    </border>
    <border>
      <left style="medium">
        <color indexed="52"/>
      </left>
      <right style="medium">
        <color indexed="9"/>
      </right>
      <top style="medium">
        <color indexed="9"/>
      </top>
      <bottom style="medium">
        <color indexed="52"/>
      </bottom>
    </border>
    <border>
      <left style="medium">
        <color indexed="9"/>
      </left>
      <right style="medium">
        <color indexed="9"/>
      </right>
      <top style="medium">
        <color indexed="50"/>
      </top>
      <bottom style="thick">
        <color indexed="9"/>
      </bottom>
    </border>
    <border>
      <left style="medium">
        <color indexed="9"/>
      </left>
      <right style="medium">
        <color indexed="9"/>
      </right>
      <top style="thick">
        <color indexed="9"/>
      </top>
      <bottom style="medium">
        <color indexed="50"/>
      </bottom>
    </border>
    <border>
      <left style="thin"/>
      <right>
        <color indexed="63"/>
      </right>
      <top style="thick"/>
      <bottom style="hair"/>
    </border>
    <border>
      <left>
        <color indexed="63"/>
      </left>
      <right>
        <color indexed="63"/>
      </right>
      <top style="thick"/>
      <bottom style="hair"/>
    </border>
    <border>
      <left>
        <color indexed="63"/>
      </left>
      <right style="thin"/>
      <top style="thick"/>
      <bottom style="hair"/>
    </border>
    <border>
      <left style="thin"/>
      <right style="thick"/>
      <top style="thick"/>
      <bottom>
        <color indexed="63"/>
      </bottom>
    </border>
    <border>
      <left>
        <color indexed="63"/>
      </left>
      <right style="medium"/>
      <top style="medium"/>
      <bottom style="thin"/>
    </border>
    <border>
      <left style="medium"/>
      <right style="thick"/>
      <top style="medium"/>
      <bottom>
        <color indexed="63"/>
      </bottom>
    </border>
    <border>
      <left style="medium"/>
      <right style="thick"/>
      <top>
        <color indexed="63"/>
      </top>
      <bottom>
        <color indexed="63"/>
      </bottom>
    </border>
    <border>
      <left style="medium"/>
      <right style="thick"/>
      <top>
        <color indexed="63"/>
      </top>
      <bottom style="medium"/>
    </border>
    <border>
      <left>
        <color indexed="63"/>
      </left>
      <right>
        <color indexed="63"/>
      </right>
      <top style="thin"/>
      <bottom style="thin"/>
    </border>
    <border>
      <left>
        <color indexed="63"/>
      </left>
      <right style="medium"/>
      <top style="thin"/>
      <bottom style="thin"/>
    </border>
    <border>
      <left style="medium"/>
      <right style="thin"/>
      <top style="medium"/>
      <bottom>
        <color indexed="63"/>
      </bottom>
    </border>
    <border>
      <left style="medium"/>
      <right style="thin"/>
      <top>
        <color indexed="63"/>
      </top>
      <bottom>
        <color indexed="63"/>
      </bottom>
    </border>
    <border>
      <left style="thin"/>
      <right style="thin"/>
      <top style="thin"/>
      <bottom>
        <color indexed="63"/>
      </bottom>
    </border>
    <border>
      <left style="thin"/>
      <right style="thin"/>
      <top style="medium"/>
      <bottom>
        <color indexed="63"/>
      </bottom>
    </border>
    <border>
      <left style="medium">
        <color indexed="29"/>
      </left>
      <right style="medium">
        <color indexed="29"/>
      </right>
      <top style="medium">
        <color indexed="29"/>
      </top>
      <bottom>
        <color indexed="63"/>
      </bottom>
    </border>
    <border>
      <left style="medium">
        <color indexed="29"/>
      </left>
      <right style="medium">
        <color indexed="29"/>
      </right>
      <top>
        <color indexed="63"/>
      </top>
      <bottom style="medium">
        <color indexed="29"/>
      </bottom>
    </border>
    <border>
      <left>
        <color indexed="63"/>
      </left>
      <right>
        <color indexed="63"/>
      </right>
      <top style="medium">
        <color indexed="13"/>
      </top>
      <bottom>
        <color indexed="63"/>
      </bottom>
    </border>
    <border>
      <left>
        <color indexed="63"/>
      </left>
      <right>
        <color indexed="63"/>
      </right>
      <top>
        <color indexed="63"/>
      </top>
      <bottom style="medium">
        <color indexed="13"/>
      </bottom>
    </border>
    <border>
      <left>
        <color indexed="63"/>
      </left>
      <right>
        <color indexed="63"/>
      </right>
      <top style="medium">
        <color indexed="42"/>
      </top>
      <bottom>
        <color indexed="63"/>
      </bottom>
    </border>
    <border>
      <left>
        <color indexed="63"/>
      </left>
      <right>
        <color indexed="63"/>
      </right>
      <top>
        <color indexed="63"/>
      </top>
      <bottom style="medium">
        <color indexed="42"/>
      </bottom>
    </border>
    <border>
      <left style="medium">
        <color indexed="41"/>
      </left>
      <right style="medium">
        <color indexed="41"/>
      </right>
      <top style="medium">
        <color indexed="41"/>
      </top>
      <bottom>
        <color indexed="63"/>
      </bottom>
    </border>
    <border>
      <left style="medium">
        <color indexed="41"/>
      </left>
      <right style="medium">
        <color indexed="41"/>
      </right>
      <top>
        <color indexed="63"/>
      </top>
      <bottom style="medium">
        <color indexed="41"/>
      </bottom>
    </border>
    <border>
      <left style="medium">
        <color indexed="13"/>
      </left>
      <right style="medium">
        <color indexed="13"/>
      </right>
      <top style="medium">
        <color indexed="13"/>
      </top>
      <bottom>
        <color indexed="63"/>
      </bottom>
    </border>
    <border>
      <left style="medium">
        <color indexed="13"/>
      </left>
      <right style="medium">
        <color indexed="13"/>
      </right>
      <top>
        <color indexed="63"/>
      </top>
      <bottom style="medium">
        <color indexed="13"/>
      </bottom>
    </border>
    <border>
      <left style="medium">
        <color indexed="46"/>
      </left>
      <right style="medium">
        <color indexed="46"/>
      </right>
      <top style="medium">
        <color indexed="46"/>
      </top>
      <bottom>
        <color indexed="63"/>
      </bottom>
    </border>
    <border>
      <left style="medium">
        <color indexed="46"/>
      </left>
      <right style="medium">
        <color indexed="46"/>
      </right>
      <top>
        <color indexed="63"/>
      </top>
      <bottom style="medium">
        <color indexed="46"/>
      </bottom>
    </border>
    <border>
      <left style="medium">
        <color indexed="42"/>
      </left>
      <right style="medium">
        <color indexed="42"/>
      </right>
      <top style="medium">
        <color indexed="42"/>
      </top>
      <bottom>
        <color indexed="63"/>
      </bottom>
    </border>
    <border>
      <left style="medium">
        <color indexed="42"/>
      </left>
      <right style="medium">
        <color indexed="42"/>
      </right>
      <top>
        <color indexed="63"/>
      </top>
      <bottom style="medium">
        <color indexed="42"/>
      </bottom>
    </border>
    <border>
      <left>
        <color indexed="63"/>
      </left>
      <right>
        <color indexed="63"/>
      </right>
      <top style="medium">
        <color indexed="46"/>
      </top>
      <bottom>
        <color indexed="63"/>
      </bottom>
    </border>
    <border>
      <left>
        <color indexed="63"/>
      </left>
      <right>
        <color indexed="63"/>
      </right>
      <top>
        <color indexed="63"/>
      </top>
      <bottom style="medium">
        <color indexed="46"/>
      </bottom>
    </border>
    <border>
      <left style="medium">
        <color indexed="46"/>
      </left>
      <right style="thin"/>
      <top style="medium">
        <color indexed="46"/>
      </top>
      <bottom>
        <color indexed="63"/>
      </bottom>
    </border>
    <border>
      <left style="medium">
        <color indexed="46"/>
      </left>
      <right style="thin"/>
      <top>
        <color indexed="63"/>
      </top>
      <bottom style="medium">
        <color indexed="46"/>
      </bottom>
    </border>
    <border>
      <left style="medium">
        <color indexed="13"/>
      </left>
      <right style="thin"/>
      <top style="medium">
        <color indexed="13"/>
      </top>
      <bottom>
        <color indexed="63"/>
      </bottom>
    </border>
    <border>
      <left style="medium">
        <color indexed="13"/>
      </left>
      <right style="thin"/>
      <top>
        <color indexed="63"/>
      </top>
      <bottom style="medium">
        <color indexed="13"/>
      </bottom>
    </border>
    <border>
      <left>
        <color indexed="63"/>
      </left>
      <right>
        <color indexed="63"/>
      </right>
      <top style="medium">
        <color indexed="41"/>
      </top>
      <bottom>
        <color indexed="63"/>
      </bottom>
    </border>
    <border>
      <left>
        <color indexed="63"/>
      </left>
      <right>
        <color indexed="63"/>
      </right>
      <top>
        <color indexed="63"/>
      </top>
      <bottom style="medium">
        <color indexed="41"/>
      </bottom>
    </border>
    <border>
      <left style="medium">
        <color indexed="41"/>
      </left>
      <right style="thin"/>
      <top style="medium">
        <color indexed="41"/>
      </top>
      <bottom>
        <color indexed="63"/>
      </bottom>
    </border>
    <border>
      <left style="medium">
        <color indexed="41"/>
      </left>
      <right style="thin"/>
      <top>
        <color indexed="63"/>
      </top>
      <bottom style="medium">
        <color indexed="41"/>
      </bottom>
    </border>
    <border>
      <left style="medium">
        <color indexed="29"/>
      </left>
      <right style="thin"/>
      <top style="medium">
        <color indexed="29"/>
      </top>
      <bottom>
        <color indexed="63"/>
      </bottom>
    </border>
    <border>
      <left style="medium">
        <color indexed="29"/>
      </left>
      <right style="thin"/>
      <top>
        <color indexed="63"/>
      </top>
      <bottom style="medium">
        <color indexed="29"/>
      </bottom>
    </border>
    <border>
      <left style="medium">
        <color indexed="42"/>
      </left>
      <right style="thin"/>
      <top style="medium">
        <color indexed="42"/>
      </top>
      <bottom>
        <color indexed="63"/>
      </bottom>
    </border>
    <border>
      <left style="medium">
        <color indexed="42"/>
      </left>
      <right style="thin"/>
      <top>
        <color indexed="63"/>
      </top>
      <bottom style="medium">
        <color indexed="42"/>
      </bottom>
    </border>
    <border>
      <left style="medium">
        <color indexed="9"/>
      </left>
      <right style="medium">
        <color indexed="20"/>
      </right>
      <top style="medium">
        <color indexed="20"/>
      </top>
      <bottom style="hair"/>
    </border>
    <border>
      <left style="medium">
        <color indexed="9"/>
      </left>
      <right style="medium">
        <color indexed="20"/>
      </right>
      <top style="hair"/>
      <bottom style="hair"/>
    </border>
    <border>
      <left style="medium">
        <color indexed="9"/>
      </left>
      <right style="medium">
        <color indexed="20"/>
      </right>
      <top style="hair"/>
      <bottom style="medium">
        <color indexed="20"/>
      </bottom>
    </border>
    <border>
      <left style="medium">
        <color indexed="9"/>
      </left>
      <right style="medium">
        <color indexed="9"/>
      </right>
      <top style="medium">
        <color indexed="20"/>
      </top>
      <bottom>
        <color indexed="63"/>
      </bottom>
    </border>
    <border>
      <left style="medium">
        <color indexed="9"/>
      </left>
      <right style="medium">
        <color indexed="9"/>
      </right>
      <top>
        <color indexed="63"/>
      </top>
      <bottom>
        <color indexed="63"/>
      </bottom>
    </border>
    <border>
      <left style="medium">
        <color indexed="9"/>
      </left>
      <right style="medium">
        <color indexed="9"/>
      </right>
      <top>
        <color indexed="63"/>
      </top>
      <bottom style="medium">
        <color indexed="20"/>
      </bottom>
    </border>
    <border>
      <left style="medium">
        <color indexed="20"/>
      </left>
      <right style="medium">
        <color indexed="9"/>
      </right>
      <top style="medium">
        <color indexed="20"/>
      </top>
      <bottom>
        <color indexed="63"/>
      </bottom>
    </border>
    <border>
      <left style="medium">
        <color indexed="20"/>
      </left>
      <right style="medium">
        <color indexed="9"/>
      </right>
      <top>
        <color indexed="63"/>
      </top>
      <bottom>
        <color indexed="63"/>
      </bottom>
    </border>
    <border>
      <left style="medium">
        <color indexed="9"/>
      </left>
      <right style="thin">
        <color indexed="20"/>
      </right>
      <top style="medium">
        <color indexed="20"/>
      </top>
      <bottom style="thin">
        <color indexed="20"/>
      </bottom>
    </border>
    <border>
      <left style="thin">
        <color indexed="20"/>
      </left>
      <right style="thin">
        <color indexed="20"/>
      </right>
      <top style="medium">
        <color indexed="20"/>
      </top>
      <bottom style="thin">
        <color indexed="20"/>
      </bottom>
    </border>
    <border>
      <left style="thin">
        <color indexed="20"/>
      </left>
      <right style="medium">
        <color indexed="9"/>
      </right>
      <top style="medium">
        <color indexed="20"/>
      </top>
      <bottom style="thin">
        <color indexed="20"/>
      </bottom>
    </border>
    <border>
      <left style="medium">
        <color indexed="9"/>
      </left>
      <right style="thin">
        <color indexed="20"/>
      </right>
      <top style="thin">
        <color indexed="20"/>
      </top>
      <bottom style="thin">
        <color indexed="9"/>
      </bottom>
    </border>
    <border>
      <left style="thin">
        <color indexed="20"/>
      </left>
      <right style="thin">
        <color indexed="20"/>
      </right>
      <top style="thin">
        <color indexed="20"/>
      </top>
      <bottom style="thin">
        <color indexed="9"/>
      </bottom>
    </border>
    <border>
      <left style="thin">
        <color indexed="20"/>
      </left>
      <right style="medium">
        <color indexed="9"/>
      </right>
      <top style="thin">
        <color indexed="20"/>
      </top>
      <bottom style="thin">
        <color indexed="9"/>
      </bottom>
    </border>
    <border>
      <left style="medium">
        <color indexed="9"/>
      </left>
      <right style="medium">
        <color indexed="9"/>
      </right>
      <top style="medium">
        <color indexed="20"/>
      </top>
      <bottom style="hair"/>
    </border>
    <border>
      <left style="medium">
        <color indexed="9"/>
      </left>
      <right style="medium">
        <color indexed="9"/>
      </right>
      <top style="hair"/>
      <bottom style="medium">
        <color indexed="2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26" borderId="0" applyNumberFormat="0" applyBorder="0" applyAlignment="0" applyProtection="0"/>
    <xf numFmtId="0" fontId="84" fillId="27" borderId="1" applyNumberFormat="0" applyAlignment="0" applyProtection="0"/>
    <xf numFmtId="0" fontId="85"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86" fillId="0" borderId="0" applyNumberFormat="0" applyFill="0" applyBorder="0" applyAlignment="0" applyProtection="0"/>
    <xf numFmtId="0" fontId="4" fillId="0" borderId="0" applyNumberFormat="0" applyFill="0" applyBorder="0" applyAlignment="0" applyProtection="0"/>
    <xf numFmtId="0" fontId="87" fillId="29" borderId="0" applyNumberFormat="0" applyBorder="0" applyAlignment="0" applyProtection="0"/>
    <xf numFmtId="0" fontId="88" fillId="0" borderId="3" applyNumberFormat="0" applyFill="0" applyAlignment="0" applyProtection="0"/>
    <xf numFmtId="0" fontId="89" fillId="0" borderId="4" applyNumberFormat="0" applyFill="0" applyAlignment="0" applyProtection="0"/>
    <xf numFmtId="0" fontId="90" fillId="0" borderId="5" applyNumberFormat="0" applyFill="0" applyAlignment="0" applyProtection="0"/>
    <xf numFmtId="0" fontId="90" fillId="0" borderId="0" applyNumberFormat="0" applyFill="0" applyBorder="0" applyAlignment="0" applyProtection="0"/>
    <xf numFmtId="0" fontId="3" fillId="0" borderId="0" applyNumberFormat="0" applyFill="0" applyBorder="0" applyAlignment="0" applyProtection="0"/>
    <xf numFmtId="0" fontId="91" fillId="30" borderId="1" applyNumberFormat="0" applyAlignment="0" applyProtection="0"/>
    <xf numFmtId="0" fontId="92" fillId="0" borderId="6" applyNumberFormat="0" applyFill="0" applyAlignment="0" applyProtection="0"/>
    <xf numFmtId="0" fontId="93" fillId="31" borderId="0" applyNumberFormat="0" applyBorder="0" applyAlignment="0" applyProtection="0"/>
    <xf numFmtId="0" fontId="0" fillId="32" borderId="7" applyNumberFormat="0" applyFont="0" applyAlignment="0" applyProtection="0"/>
    <xf numFmtId="0" fontId="94" fillId="27" borderId="8" applyNumberFormat="0" applyAlignment="0" applyProtection="0"/>
    <xf numFmtId="9" fontId="0" fillId="0" borderId="0" applyFont="0" applyFill="0" applyBorder="0" applyAlignment="0" applyProtection="0"/>
    <xf numFmtId="0" fontId="95" fillId="0" borderId="0" applyNumberFormat="0" applyFill="0" applyBorder="0" applyAlignment="0" applyProtection="0"/>
    <xf numFmtId="0" fontId="96" fillId="0" borderId="9" applyNumberFormat="0" applyFill="0" applyAlignment="0" applyProtection="0"/>
    <xf numFmtId="0" fontId="97" fillId="0" borderId="0" applyNumberFormat="0" applyFill="0" applyBorder="0" applyAlignment="0" applyProtection="0"/>
  </cellStyleXfs>
  <cellXfs count="1540">
    <xf numFmtId="0" fontId="0" fillId="0" borderId="0" xfId="0" applyAlignment="1">
      <alignment/>
    </xf>
    <xf numFmtId="0" fontId="0" fillId="0" borderId="0" xfId="0" applyAlignment="1">
      <alignment wrapText="1"/>
    </xf>
    <xf numFmtId="0" fontId="1" fillId="0" borderId="0" xfId="0" applyFont="1" applyAlignment="1">
      <alignment/>
    </xf>
    <xf numFmtId="0" fontId="0" fillId="0" borderId="0" xfId="0" applyFont="1" applyAlignment="1">
      <alignment wrapText="1"/>
    </xf>
    <xf numFmtId="0" fontId="1" fillId="0" borderId="10" xfId="0" applyFont="1" applyBorder="1" applyAlignment="1">
      <alignment horizontal="center"/>
    </xf>
    <xf numFmtId="0" fontId="1" fillId="0" borderId="11" xfId="0" applyFont="1" applyBorder="1" applyAlignment="1">
      <alignment horizontal="center"/>
    </xf>
    <xf numFmtId="0" fontId="0" fillId="0" borderId="0" xfId="0" applyAlignment="1">
      <alignment vertical="top"/>
    </xf>
    <xf numFmtId="0" fontId="0" fillId="0" borderId="0" xfId="0" applyFont="1" applyAlignment="1">
      <alignment vertical="top"/>
    </xf>
    <xf numFmtId="0" fontId="1" fillId="0" borderId="0" xfId="0" applyFont="1" applyAlignment="1">
      <alignment vertical="top"/>
    </xf>
    <xf numFmtId="0" fontId="0" fillId="0" borderId="0" xfId="0" applyBorder="1" applyAlignment="1">
      <alignment/>
    </xf>
    <xf numFmtId="0" fontId="0" fillId="0" borderId="0" xfId="0" applyBorder="1" applyAlignment="1">
      <alignment wrapText="1"/>
    </xf>
    <xf numFmtId="0" fontId="1" fillId="0" borderId="0" xfId="0" applyFont="1" applyBorder="1" applyAlignment="1">
      <alignment/>
    </xf>
    <xf numFmtId="0" fontId="1" fillId="0" borderId="0" xfId="0" applyFont="1" applyBorder="1" applyAlignment="1">
      <alignment wrapText="1"/>
    </xf>
    <xf numFmtId="0" fontId="1" fillId="0" borderId="12" xfId="0" applyFont="1" applyBorder="1" applyAlignment="1">
      <alignment/>
    </xf>
    <xf numFmtId="0" fontId="1" fillId="0" borderId="13" xfId="0" applyFont="1" applyBorder="1" applyAlignment="1">
      <alignment/>
    </xf>
    <xf numFmtId="0" fontId="1" fillId="0" borderId="0" xfId="0" applyFont="1" applyBorder="1" applyAlignment="1">
      <alignment horizontal="center" wrapText="1"/>
    </xf>
    <xf numFmtId="1" fontId="1" fillId="0" borderId="0" xfId="0" applyNumberFormat="1" applyFont="1" applyBorder="1" applyAlignment="1">
      <alignment/>
    </xf>
    <xf numFmtId="0" fontId="0" fillId="0" borderId="14" xfId="0" applyFont="1" applyFill="1" applyBorder="1" applyAlignment="1">
      <alignment vertical="top" wrapText="1"/>
    </xf>
    <xf numFmtId="0" fontId="0" fillId="0" borderId="15" xfId="0" applyFont="1" applyFill="1" applyBorder="1" applyAlignment="1">
      <alignment vertical="top" wrapText="1"/>
    </xf>
    <xf numFmtId="0" fontId="0" fillId="0" borderId="16" xfId="0" applyFont="1" applyFill="1" applyBorder="1" applyAlignment="1">
      <alignment vertical="top" wrapText="1"/>
    </xf>
    <xf numFmtId="0" fontId="1" fillId="0" borderId="17" xfId="0" applyFont="1" applyFill="1" applyBorder="1" applyAlignment="1">
      <alignment vertical="top" wrapText="1"/>
    </xf>
    <xf numFmtId="0" fontId="1" fillId="0" borderId="18" xfId="0" applyFont="1" applyFill="1" applyBorder="1" applyAlignment="1">
      <alignment vertical="top" wrapText="1"/>
    </xf>
    <xf numFmtId="0" fontId="0" fillId="33" borderId="19" xfId="0" applyFill="1" applyBorder="1" applyAlignment="1">
      <alignment vertical="top"/>
    </xf>
    <xf numFmtId="0" fontId="0" fillId="34" borderId="15" xfId="0" applyFont="1" applyFill="1" applyBorder="1" applyAlignment="1">
      <alignment vertical="top" wrapText="1"/>
    </xf>
    <xf numFmtId="0" fontId="0" fillId="34" borderId="15" xfId="0" applyFont="1" applyFill="1" applyBorder="1" applyAlignment="1">
      <alignment vertical="top"/>
    </xf>
    <xf numFmtId="0" fontId="1" fillId="35" borderId="15" xfId="0" applyFont="1" applyFill="1" applyBorder="1" applyAlignment="1">
      <alignment horizontal="center"/>
    </xf>
    <xf numFmtId="0" fontId="1" fillId="35" borderId="15" xfId="0" applyFont="1" applyFill="1" applyBorder="1" applyAlignment="1">
      <alignment/>
    </xf>
    <xf numFmtId="0" fontId="0" fillId="35" borderId="15" xfId="0" applyFill="1" applyBorder="1" applyAlignment="1">
      <alignment vertical="top"/>
    </xf>
    <xf numFmtId="0" fontId="5" fillId="35" borderId="15" xfId="0" applyFont="1" applyFill="1" applyBorder="1" applyAlignment="1">
      <alignment vertical="top"/>
    </xf>
    <xf numFmtId="9" fontId="5" fillId="35" borderId="15" xfId="59" applyFont="1" applyFill="1" applyBorder="1" applyAlignment="1">
      <alignment vertical="top"/>
    </xf>
    <xf numFmtId="0" fontId="0" fillId="35" borderId="15" xfId="0" applyFill="1" applyBorder="1" applyAlignment="1">
      <alignment/>
    </xf>
    <xf numFmtId="0" fontId="0" fillId="35" borderId="15" xfId="0" applyFont="1" applyFill="1" applyBorder="1" applyAlignment="1">
      <alignment vertical="top"/>
    </xf>
    <xf numFmtId="9" fontId="5" fillId="35" borderId="16" xfId="59" applyFont="1" applyFill="1" applyBorder="1" applyAlignment="1">
      <alignment vertical="top"/>
    </xf>
    <xf numFmtId="0" fontId="1" fillId="33" borderId="19" xfId="0" applyFont="1" applyFill="1" applyBorder="1" applyAlignment="1">
      <alignment/>
    </xf>
    <xf numFmtId="0" fontId="1" fillId="33" borderId="19" xfId="0" applyFont="1" applyFill="1" applyBorder="1" applyAlignment="1">
      <alignment vertical="top"/>
    </xf>
    <xf numFmtId="9" fontId="1" fillId="33" borderId="19" xfId="59" applyFont="1" applyFill="1" applyBorder="1" applyAlignment="1">
      <alignment vertical="top"/>
    </xf>
    <xf numFmtId="9" fontId="1" fillId="33" borderId="20" xfId="59" applyFont="1" applyFill="1" applyBorder="1" applyAlignment="1">
      <alignment vertical="top"/>
    </xf>
    <xf numFmtId="0" fontId="1" fillId="36" borderId="15" xfId="0" applyFont="1" applyFill="1" applyBorder="1" applyAlignment="1">
      <alignment horizontal="center" wrapText="1"/>
    </xf>
    <xf numFmtId="0" fontId="1" fillId="36" borderId="15" xfId="0" applyFont="1" applyFill="1" applyBorder="1" applyAlignment="1">
      <alignment wrapText="1"/>
    </xf>
    <xf numFmtId="0" fontId="0" fillId="36" borderId="15" xfId="0" applyFill="1" applyBorder="1" applyAlignment="1">
      <alignment vertical="top" wrapText="1"/>
    </xf>
    <xf numFmtId="0" fontId="0" fillId="36" borderId="15" xfId="0" applyFill="1" applyBorder="1" applyAlignment="1">
      <alignment wrapText="1"/>
    </xf>
    <xf numFmtId="0" fontId="0" fillId="36" borderId="15" xfId="0" applyFont="1" applyFill="1" applyBorder="1" applyAlignment="1">
      <alignment vertical="top" wrapText="1"/>
    </xf>
    <xf numFmtId="9" fontId="5" fillId="35" borderId="12" xfId="59" applyFont="1" applyFill="1" applyBorder="1" applyAlignment="1">
      <alignment vertical="top"/>
    </xf>
    <xf numFmtId="9" fontId="5" fillId="35" borderId="0" xfId="59" applyFont="1" applyFill="1" applyBorder="1" applyAlignment="1">
      <alignment vertical="top"/>
    </xf>
    <xf numFmtId="9" fontId="1" fillId="33" borderId="0" xfId="59" applyFont="1" applyFill="1" applyBorder="1" applyAlignment="1">
      <alignment vertical="top"/>
    </xf>
    <xf numFmtId="0" fontId="1" fillId="34" borderId="14" xfId="0" applyFont="1" applyFill="1" applyBorder="1" applyAlignment="1">
      <alignment horizontal="center"/>
    </xf>
    <xf numFmtId="0" fontId="1" fillId="34" borderId="15" xfId="0" applyFont="1" applyFill="1" applyBorder="1" applyAlignment="1">
      <alignment horizontal="center"/>
    </xf>
    <xf numFmtId="0" fontId="1" fillId="34" borderId="14" xfId="0" applyFont="1" applyFill="1" applyBorder="1" applyAlignment="1">
      <alignment/>
    </xf>
    <xf numFmtId="0" fontId="1" fillId="34" borderId="15" xfId="0" applyFont="1"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5" xfId="0" applyFont="1" applyFill="1" applyBorder="1" applyAlignment="1">
      <alignment wrapText="1"/>
    </xf>
    <xf numFmtId="0" fontId="0" fillId="34" borderId="14" xfId="0" applyFill="1" applyBorder="1" applyAlignment="1">
      <alignment vertical="top"/>
    </xf>
    <xf numFmtId="0" fontId="0" fillId="34" borderId="15" xfId="0" applyFill="1" applyBorder="1" applyAlignment="1">
      <alignment vertical="top"/>
    </xf>
    <xf numFmtId="0" fontId="1" fillId="34" borderId="15" xfId="0" applyFont="1" applyFill="1" applyBorder="1" applyAlignment="1">
      <alignment wrapText="1"/>
    </xf>
    <xf numFmtId="0" fontId="1" fillId="34" borderId="21" xfId="0" applyFont="1" applyFill="1" applyBorder="1" applyAlignment="1">
      <alignment horizontal="center"/>
    </xf>
    <xf numFmtId="0" fontId="1" fillId="34" borderId="22" xfId="0" applyFont="1" applyFill="1" applyBorder="1" applyAlignment="1">
      <alignment horizontal="center"/>
    </xf>
    <xf numFmtId="0" fontId="1" fillId="34" borderId="22" xfId="0" applyFont="1" applyFill="1" applyBorder="1" applyAlignment="1">
      <alignment horizontal="center" wrapText="1"/>
    </xf>
    <xf numFmtId="0" fontId="1" fillId="34" borderId="15" xfId="0" applyFont="1" applyFill="1" applyBorder="1" applyAlignment="1">
      <alignment horizontal="center" wrapText="1"/>
    </xf>
    <xf numFmtId="0" fontId="0" fillId="0" borderId="0" xfId="0" applyFill="1" applyAlignment="1">
      <alignment wrapText="1"/>
    </xf>
    <xf numFmtId="0" fontId="1" fillId="0" borderId="14" xfId="0" applyFont="1" applyFill="1" applyBorder="1" applyAlignment="1">
      <alignment vertical="top" wrapText="1"/>
    </xf>
    <xf numFmtId="0" fontId="0" fillId="0" borderId="15" xfId="0" applyFill="1" applyBorder="1" applyAlignment="1">
      <alignment wrapText="1"/>
    </xf>
    <xf numFmtId="0" fontId="0" fillId="0" borderId="19" xfId="0" applyFill="1" applyBorder="1" applyAlignment="1">
      <alignment wrapText="1"/>
    </xf>
    <xf numFmtId="0" fontId="7" fillId="0" borderId="15" xfId="0" applyFont="1" applyFill="1" applyBorder="1" applyAlignment="1">
      <alignment horizontal="left" vertical="top" wrapText="1"/>
    </xf>
    <xf numFmtId="0" fontId="0" fillId="0" borderId="16" xfId="0" applyFill="1" applyBorder="1" applyAlignment="1">
      <alignment wrapText="1"/>
    </xf>
    <xf numFmtId="0" fontId="0" fillId="0" borderId="20" xfId="0" applyFill="1" applyBorder="1" applyAlignment="1">
      <alignment wrapText="1"/>
    </xf>
    <xf numFmtId="0" fontId="0" fillId="0" borderId="18" xfId="0" applyFont="1" applyFill="1" applyBorder="1" applyAlignment="1">
      <alignment horizontal="center" vertical="top" wrapText="1"/>
    </xf>
    <xf numFmtId="0" fontId="0" fillId="0" borderId="18" xfId="0" applyFill="1" applyBorder="1" applyAlignment="1">
      <alignment wrapText="1"/>
    </xf>
    <xf numFmtId="0" fontId="0" fillId="0" borderId="23" xfId="0" applyFill="1" applyBorder="1" applyAlignment="1">
      <alignment wrapText="1"/>
    </xf>
    <xf numFmtId="0" fontId="1" fillId="35" borderId="24" xfId="0" applyFont="1" applyFill="1" applyBorder="1" applyAlignment="1">
      <alignment horizontal="center"/>
    </xf>
    <xf numFmtId="0" fontId="2" fillId="0" borderId="0" xfId="0" applyFont="1" applyAlignment="1">
      <alignment/>
    </xf>
    <xf numFmtId="0" fontId="8" fillId="37" borderId="18" xfId="0" applyFont="1" applyFill="1" applyBorder="1" applyAlignment="1">
      <alignment vertical="top" wrapText="1"/>
    </xf>
    <xf numFmtId="0" fontId="2" fillId="35" borderId="15" xfId="0" applyFont="1" applyFill="1" applyBorder="1" applyAlignment="1">
      <alignment horizontal="center" vertical="top"/>
    </xf>
    <xf numFmtId="0" fontId="2" fillId="34" borderId="15" xfId="0" applyFont="1" applyFill="1" applyBorder="1" applyAlignment="1">
      <alignment vertical="top" wrapText="1"/>
    </xf>
    <xf numFmtId="0" fontId="2" fillId="37" borderId="15" xfId="0" applyFont="1" applyFill="1" applyBorder="1" applyAlignment="1">
      <alignment vertical="top" wrapText="1"/>
    </xf>
    <xf numFmtId="0" fontId="2" fillId="37" borderId="15" xfId="0" applyFont="1" applyFill="1" applyBorder="1" applyAlignment="1">
      <alignment horizontal="center" vertical="top" wrapText="1"/>
    </xf>
    <xf numFmtId="0" fontId="2" fillId="37" borderId="15" xfId="0" applyFont="1" applyFill="1" applyBorder="1" applyAlignment="1">
      <alignment horizontal="center" vertical="top"/>
    </xf>
    <xf numFmtId="0" fontId="2" fillId="35" borderId="16" xfId="0" applyFont="1" applyFill="1" applyBorder="1" applyAlignment="1">
      <alignment horizontal="center" vertical="top"/>
    </xf>
    <xf numFmtId="0" fontId="2" fillId="0" borderId="0" xfId="0" applyFont="1" applyFill="1" applyBorder="1" applyAlignment="1">
      <alignment/>
    </xf>
    <xf numFmtId="0" fontId="2" fillId="0" borderId="0" xfId="0" applyFont="1" applyBorder="1" applyAlignment="1">
      <alignment/>
    </xf>
    <xf numFmtId="0" fontId="2" fillId="0" borderId="0" xfId="0" applyFont="1" applyFill="1" applyBorder="1" applyAlignment="1">
      <alignment horizontal="center" vertical="top"/>
    </xf>
    <xf numFmtId="0" fontId="2" fillId="35" borderId="18" xfId="0" applyFont="1" applyFill="1" applyBorder="1" applyAlignment="1">
      <alignment horizontal="center" vertical="top"/>
    </xf>
    <xf numFmtId="0" fontId="2" fillId="0" borderId="0" xfId="0" applyFont="1" applyFill="1" applyBorder="1" applyAlignment="1">
      <alignment/>
    </xf>
    <xf numFmtId="0" fontId="2" fillId="0" borderId="0" xfId="0" applyFont="1" applyBorder="1" applyAlignment="1">
      <alignment horizontal="justify" vertical="top" wrapText="1"/>
    </xf>
    <xf numFmtId="0" fontId="2" fillId="0" borderId="0" xfId="0" applyFont="1" applyBorder="1" applyAlignment="1">
      <alignment horizontal="center" vertical="top" wrapText="1"/>
    </xf>
    <xf numFmtId="0" fontId="13" fillId="0" borderId="17" xfId="0" applyFont="1" applyFill="1" applyBorder="1" applyAlignment="1">
      <alignment/>
    </xf>
    <xf numFmtId="0" fontId="13" fillId="0" borderId="18" xfId="0" applyFont="1" applyFill="1" applyBorder="1" applyAlignment="1">
      <alignment wrapText="1"/>
    </xf>
    <xf numFmtId="9" fontId="13" fillId="0" borderId="23" xfId="0" applyNumberFormat="1" applyFont="1" applyFill="1" applyBorder="1" applyAlignment="1">
      <alignment wrapText="1"/>
    </xf>
    <xf numFmtId="0" fontId="13" fillId="0" borderId="14" xfId="0" applyFont="1" applyFill="1" applyBorder="1" applyAlignment="1">
      <alignment/>
    </xf>
    <xf numFmtId="0" fontId="13" fillId="0" borderId="15" xfId="0" applyFont="1" applyFill="1" applyBorder="1" applyAlignment="1">
      <alignment wrapText="1"/>
    </xf>
    <xf numFmtId="9" fontId="13" fillId="0" borderId="19" xfId="0" applyNumberFormat="1" applyFont="1" applyFill="1" applyBorder="1" applyAlignment="1">
      <alignment wrapText="1"/>
    </xf>
    <xf numFmtId="0" fontId="13" fillId="0" borderId="25" xfId="0" applyFont="1" applyFill="1" applyBorder="1" applyAlignment="1">
      <alignment/>
    </xf>
    <xf numFmtId="0" fontId="13" fillId="0" borderId="26" xfId="0" applyFont="1" applyFill="1" applyBorder="1" applyAlignment="1">
      <alignment wrapText="1"/>
    </xf>
    <xf numFmtId="9" fontId="13" fillId="0" borderId="27" xfId="0" applyNumberFormat="1" applyFont="1" applyFill="1" applyBorder="1" applyAlignment="1">
      <alignment wrapText="1"/>
    </xf>
    <xf numFmtId="0" fontId="13" fillId="0" borderId="28" xfId="0" applyFont="1" applyFill="1" applyBorder="1" applyAlignment="1">
      <alignment/>
    </xf>
    <xf numFmtId="0" fontId="12" fillId="0" borderId="29" xfId="0" applyFont="1" applyFill="1" applyBorder="1" applyAlignment="1">
      <alignment wrapText="1"/>
    </xf>
    <xf numFmtId="0" fontId="13" fillId="0" borderId="30" xfId="0" applyFont="1" applyFill="1" applyBorder="1" applyAlignment="1">
      <alignment wrapText="1"/>
    </xf>
    <xf numFmtId="0" fontId="13" fillId="0" borderId="31" xfId="0" applyFont="1" applyFill="1" applyBorder="1" applyAlignment="1">
      <alignment/>
    </xf>
    <xf numFmtId="0" fontId="12" fillId="0" borderId="32" xfId="0" applyFont="1" applyFill="1" applyBorder="1" applyAlignment="1">
      <alignment wrapText="1"/>
    </xf>
    <xf numFmtId="10" fontId="12" fillId="0" borderId="33" xfId="0" applyNumberFormat="1" applyFont="1" applyFill="1" applyBorder="1" applyAlignment="1">
      <alignment wrapText="1"/>
    </xf>
    <xf numFmtId="0" fontId="11" fillId="38" borderId="34" xfId="0" applyFont="1" applyFill="1" applyBorder="1" applyAlignment="1">
      <alignment/>
    </xf>
    <xf numFmtId="0" fontId="11" fillId="38" borderId="35" xfId="0" applyFont="1" applyFill="1" applyBorder="1" applyAlignment="1">
      <alignment horizontal="center" wrapText="1"/>
    </xf>
    <xf numFmtId="0" fontId="11" fillId="38" borderId="36" xfId="0" applyFont="1" applyFill="1" applyBorder="1" applyAlignment="1">
      <alignment horizontal="center" wrapText="1"/>
    </xf>
    <xf numFmtId="0" fontId="17" fillId="0" borderId="0" xfId="0" applyFont="1" applyAlignment="1">
      <alignment horizontal="center"/>
    </xf>
    <xf numFmtId="0" fontId="0" fillId="0" borderId="0" xfId="0" applyFont="1" applyAlignment="1">
      <alignment/>
    </xf>
    <xf numFmtId="0" fontId="0" fillId="0" borderId="0" xfId="0" applyFont="1" applyAlignment="1">
      <alignment horizontal="justify"/>
    </xf>
    <xf numFmtId="0" fontId="5" fillId="0" borderId="0" xfId="0" applyFont="1" applyAlignment="1">
      <alignment horizontal="justify"/>
    </xf>
    <xf numFmtId="0" fontId="20" fillId="0" borderId="0" xfId="0" applyFont="1" applyAlignment="1">
      <alignment horizontal="justify"/>
    </xf>
    <xf numFmtId="0" fontId="21" fillId="0" borderId="0" xfId="0" applyFont="1" applyAlignment="1">
      <alignment horizontal="justify"/>
    </xf>
    <xf numFmtId="0" fontId="19" fillId="0" borderId="0" xfId="0" applyFont="1" applyAlignment="1">
      <alignment horizontal="justify"/>
    </xf>
    <xf numFmtId="0" fontId="2" fillId="37" borderId="18" xfId="0" applyFont="1" applyFill="1" applyBorder="1" applyAlignment="1">
      <alignment vertical="top" wrapText="1"/>
    </xf>
    <xf numFmtId="0" fontId="2" fillId="37" borderId="18" xfId="0" applyFont="1" applyFill="1" applyBorder="1" applyAlignment="1">
      <alignment horizontal="center" vertical="top" wrapText="1"/>
    </xf>
    <xf numFmtId="0" fontId="2" fillId="0" borderId="13" xfId="0" applyFont="1" applyBorder="1" applyAlignment="1">
      <alignment/>
    </xf>
    <xf numFmtId="0" fontId="2" fillId="0" borderId="0" xfId="0" applyFont="1" applyBorder="1" applyAlignment="1">
      <alignment horizontal="center" vertical="center"/>
    </xf>
    <xf numFmtId="0" fontId="8" fillId="34" borderId="37" xfId="0" applyFont="1" applyFill="1" applyBorder="1" applyAlignment="1">
      <alignment horizontal="left" vertical="top" wrapText="1"/>
    </xf>
    <xf numFmtId="0" fontId="2" fillId="34" borderId="38" xfId="0" applyFont="1" applyFill="1" applyBorder="1" applyAlignment="1">
      <alignment horizontal="left" vertical="top" wrapText="1"/>
    </xf>
    <xf numFmtId="0" fontId="2" fillId="34" borderId="38" xfId="0" applyFont="1" applyFill="1" applyBorder="1" applyAlignment="1">
      <alignment horizontal="left" vertical="top"/>
    </xf>
    <xf numFmtId="0" fontId="8" fillId="34" borderId="38" xfId="0" applyFont="1" applyFill="1" applyBorder="1" applyAlignment="1">
      <alignment horizontal="left" vertical="top"/>
    </xf>
    <xf numFmtId="0" fontId="0" fillId="34" borderId="38" xfId="0" applyFill="1" applyBorder="1" applyAlignment="1">
      <alignment horizontal="left" vertical="top" wrapText="1"/>
    </xf>
    <xf numFmtId="0" fontId="2" fillId="34" borderId="0" xfId="0" applyFont="1" applyFill="1" applyBorder="1" applyAlignment="1">
      <alignment horizontal="left" vertical="top" wrapText="1"/>
    </xf>
    <xf numFmtId="0" fontId="2" fillId="34" borderId="37" xfId="0" applyFont="1" applyFill="1" applyBorder="1" applyAlignment="1">
      <alignment horizontal="left" vertical="top"/>
    </xf>
    <xf numFmtId="0" fontId="2" fillId="0" borderId="0" xfId="0" applyFont="1" applyAlignment="1">
      <alignment horizontal="left" vertical="top"/>
    </xf>
    <xf numFmtId="0" fontId="2" fillId="0" borderId="0" xfId="0" applyFont="1" applyAlignment="1">
      <alignment vertical="top"/>
    </xf>
    <xf numFmtId="0" fontId="2" fillId="0" borderId="0" xfId="0" applyFont="1" applyBorder="1" applyAlignment="1">
      <alignment vertical="top"/>
    </xf>
    <xf numFmtId="0" fontId="2" fillId="0" borderId="0" xfId="0" applyFont="1" applyFill="1" applyAlignment="1">
      <alignment/>
    </xf>
    <xf numFmtId="0" fontId="2" fillId="0" borderId="0" xfId="0" applyFont="1" applyFill="1" applyAlignment="1">
      <alignment vertical="top" wrapText="1"/>
    </xf>
    <xf numFmtId="0" fontId="2" fillId="0" borderId="0" xfId="0" applyFont="1" applyFill="1" applyBorder="1" applyAlignment="1">
      <alignment/>
    </xf>
    <xf numFmtId="0" fontId="2" fillId="0" borderId="0" xfId="0" applyFont="1" applyFill="1" applyBorder="1" applyAlignment="1">
      <alignment horizontal="center"/>
    </xf>
    <xf numFmtId="0" fontId="2" fillId="34" borderId="14" xfId="0" applyFont="1" applyFill="1" applyBorder="1" applyAlignment="1">
      <alignment vertical="top" wrapText="1"/>
    </xf>
    <xf numFmtId="0" fontId="2" fillId="36" borderId="15" xfId="0" applyFont="1" applyFill="1" applyBorder="1" applyAlignment="1">
      <alignment horizontal="center" vertical="center"/>
    </xf>
    <xf numFmtId="0" fontId="2" fillId="36" borderId="15" xfId="0" applyFont="1" applyFill="1" applyBorder="1" applyAlignment="1">
      <alignment horizontal="center" vertical="center" wrapText="1"/>
    </xf>
    <xf numFmtId="0" fontId="8" fillId="37" borderId="39" xfId="0" applyFont="1" applyFill="1" applyBorder="1" applyAlignment="1">
      <alignment horizontal="center" vertical="top" wrapText="1"/>
    </xf>
    <xf numFmtId="0" fontId="2" fillId="37" borderId="40" xfId="0" applyFont="1" applyFill="1" applyBorder="1" applyAlignment="1">
      <alignment horizontal="center" vertical="top" wrapText="1"/>
    </xf>
    <xf numFmtId="0" fontId="2" fillId="36" borderId="41" xfId="0" applyFont="1" applyFill="1" applyBorder="1" applyAlignment="1">
      <alignment horizontal="center" vertical="center"/>
    </xf>
    <xf numFmtId="0" fontId="2" fillId="34" borderId="42" xfId="0" applyFont="1" applyFill="1" applyBorder="1" applyAlignment="1">
      <alignment horizontal="left" vertical="top" wrapText="1"/>
    </xf>
    <xf numFmtId="0" fontId="2" fillId="0" borderId="0" xfId="0" applyFont="1" applyBorder="1" applyAlignment="1">
      <alignment wrapText="1"/>
    </xf>
    <xf numFmtId="0" fontId="2" fillId="0" borderId="15" xfId="0" applyFont="1" applyFill="1" applyBorder="1" applyAlignment="1">
      <alignment horizontal="center"/>
    </xf>
    <xf numFmtId="0" fontId="8" fillId="0" borderId="43" xfId="0" applyFont="1" applyFill="1" applyBorder="1" applyAlignment="1">
      <alignment horizontal="center"/>
    </xf>
    <xf numFmtId="0" fontId="2" fillId="0" borderId="26" xfId="0" applyFont="1" applyFill="1" applyBorder="1" applyAlignment="1">
      <alignment horizontal="center"/>
    </xf>
    <xf numFmtId="0" fontId="8" fillId="0" borderId="44" xfId="0" applyFont="1" applyFill="1" applyBorder="1" applyAlignment="1">
      <alignment horizontal="center"/>
    </xf>
    <xf numFmtId="0" fontId="22" fillId="0" borderId="45" xfId="0" applyFont="1" applyFill="1" applyBorder="1" applyAlignment="1">
      <alignment horizontal="right"/>
    </xf>
    <xf numFmtId="0" fontId="2" fillId="0" borderId="42" xfId="0" applyFont="1" applyFill="1" applyBorder="1" applyAlignment="1">
      <alignment horizontal="left" vertical="top" wrapText="1"/>
    </xf>
    <xf numFmtId="0" fontId="2" fillId="0" borderId="45" xfId="0" applyFont="1" applyFill="1" applyBorder="1" applyAlignment="1">
      <alignment horizontal="left" vertical="top" wrapText="1"/>
    </xf>
    <xf numFmtId="0" fontId="8" fillId="0" borderId="46" xfId="0" applyFont="1" applyFill="1" applyBorder="1" applyAlignment="1">
      <alignment/>
    </xf>
    <xf numFmtId="0" fontId="2" fillId="0" borderId="47" xfId="0" applyFont="1" applyFill="1" applyBorder="1" applyAlignment="1">
      <alignment horizontal="left" vertical="top" wrapText="1"/>
    </xf>
    <xf numFmtId="0" fontId="22" fillId="0" borderId="48" xfId="0" applyFont="1" applyFill="1" applyBorder="1" applyAlignment="1">
      <alignment wrapText="1"/>
    </xf>
    <xf numFmtId="0" fontId="2" fillId="0" borderId="49" xfId="0" applyFont="1" applyFill="1" applyBorder="1" applyAlignment="1">
      <alignment horizontal="center" vertical="top" wrapText="1"/>
    </xf>
    <xf numFmtId="0" fontId="8" fillId="0" borderId="50" xfId="0" applyFont="1" applyFill="1" applyBorder="1" applyAlignment="1">
      <alignment horizontal="center"/>
    </xf>
    <xf numFmtId="0" fontId="2" fillId="0" borderId="0" xfId="0" applyFont="1" applyFill="1" applyBorder="1" applyAlignment="1">
      <alignment/>
    </xf>
    <xf numFmtId="0" fontId="2" fillId="36" borderId="12" xfId="0" applyFont="1" applyFill="1" applyBorder="1" applyAlignment="1">
      <alignment horizontal="center" vertical="center" wrapText="1"/>
    </xf>
    <xf numFmtId="0" fontId="2" fillId="0" borderId="18" xfId="0" applyFont="1" applyFill="1" applyBorder="1" applyAlignment="1">
      <alignment horizontal="center" vertical="top"/>
    </xf>
    <xf numFmtId="0" fontId="2" fillId="0" borderId="18" xfId="0" applyFont="1" applyFill="1" applyBorder="1" applyAlignment="1">
      <alignment horizontal="center" vertical="top" wrapText="1"/>
    </xf>
    <xf numFmtId="0" fontId="2" fillId="0" borderId="0" xfId="0" applyFont="1" applyFill="1" applyBorder="1" applyAlignment="1">
      <alignment vertical="top"/>
    </xf>
    <xf numFmtId="1" fontId="8" fillId="0" borderId="51" xfId="59" applyNumberFormat="1" applyFont="1" applyFill="1" applyBorder="1" applyAlignment="1">
      <alignment horizontal="center"/>
    </xf>
    <xf numFmtId="1" fontId="22" fillId="0" borderId="18" xfId="59" applyNumberFormat="1" applyFont="1" applyFill="1" applyBorder="1" applyAlignment="1">
      <alignment horizontal="center" vertical="top"/>
    </xf>
    <xf numFmtId="1" fontId="8" fillId="0" borderId="18" xfId="59" applyNumberFormat="1" applyFont="1" applyFill="1" applyBorder="1" applyAlignment="1">
      <alignment horizontal="center" vertical="top"/>
    </xf>
    <xf numFmtId="1" fontId="8" fillId="0" borderId="51" xfId="0" applyNumberFormat="1" applyFont="1" applyFill="1" applyBorder="1" applyAlignment="1">
      <alignment horizontal="center"/>
    </xf>
    <xf numFmtId="0" fontId="2" fillId="34" borderId="52" xfId="0" applyFont="1" applyFill="1" applyBorder="1" applyAlignment="1">
      <alignment horizontal="left" vertical="top" wrapText="1"/>
    </xf>
    <xf numFmtId="0" fontId="2" fillId="34" borderId="53" xfId="0" applyFont="1" applyFill="1" applyBorder="1" applyAlignment="1">
      <alignment horizontal="left" vertical="top" wrapText="1"/>
    </xf>
    <xf numFmtId="0" fontId="0" fillId="37" borderId="0" xfId="0" applyFill="1" applyAlignment="1">
      <alignment/>
    </xf>
    <xf numFmtId="0" fontId="0" fillId="37" borderId="0" xfId="0" applyFill="1" applyAlignment="1">
      <alignment horizontal="center"/>
    </xf>
    <xf numFmtId="0" fontId="2" fillId="37" borderId="0" xfId="0" applyFont="1" applyFill="1" applyAlignment="1">
      <alignment horizontal="center"/>
    </xf>
    <xf numFmtId="0" fontId="2" fillId="0" borderId="18" xfId="0" applyFont="1" applyFill="1" applyBorder="1" applyAlignment="1" quotePrefix="1">
      <alignment horizontal="center" vertical="top"/>
    </xf>
    <xf numFmtId="0" fontId="2" fillId="35" borderId="52" xfId="0" applyFont="1" applyFill="1" applyBorder="1" applyAlignment="1">
      <alignment horizontal="center" vertical="top"/>
    </xf>
    <xf numFmtId="0" fontId="8" fillId="35" borderId="49" xfId="0" applyFont="1" applyFill="1" applyBorder="1" applyAlignment="1">
      <alignment horizontal="center" vertical="center" wrapText="1"/>
    </xf>
    <xf numFmtId="0" fontId="8" fillId="35" borderId="54" xfId="0" applyFont="1" applyFill="1" applyBorder="1" applyAlignment="1">
      <alignment horizontal="center" vertical="center" wrapText="1"/>
    </xf>
    <xf numFmtId="0" fontId="2" fillId="35" borderId="55" xfId="0" applyFont="1" applyFill="1" applyBorder="1" applyAlignment="1">
      <alignment horizontal="center" vertical="top"/>
    </xf>
    <xf numFmtId="0" fontId="8" fillId="33" borderId="56" xfId="0" applyFont="1" applyFill="1" applyBorder="1" applyAlignment="1">
      <alignment horizontal="center" vertical="center"/>
    </xf>
    <xf numFmtId="214" fontId="8" fillId="33" borderId="41" xfId="0" applyNumberFormat="1" applyFont="1" applyFill="1" applyBorder="1" applyAlignment="1">
      <alignment horizontal="center" vertical="top"/>
    </xf>
    <xf numFmtId="0" fontId="8" fillId="35" borderId="18" xfId="0" applyFont="1" applyFill="1" applyBorder="1" applyAlignment="1">
      <alignment horizontal="center" vertical="center" wrapText="1"/>
    </xf>
    <xf numFmtId="0" fontId="2" fillId="35" borderId="18" xfId="0" applyFont="1" applyFill="1" applyBorder="1" applyAlignment="1">
      <alignment horizontal="center" vertical="center"/>
    </xf>
    <xf numFmtId="0" fontId="2" fillId="35" borderId="15" xfId="0" applyFont="1" applyFill="1" applyBorder="1" applyAlignment="1">
      <alignment horizontal="center" vertical="top" wrapText="1"/>
    </xf>
    <xf numFmtId="0" fontId="2" fillId="35" borderId="12" xfId="0" applyFont="1" applyFill="1" applyBorder="1" applyAlignment="1">
      <alignment horizontal="center" vertical="top"/>
    </xf>
    <xf numFmtId="1" fontId="8" fillId="39" borderId="18" xfId="59" applyNumberFormat="1" applyFont="1" applyFill="1" applyBorder="1" applyAlignment="1">
      <alignment horizontal="center" vertical="top"/>
    </xf>
    <xf numFmtId="0" fontId="2" fillId="39" borderId="15" xfId="0" applyFont="1" applyFill="1" applyBorder="1" applyAlignment="1">
      <alignment horizontal="center"/>
    </xf>
    <xf numFmtId="0" fontId="2" fillId="39" borderId="26" xfId="0" applyFont="1" applyFill="1" applyBorder="1" applyAlignment="1">
      <alignment horizontal="center"/>
    </xf>
    <xf numFmtId="0" fontId="2" fillId="0" borderId="15" xfId="0" applyFont="1" applyFill="1" applyBorder="1" applyAlignment="1">
      <alignment horizontal="center" vertical="top"/>
    </xf>
    <xf numFmtId="9" fontId="8" fillId="39" borderId="18" xfId="59" applyFont="1" applyFill="1" applyBorder="1" applyAlignment="1">
      <alignment horizontal="center" vertical="top"/>
    </xf>
    <xf numFmtId="0" fontId="24" fillId="0" borderId="46" xfId="0" applyFont="1" applyFill="1" applyBorder="1" applyAlignment="1">
      <alignment horizontal="center"/>
    </xf>
    <xf numFmtId="9" fontId="24" fillId="0" borderId="51" xfId="59" applyFont="1" applyFill="1" applyBorder="1" applyAlignment="1">
      <alignment/>
    </xf>
    <xf numFmtId="9" fontId="2" fillId="0" borderId="0" xfId="0" applyNumberFormat="1" applyFont="1" applyFill="1" applyBorder="1" applyAlignment="1">
      <alignment/>
    </xf>
    <xf numFmtId="0" fontId="2" fillId="0" borderId="0" xfId="0" applyFont="1" applyAlignment="1">
      <alignment/>
    </xf>
    <xf numFmtId="0" fontId="2" fillId="0" borderId="0" xfId="0" applyFont="1" applyAlignment="1">
      <alignment wrapText="1"/>
    </xf>
    <xf numFmtId="0" fontId="8" fillId="0" borderId="11" xfId="0" applyFont="1" applyBorder="1" applyAlignment="1">
      <alignment horizontal="center"/>
    </xf>
    <xf numFmtId="0" fontId="8" fillId="0" borderId="0" xfId="0" applyFont="1" applyAlignment="1">
      <alignment/>
    </xf>
    <xf numFmtId="0" fontId="2" fillId="0" borderId="0" xfId="0" applyFont="1" applyAlignment="1">
      <alignment vertical="top"/>
    </xf>
    <xf numFmtId="0" fontId="8" fillId="0" borderId="0" xfId="0" applyFont="1" applyAlignment="1">
      <alignment vertical="top"/>
    </xf>
    <xf numFmtId="0" fontId="8" fillId="0" borderId="0" xfId="0" applyFont="1" applyBorder="1" applyAlignment="1">
      <alignment wrapText="1"/>
    </xf>
    <xf numFmtId="0" fontId="2" fillId="0" borderId="0" xfId="0" applyFont="1" applyAlignment="1">
      <alignment wrapText="1"/>
    </xf>
    <xf numFmtId="0" fontId="8" fillId="0" borderId="0" xfId="0" applyFont="1" applyBorder="1" applyAlignment="1">
      <alignment horizontal="center" wrapText="1"/>
    </xf>
    <xf numFmtId="0" fontId="8" fillId="0" borderId="0" xfId="0" applyFont="1" applyBorder="1" applyAlignment="1">
      <alignment wrapText="1"/>
    </xf>
    <xf numFmtId="0" fontId="8" fillId="0" borderId="0" xfId="0" applyFont="1" applyBorder="1" applyAlignment="1">
      <alignment/>
    </xf>
    <xf numFmtId="9" fontId="22" fillId="40" borderId="18" xfId="59" applyFont="1" applyFill="1" applyBorder="1" applyAlignment="1">
      <alignment horizontal="center" vertical="top"/>
    </xf>
    <xf numFmtId="9" fontId="8" fillId="40" borderId="51" xfId="59" applyFont="1" applyFill="1" applyBorder="1" applyAlignment="1">
      <alignment horizontal="center"/>
    </xf>
    <xf numFmtId="9" fontId="8" fillId="40" borderId="18" xfId="59" applyFont="1" applyFill="1" applyBorder="1" applyAlignment="1">
      <alignment horizontal="center" vertical="top"/>
    </xf>
    <xf numFmtId="0" fontId="23" fillId="0" borderId="0" xfId="0" applyFont="1" applyFill="1" applyBorder="1" applyAlignment="1">
      <alignment horizontal="center" vertical="top" wrapText="1"/>
    </xf>
    <xf numFmtId="214" fontId="8" fillId="0" borderId="0" xfId="0" applyNumberFormat="1" applyFont="1" applyFill="1" applyBorder="1" applyAlignment="1">
      <alignment horizontal="center" vertical="top"/>
    </xf>
    <xf numFmtId="0" fontId="2" fillId="0" borderId="0" xfId="0" applyFont="1" applyFill="1" applyBorder="1" applyAlignment="1">
      <alignment horizontal="center" vertical="top" wrapText="1"/>
    </xf>
    <xf numFmtId="0" fontId="2" fillId="0" borderId="0" xfId="0" applyFont="1" applyFill="1" applyBorder="1" applyAlignment="1">
      <alignment vertical="top" wrapText="1"/>
    </xf>
    <xf numFmtId="0" fontId="8" fillId="0" borderId="0" xfId="0" applyFont="1" applyBorder="1" applyAlignment="1">
      <alignment horizontal="center"/>
    </xf>
    <xf numFmtId="0" fontId="8" fillId="0" borderId="51" xfId="59" applyNumberFormat="1" applyFont="1" applyFill="1" applyBorder="1" applyAlignment="1">
      <alignment horizontal="center"/>
    </xf>
    <xf numFmtId="0" fontId="11" fillId="0" borderId="0" xfId="0" applyFont="1" applyFill="1" applyBorder="1" applyAlignment="1">
      <alignment horizontal="center"/>
    </xf>
    <xf numFmtId="0" fontId="11" fillId="0" borderId="0" xfId="0" applyFont="1" applyFill="1" applyBorder="1" applyAlignment="1">
      <alignment horizontal="center" wrapText="1"/>
    </xf>
    <xf numFmtId="0" fontId="25" fillId="0" borderId="0" xfId="0" applyFont="1" applyFill="1" applyBorder="1" applyAlignment="1">
      <alignment horizontal="center" vertical="top"/>
    </xf>
    <xf numFmtId="214" fontId="9" fillId="0" borderId="0" xfId="0" applyNumberFormat="1" applyFont="1" applyFill="1" applyBorder="1" applyAlignment="1">
      <alignment horizontal="center" vertical="top" wrapText="1"/>
    </xf>
    <xf numFmtId="0" fontId="15" fillId="0" borderId="0" xfId="0" applyFont="1" applyFill="1" applyBorder="1" applyAlignment="1">
      <alignment horizontal="center" vertical="top"/>
    </xf>
    <xf numFmtId="0" fontId="10" fillId="0" borderId="0" xfId="0" applyFont="1" applyFill="1" applyBorder="1" applyAlignment="1">
      <alignment horizontal="center" vertical="top" wrapText="1"/>
    </xf>
    <xf numFmtId="0" fontId="28" fillId="0" borderId="49" xfId="0" applyFont="1" applyFill="1" applyBorder="1" applyAlignment="1">
      <alignment horizontal="center" vertical="top" wrapText="1"/>
    </xf>
    <xf numFmtId="0" fontId="23" fillId="41" borderId="0" xfId="0" applyFont="1" applyFill="1" applyBorder="1" applyAlignment="1">
      <alignment horizontal="center" vertical="top" wrapText="1"/>
    </xf>
    <xf numFmtId="0" fontId="8" fillId="0" borderId="0" xfId="0" applyFont="1" applyFill="1" applyBorder="1" applyAlignment="1">
      <alignment horizontal="center" vertical="top" wrapText="1"/>
    </xf>
    <xf numFmtId="214" fontId="8" fillId="33" borderId="57" xfId="0" applyNumberFormat="1"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vertical="top" wrapText="1"/>
    </xf>
    <xf numFmtId="0" fontId="30" fillId="0" borderId="0" xfId="0" applyFont="1" applyBorder="1" applyAlignment="1">
      <alignment/>
    </xf>
    <xf numFmtId="0" fontId="29" fillId="0" borderId="0" xfId="0" applyFont="1" applyFill="1" applyBorder="1" applyAlignment="1">
      <alignment horizontal="center" vertical="top" wrapText="1"/>
    </xf>
    <xf numFmtId="0" fontId="27" fillId="0" borderId="0" xfId="0" applyFont="1" applyFill="1" applyBorder="1" applyAlignment="1">
      <alignment/>
    </xf>
    <xf numFmtId="0" fontId="27" fillId="0" borderId="0" xfId="0" applyFont="1" applyFill="1" applyBorder="1" applyAlignment="1">
      <alignment wrapText="1"/>
    </xf>
    <xf numFmtId="0" fontId="27" fillId="0" borderId="0" xfId="0" applyFont="1" applyFill="1" applyBorder="1" applyAlignment="1">
      <alignment horizontal="center" vertical="top"/>
    </xf>
    <xf numFmtId="1" fontId="27" fillId="0" borderId="0" xfId="0" applyNumberFormat="1" applyFont="1" applyFill="1" applyBorder="1" applyAlignment="1">
      <alignment horizontal="center" vertical="top" wrapText="1"/>
    </xf>
    <xf numFmtId="9" fontId="26" fillId="0" borderId="0" xfId="59" applyFont="1" applyFill="1" applyBorder="1" applyAlignment="1">
      <alignment horizontal="center" vertical="top" wrapText="1"/>
    </xf>
    <xf numFmtId="0" fontId="2" fillId="0" borderId="0" xfId="0" applyFont="1" applyFill="1" applyAlignment="1">
      <alignment wrapText="1"/>
    </xf>
    <xf numFmtId="0" fontId="2" fillId="36" borderId="58" xfId="0" applyFont="1" applyFill="1" applyBorder="1" applyAlignment="1">
      <alignment horizontal="center" vertical="top" wrapText="1"/>
    </xf>
    <xf numFmtId="0" fontId="2" fillId="36" borderId="58" xfId="0" applyFont="1" applyFill="1" applyBorder="1" applyAlignment="1">
      <alignment vertical="top" wrapText="1"/>
    </xf>
    <xf numFmtId="0" fontId="2" fillId="0" borderId="58" xfId="0" applyFont="1" applyFill="1" applyBorder="1" applyAlignment="1">
      <alignment vertical="top" wrapText="1"/>
    </xf>
    <xf numFmtId="0" fontId="2" fillId="0" borderId="59" xfId="0" applyFont="1" applyFill="1" applyBorder="1" applyAlignment="1">
      <alignment vertical="top" wrapText="1"/>
    </xf>
    <xf numFmtId="0" fontId="2" fillId="0" borderId="60" xfId="0" applyFont="1" applyFill="1" applyBorder="1" applyAlignment="1">
      <alignment vertical="top" wrapText="1"/>
    </xf>
    <xf numFmtId="0" fontId="2" fillId="0" borderId="0" xfId="0" applyFont="1" applyFill="1" applyBorder="1" applyAlignment="1">
      <alignment horizontal="justify" vertical="top" wrapText="1"/>
    </xf>
    <xf numFmtId="0" fontId="2" fillId="0" borderId="0" xfId="0" applyFont="1" applyFill="1" applyBorder="1" applyAlignment="1">
      <alignment horizontal="right" vertical="top"/>
    </xf>
    <xf numFmtId="0" fontId="0" fillId="0" borderId="0" xfId="0" applyFont="1" applyFill="1" applyBorder="1" applyAlignment="1">
      <alignment horizontal="right" vertical="top"/>
    </xf>
    <xf numFmtId="0" fontId="2" fillId="42" borderId="61" xfId="0" applyFont="1" applyFill="1" applyBorder="1" applyAlignment="1">
      <alignment vertical="top" wrapText="1"/>
    </xf>
    <xf numFmtId="0" fontId="2" fillId="42" borderId="61" xfId="0" applyFont="1" applyFill="1" applyBorder="1" applyAlignment="1">
      <alignment horizontal="center" vertical="top" wrapText="1"/>
    </xf>
    <xf numFmtId="0" fontId="2" fillId="42" borderId="62" xfId="0" applyFont="1" applyFill="1" applyBorder="1" applyAlignment="1">
      <alignment horizontal="center" vertical="top" wrapText="1"/>
    </xf>
    <xf numFmtId="0" fontId="2" fillId="43" borderId="63" xfId="0" applyFont="1" applyFill="1" applyBorder="1" applyAlignment="1">
      <alignment vertical="top" wrapText="1"/>
    </xf>
    <xf numFmtId="0" fontId="2" fillId="43" borderId="64" xfId="0" applyFont="1" applyFill="1" applyBorder="1" applyAlignment="1">
      <alignment vertical="top" wrapText="1"/>
    </xf>
    <xf numFmtId="0" fontId="2" fillId="43" borderId="64" xfId="0" applyFont="1" applyFill="1" applyBorder="1" applyAlignment="1">
      <alignment horizontal="center" vertical="top" wrapText="1"/>
    </xf>
    <xf numFmtId="0" fontId="2" fillId="42" borderId="65" xfId="0" applyFont="1" applyFill="1" applyBorder="1" applyAlignment="1">
      <alignment vertical="top" wrapText="1"/>
    </xf>
    <xf numFmtId="0" fontId="2" fillId="42" borderId="65" xfId="0" applyFont="1" applyFill="1" applyBorder="1" applyAlignment="1">
      <alignment horizontal="center" vertical="top" wrapText="1"/>
    </xf>
    <xf numFmtId="0" fontId="2" fillId="42" borderId="66" xfId="0" applyFont="1" applyFill="1" applyBorder="1" applyAlignment="1">
      <alignment horizontal="center" vertical="top" wrapText="1"/>
    </xf>
    <xf numFmtId="0" fontId="2" fillId="42" borderId="61" xfId="0" applyFont="1" applyFill="1" applyBorder="1" applyAlignment="1">
      <alignment vertical="top"/>
    </xf>
    <xf numFmtId="0" fontId="2" fillId="43" borderId="67" xfId="0" applyFont="1" applyFill="1" applyBorder="1" applyAlignment="1">
      <alignment vertical="top" wrapText="1"/>
    </xf>
    <xf numFmtId="0" fontId="2" fillId="43" borderId="68" xfId="0" applyFont="1" applyFill="1" applyBorder="1" applyAlignment="1">
      <alignment vertical="top" wrapText="1"/>
    </xf>
    <xf numFmtId="0" fontId="2" fillId="43" borderId="68" xfId="0" applyFont="1" applyFill="1" applyBorder="1" applyAlignment="1">
      <alignment horizontal="center" vertical="top" wrapText="1"/>
    </xf>
    <xf numFmtId="0" fontId="2" fillId="42" borderId="58" xfId="0" applyFont="1" applyFill="1" applyBorder="1" applyAlignment="1">
      <alignment vertical="top"/>
    </xf>
    <xf numFmtId="0" fontId="2" fillId="42" borderId="58" xfId="0" applyFont="1" applyFill="1" applyBorder="1" applyAlignment="1">
      <alignment vertical="top" wrapText="1"/>
    </xf>
    <xf numFmtId="0" fontId="2" fillId="42" borderId="58" xfId="0" applyFont="1" applyFill="1" applyBorder="1" applyAlignment="1">
      <alignment horizontal="center" vertical="top" wrapText="1"/>
    </xf>
    <xf numFmtId="0" fontId="2" fillId="42" borderId="58" xfId="0" applyFont="1" applyFill="1" applyBorder="1" applyAlignment="1">
      <alignment horizontal="center" vertical="top"/>
    </xf>
    <xf numFmtId="0" fontId="2" fillId="42" borderId="0" xfId="0" applyFont="1" applyFill="1" applyAlignment="1">
      <alignment horizontal="center" vertical="top"/>
    </xf>
    <xf numFmtId="0" fontId="2" fillId="43" borderId="69" xfId="0" applyFont="1" applyFill="1" applyBorder="1" applyAlignment="1">
      <alignment vertical="top" wrapText="1"/>
    </xf>
    <xf numFmtId="0" fontId="2" fillId="43" borderId="70" xfId="0" applyFont="1" applyFill="1" applyBorder="1" applyAlignment="1">
      <alignment vertical="top" wrapText="1"/>
    </xf>
    <xf numFmtId="0" fontId="2" fillId="43" borderId="70" xfId="0" applyFont="1" applyFill="1" applyBorder="1" applyAlignment="1">
      <alignment horizontal="center" vertical="top" wrapText="1"/>
    </xf>
    <xf numFmtId="0" fontId="2" fillId="42" borderId="0" xfId="0" applyFont="1" applyFill="1" applyAlignment="1">
      <alignment horizontal="center" vertical="top" wrapText="1"/>
    </xf>
    <xf numFmtId="0" fontId="2" fillId="0" borderId="71" xfId="0" applyFont="1" applyFill="1" applyBorder="1" applyAlignment="1">
      <alignment horizontal="center" vertical="top" wrapText="1"/>
    </xf>
    <xf numFmtId="0" fontId="2" fillId="0" borderId="72" xfId="0" applyFont="1" applyFill="1" applyBorder="1" applyAlignment="1">
      <alignment horizontal="center" vertical="top" wrapText="1"/>
    </xf>
    <xf numFmtId="0" fontId="2" fillId="36" borderId="58" xfId="0" applyFont="1" applyFill="1" applyBorder="1" applyAlignment="1">
      <alignment horizontal="center" vertical="top"/>
    </xf>
    <xf numFmtId="0" fontId="2" fillId="36" borderId="0" xfId="0" applyFont="1" applyFill="1" applyAlignment="1">
      <alignment horizontal="center" vertical="top"/>
    </xf>
    <xf numFmtId="0" fontId="8" fillId="43" borderId="73" xfId="0" applyFont="1" applyFill="1" applyBorder="1" applyAlignment="1">
      <alignment vertical="top" wrapText="1"/>
    </xf>
    <xf numFmtId="0" fontId="2" fillId="43" borderId="74" xfId="0" applyFont="1" applyFill="1" applyBorder="1" applyAlignment="1">
      <alignment vertical="top" wrapText="1"/>
    </xf>
    <xf numFmtId="0" fontId="2" fillId="43" borderId="74" xfId="0" applyFont="1" applyFill="1" applyBorder="1" applyAlignment="1">
      <alignment horizontal="center" vertical="top" wrapText="1"/>
    </xf>
    <xf numFmtId="0" fontId="2" fillId="36" borderId="58" xfId="0" applyFont="1" applyFill="1" applyBorder="1" applyAlignment="1">
      <alignment vertical="top"/>
    </xf>
    <xf numFmtId="0" fontId="2" fillId="36" borderId="0" xfId="0" applyFont="1" applyFill="1" applyAlignment="1">
      <alignment horizontal="center" vertical="top" wrapText="1"/>
    </xf>
    <xf numFmtId="0" fontId="2" fillId="43" borderId="73" xfId="0" applyFont="1" applyFill="1" applyBorder="1" applyAlignment="1">
      <alignment vertical="top"/>
    </xf>
    <xf numFmtId="0" fontId="8" fillId="36" borderId="58" xfId="0" applyFont="1" applyFill="1" applyBorder="1" applyAlignment="1">
      <alignment vertical="top"/>
    </xf>
    <xf numFmtId="0" fontId="2" fillId="43" borderId="73" xfId="0" applyFont="1" applyFill="1" applyBorder="1" applyAlignment="1">
      <alignment vertical="top" wrapText="1"/>
    </xf>
    <xf numFmtId="0" fontId="2" fillId="0" borderId="75" xfId="0" applyFont="1" applyFill="1" applyBorder="1" applyAlignment="1">
      <alignment horizontal="center" vertical="top" wrapText="1"/>
    </xf>
    <xf numFmtId="0" fontId="2" fillId="0" borderId="76" xfId="0" applyFont="1" applyFill="1" applyBorder="1" applyAlignment="1">
      <alignment horizontal="center" vertical="top" wrapText="1"/>
    </xf>
    <xf numFmtId="0" fontId="2" fillId="43" borderId="77" xfId="0" applyFont="1" applyFill="1" applyBorder="1" applyAlignment="1">
      <alignment vertical="top"/>
    </xf>
    <xf numFmtId="0" fontId="2" fillId="43" borderId="78" xfId="0" applyFont="1" applyFill="1" applyBorder="1" applyAlignment="1">
      <alignment vertical="top" wrapText="1"/>
    </xf>
    <xf numFmtId="0" fontId="2" fillId="43" borderId="78" xfId="0" applyFont="1" applyFill="1" applyBorder="1" applyAlignment="1">
      <alignment horizontal="center" vertical="top" wrapText="1"/>
    </xf>
    <xf numFmtId="0" fontId="2" fillId="42" borderId="0" xfId="0" applyFont="1" applyFill="1" applyBorder="1" applyAlignment="1">
      <alignment vertical="top"/>
    </xf>
    <xf numFmtId="0" fontId="2" fillId="42" borderId="79" xfId="0" applyFont="1" applyFill="1" applyBorder="1" applyAlignment="1">
      <alignment horizontal="center" vertical="top"/>
    </xf>
    <xf numFmtId="214" fontId="8" fillId="42" borderId="80" xfId="0" applyNumberFormat="1" applyFont="1" applyFill="1" applyBorder="1" applyAlignment="1">
      <alignment horizontal="center" vertical="top"/>
    </xf>
    <xf numFmtId="0" fontId="2" fillId="36" borderId="0" xfId="0" applyFont="1" applyFill="1" applyBorder="1" applyAlignment="1">
      <alignment vertical="top"/>
    </xf>
    <xf numFmtId="0" fontId="2" fillId="36" borderId="79" xfId="0" applyFont="1" applyFill="1" applyBorder="1" applyAlignment="1">
      <alignment horizontal="center" vertical="top"/>
    </xf>
    <xf numFmtId="0" fontId="8" fillId="43" borderId="63" xfId="0" applyFont="1" applyFill="1" applyBorder="1" applyAlignment="1">
      <alignment vertical="top" wrapText="1"/>
    </xf>
    <xf numFmtId="0" fontId="8" fillId="43" borderId="64" xfId="0" applyFont="1" applyFill="1" applyBorder="1" applyAlignment="1">
      <alignment vertical="top" wrapText="1"/>
    </xf>
    <xf numFmtId="0" fontId="8" fillId="42" borderId="81" xfId="0" applyFont="1" applyFill="1" applyBorder="1" applyAlignment="1">
      <alignment horizontal="center" vertical="top" wrapText="1"/>
    </xf>
    <xf numFmtId="0" fontId="8" fillId="42" borderId="82" xfId="0" applyFont="1" applyFill="1" applyBorder="1" applyAlignment="1">
      <alignment horizontal="center" vertical="top" wrapText="1"/>
    </xf>
    <xf numFmtId="0" fontId="8" fillId="42" borderId="83" xfId="0" applyFont="1" applyFill="1" applyBorder="1" applyAlignment="1">
      <alignment horizontal="center" vertical="top" wrapText="1"/>
    </xf>
    <xf numFmtId="0" fontId="8" fillId="42" borderId="84" xfId="0" applyFont="1" applyFill="1" applyBorder="1" applyAlignment="1">
      <alignment horizontal="center" vertical="top" wrapText="1"/>
    </xf>
    <xf numFmtId="0" fontId="2" fillId="43" borderId="85" xfId="0" applyFont="1" applyFill="1" applyBorder="1" applyAlignment="1">
      <alignment horizontal="center" vertical="top" wrapText="1"/>
    </xf>
    <xf numFmtId="0" fontId="8" fillId="0" borderId="0" xfId="0" applyFont="1" applyBorder="1" applyAlignment="1">
      <alignment horizontal="center"/>
    </xf>
    <xf numFmtId="0" fontId="8" fillId="0" borderId="0" xfId="0" applyFont="1" applyFill="1" applyBorder="1" applyAlignment="1">
      <alignment/>
    </xf>
    <xf numFmtId="0" fontId="8" fillId="0" borderId="0" xfId="0" applyFont="1" applyFill="1" applyBorder="1" applyAlignment="1">
      <alignment horizontal="center" vertical="center" wrapText="1"/>
    </xf>
    <xf numFmtId="0" fontId="8" fillId="0" borderId="0" xfId="0" applyFont="1" applyFill="1" applyBorder="1" applyAlignment="1">
      <alignment vertical="top"/>
    </xf>
    <xf numFmtId="9" fontId="0" fillId="0" borderId="0" xfId="0" applyNumberFormat="1" applyAlignment="1">
      <alignment/>
    </xf>
    <xf numFmtId="0" fontId="2" fillId="0" borderId="86" xfId="0" applyFont="1" applyFill="1" applyBorder="1" applyAlignment="1">
      <alignment horizontal="center" vertical="top"/>
    </xf>
    <xf numFmtId="0" fontId="2" fillId="0" borderId="87" xfId="0" applyFont="1" applyFill="1" applyBorder="1" applyAlignment="1">
      <alignment horizontal="center" vertical="top"/>
    </xf>
    <xf numFmtId="0" fontId="2" fillId="0" borderId="88" xfId="0" applyFont="1" applyFill="1" applyBorder="1" applyAlignment="1">
      <alignment horizontal="center" vertical="top"/>
    </xf>
    <xf numFmtId="0" fontId="2" fillId="35" borderId="89" xfId="0" applyFont="1" applyFill="1" applyBorder="1" applyAlignment="1">
      <alignment horizontal="center" vertical="top"/>
    </xf>
    <xf numFmtId="0" fontId="8" fillId="41" borderId="90" xfId="0" applyFont="1" applyFill="1" applyBorder="1" applyAlignment="1">
      <alignment vertical="top" wrapText="1"/>
    </xf>
    <xf numFmtId="0" fontId="23" fillId="41" borderId="91" xfId="0" applyFont="1" applyFill="1" applyBorder="1" applyAlignment="1">
      <alignment horizontal="center" vertical="top" wrapText="1"/>
    </xf>
    <xf numFmtId="0" fontId="2" fillId="41" borderId="92" xfId="0" applyFont="1" applyFill="1" applyBorder="1" applyAlignment="1">
      <alignment horizontal="center" vertical="top" wrapText="1"/>
    </xf>
    <xf numFmtId="0" fontId="2" fillId="41" borderId="92" xfId="0" applyFont="1" applyFill="1" applyBorder="1" applyAlignment="1">
      <alignment horizontal="center" vertical="top"/>
    </xf>
    <xf numFmtId="0" fontId="23" fillId="41" borderId="93" xfId="0" applyFont="1" applyFill="1" applyBorder="1" applyAlignment="1">
      <alignment horizontal="center" vertical="top" wrapText="1"/>
    </xf>
    <xf numFmtId="0" fontId="8" fillId="35" borderId="89" xfId="0" applyFont="1" applyFill="1" applyBorder="1" applyAlignment="1">
      <alignment horizontal="center" vertical="center" wrapText="1"/>
    </xf>
    <xf numFmtId="0" fontId="2" fillId="42" borderId="94" xfId="0" applyFont="1" applyFill="1" applyBorder="1" applyAlignment="1">
      <alignment horizontal="center" vertical="top"/>
    </xf>
    <xf numFmtId="0" fontId="2" fillId="37" borderId="52" xfId="0" applyFont="1" applyFill="1" applyBorder="1" applyAlignment="1">
      <alignment horizontal="center" vertical="top"/>
    </xf>
    <xf numFmtId="0" fontId="2" fillId="35" borderId="52" xfId="0" applyFont="1" applyFill="1" applyBorder="1" applyAlignment="1">
      <alignment horizontal="center" vertical="top" wrapText="1"/>
    </xf>
    <xf numFmtId="0" fontId="2" fillId="36" borderId="94" xfId="0" applyFont="1" applyFill="1" applyBorder="1" applyAlignment="1">
      <alignment horizontal="center" vertical="top"/>
    </xf>
    <xf numFmtId="0" fontId="2" fillId="0" borderId="86" xfId="0" applyFont="1" applyFill="1" applyBorder="1" applyAlignment="1">
      <alignment horizontal="center" vertical="center"/>
    </xf>
    <xf numFmtId="0" fontId="2" fillId="0" borderId="95" xfId="0" applyFont="1" applyFill="1" applyBorder="1" applyAlignment="1">
      <alignment horizontal="center" vertical="top"/>
    </xf>
    <xf numFmtId="0" fontId="2" fillId="0" borderId="88" xfId="0" applyFont="1" applyFill="1" applyBorder="1" applyAlignment="1">
      <alignment horizontal="center" vertical="top" wrapText="1"/>
    </xf>
    <xf numFmtId="0" fontId="2" fillId="0" borderId="0" xfId="0" applyFont="1" applyBorder="1" applyAlignment="1">
      <alignment horizontal="center" vertical="center" wrapText="1"/>
    </xf>
    <xf numFmtId="0" fontId="32" fillId="43" borderId="96" xfId="0" applyFont="1" applyFill="1" applyBorder="1" applyAlignment="1">
      <alignment vertical="top" wrapText="1"/>
    </xf>
    <xf numFmtId="0" fontId="0" fillId="43" borderId="97" xfId="0" applyFont="1" applyFill="1" applyBorder="1" applyAlignment="1">
      <alignment vertical="top" wrapText="1"/>
    </xf>
    <xf numFmtId="0" fontId="0" fillId="33" borderId="98" xfId="0" applyFont="1" applyFill="1" applyBorder="1" applyAlignment="1">
      <alignment vertical="top" wrapText="1"/>
    </xf>
    <xf numFmtId="0" fontId="0" fillId="33" borderId="99" xfId="0" applyFont="1" applyFill="1" applyBorder="1" applyAlignment="1">
      <alignment vertical="top" wrapText="1"/>
    </xf>
    <xf numFmtId="0" fontId="0" fillId="43" borderId="96" xfId="0" applyFont="1" applyFill="1" applyBorder="1" applyAlignment="1">
      <alignment vertical="top" wrapText="1"/>
    </xf>
    <xf numFmtId="0" fontId="32" fillId="44" borderId="98" xfId="0" applyFont="1" applyFill="1" applyBorder="1" applyAlignment="1">
      <alignment vertical="top" wrapText="1"/>
    </xf>
    <xf numFmtId="0" fontId="0" fillId="44" borderId="99" xfId="0" applyFont="1" applyFill="1" applyBorder="1" applyAlignment="1">
      <alignment vertical="top" wrapText="1"/>
    </xf>
    <xf numFmtId="0" fontId="0" fillId="44" borderId="98" xfId="0" applyFont="1" applyFill="1" applyBorder="1" applyAlignment="1">
      <alignment vertical="top" wrapText="1"/>
    </xf>
    <xf numFmtId="0" fontId="32" fillId="45" borderId="98" xfId="0" applyFont="1" applyFill="1" applyBorder="1" applyAlignment="1">
      <alignment vertical="top" wrapText="1"/>
    </xf>
    <xf numFmtId="0" fontId="0" fillId="45" borderId="99" xfId="0" applyFont="1" applyFill="1" applyBorder="1" applyAlignment="1">
      <alignment vertical="top" wrapText="1"/>
    </xf>
    <xf numFmtId="0" fontId="0" fillId="45" borderId="98" xfId="0" applyFont="1" applyFill="1" applyBorder="1" applyAlignment="1">
      <alignment vertical="top" wrapText="1"/>
    </xf>
    <xf numFmtId="0" fontId="32" fillId="46" borderId="98" xfId="0" applyFont="1" applyFill="1" applyBorder="1" applyAlignment="1">
      <alignment vertical="top" wrapText="1"/>
    </xf>
    <xf numFmtId="0" fontId="0" fillId="46" borderId="99" xfId="0" applyFont="1" applyFill="1" applyBorder="1" applyAlignment="1">
      <alignment vertical="top" wrapText="1"/>
    </xf>
    <xf numFmtId="0" fontId="32" fillId="47" borderId="98" xfId="0" applyFont="1" applyFill="1" applyBorder="1" applyAlignment="1">
      <alignment vertical="top" wrapText="1"/>
    </xf>
    <xf numFmtId="0" fontId="0" fillId="47" borderId="99" xfId="0" applyFont="1" applyFill="1" applyBorder="1" applyAlignment="1">
      <alignment vertical="top" wrapText="1"/>
    </xf>
    <xf numFmtId="0" fontId="1" fillId="42" borderId="100" xfId="0" applyFont="1" applyFill="1" applyBorder="1" applyAlignment="1">
      <alignment horizontal="center" vertical="top" wrapText="1"/>
    </xf>
    <xf numFmtId="0" fontId="1" fillId="42" borderId="101" xfId="0" applyFont="1" applyFill="1" applyBorder="1" applyAlignment="1">
      <alignment horizontal="center" vertical="top" wrapText="1"/>
    </xf>
    <xf numFmtId="0" fontId="32" fillId="36" borderId="98" xfId="0" applyFont="1" applyFill="1" applyBorder="1" applyAlignment="1">
      <alignment vertical="top" wrapText="1"/>
    </xf>
    <xf numFmtId="0" fontId="0" fillId="36" borderId="99" xfId="0" applyFont="1" applyFill="1" applyBorder="1" applyAlignment="1">
      <alignment vertical="top" wrapText="1"/>
    </xf>
    <xf numFmtId="0" fontId="0" fillId="45" borderId="96" xfId="0" applyFont="1" applyFill="1" applyBorder="1" applyAlignment="1">
      <alignment vertical="top" wrapText="1"/>
    </xf>
    <xf numFmtId="0" fontId="0" fillId="45" borderId="97" xfId="0" applyFont="1" applyFill="1" applyBorder="1" applyAlignment="1">
      <alignment vertical="top" wrapText="1"/>
    </xf>
    <xf numFmtId="0" fontId="35" fillId="0" borderId="49" xfId="0" applyFont="1" applyFill="1" applyBorder="1" applyAlignment="1">
      <alignment horizontal="center" vertical="top" wrapText="1"/>
    </xf>
    <xf numFmtId="0" fontId="8" fillId="0" borderId="102" xfId="0" applyFont="1" applyFill="1" applyBorder="1" applyAlignment="1">
      <alignment horizontal="center"/>
    </xf>
    <xf numFmtId="0" fontId="2" fillId="48" borderId="18" xfId="0" applyFont="1" applyFill="1" applyBorder="1" applyAlignment="1">
      <alignment horizontal="center" vertical="top"/>
    </xf>
    <xf numFmtId="9" fontId="8" fillId="0" borderId="0" xfId="59" applyFont="1" applyFill="1" applyBorder="1" applyAlignment="1">
      <alignment vertical="top"/>
    </xf>
    <xf numFmtId="9" fontId="8" fillId="0" borderId="0" xfId="59" applyFont="1" applyFill="1" applyBorder="1" applyAlignment="1">
      <alignment horizontal="center"/>
    </xf>
    <xf numFmtId="9" fontId="8" fillId="40" borderId="103" xfId="59" applyFont="1" applyFill="1" applyBorder="1" applyAlignment="1">
      <alignment horizontal="center" vertical="top"/>
    </xf>
    <xf numFmtId="9" fontId="29" fillId="0" borderId="0" xfId="59" applyFont="1" applyFill="1" applyBorder="1" applyAlignment="1">
      <alignment horizontal="center" vertical="top" wrapText="1"/>
    </xf>
    <xf numFmtId="0" fontId="0" fillId="0" borderId="96" xfId="0" applyFont="1" applyFill="1" applyBorder="1" applyAlignment="1">
      <alignment vertical="top" wrapText="1"/>
    </xf>
    <xf numFmtId="0" fontId="0" fillId="0" borderId="97" xfId="0" applyFont="1" applyFill="1" applyBorder="1" applyAlignment="1">
      <alignment vertical="top" wrapText="1"/>
    </xf>
    <xf numFmtId="0" fontId="0" fillId="0" borderId="98" xfId="0" applyFont="1" applyFill="1" applyBorder="1" applyAlignment="1">
      <alignment vertical="top" wrapText="1"/>
    </xf>
    <xf numFmtId="0" fontId="0" fillId="0" borderId="99" xfId="0" applyFont="1" applyFill="1" applyBorder="1" applyAlignment="1">
      <alignment vertical="top" wrapText="1"/>
    </xf>
    <xf numFmtId="0" fontId="0" fillId="0" borderId="104" xfId="0" applyFont="1" applyFill="1" applyBorder="1" applyAlignment="1">
      <alignment vertical="top" wrapText="1"/>
    </xf>
    <xf numFmtId="0" fontId="0" fillId="0" borderId="105" xfId="0" applyFont="1" applyFill="1" applyBorder="1" applyAlignment="1">
      <alignment vertical="top" wrapText="1"/>
    </xf>
    <xf numFmtId="0" fontId="0" fillId="46" borderId="96" xfId="0" applyFont="1" applyFill="1" applyBorder="1" applyAlignment="1">
      <alignment vertical="top" wrapText="1"/>
    </xf>
    <xf numFmtId="0" fontId="0" fillId="46" borderId="97" xfId="0" applyFont="1" applyFill="1" applyBorder="1" applyAlignment="1">
      <alignment vertical="top" wrapText="1"/>
    </xf>
    <xf numFmtId="0" fontId="0" fillId="44" borderId="97" xfId="0" applyFont="1" applyFill="1" applyBorder="1" applyAlignment="1">
      <alignment vertical="top" wrapText="1"/>
    </xf>
    <xf numFmtId="0" fontId="0" fillId="44" borderId="96" xfId="0" applyFont="1" applyFill="1" applyBorder="1" applyAlignment="1">
      <alignment vertical="top" wrapText="1"/>
    </xf>
    <xf numFmtId="0" fontId="14" fillId="43" borderId="0" xfId="0" applyFont="1" applyFill="1" applyBorder="1" applyAlignment="1">
      <alignment/>
    </xf>
    <xf numFmtId="0" fontId="0" fillId="43" borderId="0" xfId="0" applyFill="1" applyBorder="1" applyAlignment="1">
      <alignment/>
    </xf>
    <xf numFmtId="0" fontId="15" fillId="43" borderId="0" xfId="0" applyFont="1" applyFill="1" applyBorder="1" applyAlignment="1">
      <alignment vertical="center" wrapText="1"/>
    </xf>
    <xf numFmtId="0" fontId="15" fillId="43" borderId="0" xfId="0" applyFont="1" applyFill="1" applyBorder="1" applyAlignment="1">
      <alignment horizontal="center" vertical="center" wrapText="1"/>
    </xf>
    <xf numFmtId="0" fontId="15" fillId="43" borderId="0" xfId="0" applyFont="1" applyFill="1" applyBorder="1" applyAlignment="1">
      <alignment wrapText="1"/>
    </xf>
    <xf numFmtId="0" fontId="29" fillId="43" borderId="0" xfId="0" applyFont="1" applyFill="1" applyBorder="1" applyAlignment="1">
      <alignment horizontal="center" vertical="top" wrapText="1"/>
    </xf>
    <xf numFmtId="0" fontId="1" fillId="43" borderId="0" xfId="0" applyFont="1" applyFill="1" applyBorder="1" applyAlignment="1">
      <alignment wrapText="1"/>
    </xf>
    <xf numFmtId="0" fontId="2" fillId="43" borderId="0" xfId="0" applyFont="1" applyFill="1" applyBorder="1" applyAlignment="1">
      <alignment/>
    </xf>
    <xf numFmtId="0" fontId="2" fillId="43" borderId="0" xfId="0" applyFont="1" applyFill="1" applyBorder="1" applyAlignment="1">
      <alignment vertical="top"/>
    </xf>
    <xf numFmtId="0" fontId="2" fillId="43" borderId="0" xfId="0" applyFont="1" applyFill="1" applyBorder="1" applyAlignment="1">
      <alignment horizontal="center" vertical="top"/>
    </xf>
    <xf numFmtId="0" fontId="2" fillId="43" borderId="0" xfId="0" applyFont="1" applyFill="1" applyBorder="1" applyAlignment="1">
      <alignment wrapText="1"/>
    </xf>
    <xf numFmtId="0" fontId="2" fillId="43" borderId="0" xfId="0" applyFont="1" applyFill="1" applyBorder="1" applyAlignment="1">
      <alignment horizontal="center" vertical="center"/>
    </xf>
    <xf numFmtId="0" fontId="2" fillId="44" borderId="43" xfId="0" applyFont="1" applyFill="1" applyBorder="1" applyAlignment="1" applyProtection="1">
      <alignment vertical="top"/>
      <protection locked="0"/>
    </xf>
    <xf numFmtId="0" fontId="2" fillId="44" borderId="43" xfId="0" applyFont="1" applyFill="1" applyBorder="1" applyAlignment="1" applyProtection="1">
      <alignment vertical="top" wrapText="1"/>
      <protection locked="0"/>
    </xf>
    <xf numFmtId="0" fontId="2" fillId="0" borderId="43" xfId="0" applyFont="1" applyFill="1" applyBorder="1" applyAlignment="1" applyProtection="1">
      <alignment horizontal="center" vertical="top" wrapText="1"/>
      <protection locked="0"/>
    </xf>
    <xf numFmtId="0" fontId="2" fillId="35" borderId="43" xfId="0" applyFont="1" applyFill="1" applyBorder="1" applyAlignment="1" applyProtection="1">
      <alignment horizontal="center" vertical="top"/>
      <protection locked="0"/>
    </xf>
    <xf numFmtId="0" fontId="2" fillId="0" borderId="0" xfId="0" applyFont="1" applyBorder="1" applyAlignment="1" applyProtection="1">
      <alignment vertical="top"/>
      <protection locked="0"/>
    </xf>
    <xf numFmtId="0" fontId="23" fillId="41" borderId="106" xfId="0" applyFont="1" applyFill="1" applyBorder="1" applyAlignment="1" applyProtection="1">
      <alignment horizontal="center" vertical="top" wrapText="1"/>
      <protection locked="0"/>
    </xf>
    <xf numFmtId="0" fontId="23" fillId="41" borderId="107" xfId="0" applyFont="1" applyFill="1" applyBorder="1" applyAlignment="1" applyProtection="1">
      <alignment horizontal="center" vertical="top" wrapText="1"/>
      <protection locked="0"/>
    </xf>
    <xf numFmtId="0" fontId="2" fillId="0" borderId="24" xfId="0" applyFont="1" applyFill="1" applyBorder="1" applyAlignment="1" applyProtection="1">
      <alignment horizontal="center" vertical="top" wrapText="1"/>
      <protection locked="0"/>
    </xf>
    <xf numFmtId="0" fontId="2" fillId="35" borderId="24" xfId="0" applyFont="1" applyFill="1" applyBorder="1" applyAlignment="1" applyProtection="1">
      <alignment horizontal="center" vertical="top"/>
      <protection locked="0"/>
    </xf>
    <xf numFmtId="0" fontId="2" fillId="43" borderId="43" xfId="0" applyFont="1" applyFill="1" applyBorder="1" applyAlignment="1" applyProtection="1">
      <alignment vertical="top"/>
      <protection locked="0"/>
    </xf>
    <xf numFmtId="0" fontId="2" fillId="43" borderId="43" xfId="0" applyFont="1" applyFill="1" applyBorder="1" applyAlignment="1" applyProtection="1">
      <alignment vertical="top" wrapText="1"/>
      <protection locked="0"/>
    </xf>
    <xf numFmtId="0" fontId="38" fillId="0" borderId="0" xfId="0" applyFont="1" applyAlignment="1">
      <alignment/>
    </xf>
    <xf numFmtId="0" fontId="2" fillId="35" borderId="43" xfId="0" applyFont="1" applyFill="1" applyBorder="1" applyAlignment="1" applyProtection="1">
      <alignment vertical="top"/>
      <protection locked="0"/>
    </xf>
    <xf numFmtId="0" fontId="2" fillId="35" borderId="43" xfId="0" applyFont="1" applyFill="1" applyBorder="1" applyAlignment="1" applyProtection="1">
      <alignment vertical="top" wrapText="1"/>
      <protection locked="0"/>
    </xf>
    <xf numFmtId="0" fontId="37" fillId="0" borderId="0" xfId="0" applyFont="1" applyAlignment="1">
      <alignment/>
    </xf>
    <xf numFmtId="0" fontId="15" fillId="0" borderId="0" xfId="0" applyFont="1" applyAlignment="1">
      <alignment/>
    </xf>
    <xf numFmtId="0" fontId="25" fillId="0" borderId="0" xfId="0" applyFont="1" applyAlignment="1">
      <alignment/>
    </xf>
    <xf numFmtId="0" fontId="2" fillId="43" borderId="0" xfId="0" applyFont="1" applyFill="1" applyBorder="1" applyAlignment="1">
      <alignment vertical="top" wrapText="1"/>
    </xf>
    <xf numFmtId="0" fontId="2" fillId="43" borderId="0" xfId="0" applyFont="1" applyFill="1" applyBorder="1" applyAlignment="1">
      <alignment horizontal="center" vertical="top" wrapText="1"/>
    </xf>
    <xf numFmtId="0" fontId="23" fillId="43" borderId="0" xfId="0" applyFont="1" applyFill="1" applyBorder="1" applyAlignment="1">
      <alignment horizontal="center" vertical="top" wrapText="1"/>
    </xf>
    <xf numFmtId="0" fontId="2" fillId="43" borderId="40" xfId="0" applyFont="1" applyFill="1" applyBorder="1" applyAlignment="1" applyProtection="1">
      <alignment horizontal="justify" vertical="top" wrapText="1"/>
      <protection locked="0"/>
    </xf>
    <xf numFmtId="0" fontId="2" fillId="43" borderId="40" xfId="0" applyFont="1" applyFill="1" applyBorder="1" applyAlignment="1" applyProtection="1">
      <alignment horizontal="center" vertical="top" wrapText="1"/>
      <protection locked="0"/>
    </xf>
    <xf numFmtId="0" fontId="23" fillId="41" borderId="108" xfId="0" applyFont="1" applyFill="1" applyBorder="1" applyAlignment="1" applyProtection="1">
      <alignment horizontal="center" vertical="top" wrapText="1"/>
      <protection locked="0"/>
    </xf>
    <xf numFmtId="0" fontId="2" fillId="0" borderId="0" xfId="0" applyFont="1" applyBorder="1" applyAlignment="1" applyProtection="1">
      <alignment/>
      <protection locked="0"/>
    </xf>
    <xf numFmtId="0" fontId="2" fillId="43" borderId="43" xfId="0" applyFont="1" applyFill="1" applyBorder="1" applyAlignment="1" applyProtection="1">
      <alignment horizontal="justify" vertical="top" wrapText="1"/>
      <protection locked="0"/>
    </xf>
    <xf numFmtId="0" fontId="2" fillId="43" borderId="43" xfId="0" applyFont="1" applyFill="1" applyBorder="1" applyAlignment="1" applyProtection="1">
      <alignment horizontal="center" vertical="top" wrapText="1"/>
      <protection locked="0"/>
    </xf>
    <xf numFmtId="0" fontId="2" fillId="0" borderId="43" xfId="0" applyFont="1" applyBorder="1" applyAlignment="1" applyProtection="1">
      <alignment/>
      <protection locked="0"/>
    </xf>
    <xf numFmtId="0" fontId="2" fillId="35" borderId="43" xfId="0" applyFont="1" applyFill="1" applyBorder="1" applyAlignment="1" applyProtection="1">
      <alignment horizontal="center" vertical="top" wrapText="1"/>
      <protection locked="0"/>
    </xf>
    <xf numFmtId="0" fontId="2" fillId="49" borderId="43" xfId="0" applyFont="1" applyFill="1" applyBorder="1" applyAlignment="1" applyProtection="1">
      <alignment horizontal="justify" vertical="top" wrapText="1"/>
      <protection locked="0"/>
    </xf>
    <xf numFmtId="0" fontId="2" fillId="49" borderId="43" xfId="0" applyFont="1" applyFill="1" applyBorder="1" applyAlignment="1" applyProtection="1">
      <alignment horizontal="center" vertical="top" wrapText="1"/>
      <protection locked="0"/>
    </xf>
    <xf numFmtId="0" fontId="2" fillId="42" borderId="43" xfId="0" applyFont="1" applyFill="1" applyBorder="1" applyAlignment="1" applyProtection="1">
      <alignment horizontal="justify" vertical="top" wrapText="1"/>
      <protection locked="0"/>
    </xf>
    <xf numFmtId="0" fontId="2" fillId="42" borderId="43" xfId="0" applyFont="1" applyFill="1" applyBorder="1" applyAlignment="1" applyProtection="1">
      <alignment horizontal="center" vertical="top" wrapText="1"/>
      <protection locked="0"/>
    </xf>
    <xf numFmtId="214" fontId="8" fillId="43" borderId="0" xfId="0" applyNumberFormat="1" applyFont="1" applyFill="1" applyBorder="1" applyAlignment="1">
      <alignment horizontal="center" vertical="top"/>
    </xf>
    <xf numFmtId="0" fontId="23" fillId="41" borderId="91" xfId="0" applyFont="1" applyFill="1" applyBorder="1" applyAlignment="1" applyProtection="1">
      <alignment horizontal="center" vertical="top" wrapText="1"/>
      <protection locked="0"/>
    </xf>
    <xf numFmtId="0" fontId="2" fillId="35" borderId="52" xfId="0" applyFont="1" applyFill="1" applyBorder="1" applyAlignment="1" applyProtection="1">
      <alignment horizontal="center" vertical="top"/>
      <protection locked="0"/>
    </xf>
    <xf numFmtId="0" fontId="2" fillId="35" borderId="15" xfId="0" applyFont="1" applyFill="1" applyBorder="1" applyAlignment="1" applyProtection="1">
      <alignment horizontal="center" vertical="top"/>
      <protection locked="0"/>
    </xf>
    <xf numFmtId="0" fontId="2" fillId="0" borderId="0" xfId="0" applyFont="1" applyBorder="1" applyAlignment="1" applyProtection="1">
      <alignment/>
      <protection/>
    </xf>
    <xf numFmtId="0" fontId="2" fillId="0" borderId="0" xfId="0" applyFont="1" applyBorder="1" applyAlignment="1" applyProtection="1">
      <alignment wrapText="1"/>
      <protection/>
    </xf>
    <xf numFmtId="0" fontId="2" fillId="0" borderId="0" xfId="0" applyFont="1" applyBorder="1" applyAlignment="1" applyProtection="1">
      <alignment vertical="top"/>
      <protection/>
    </xf>
    <xf numFmtId="0" fontId="2" fillId="0" borderId="0" xfId="0" applyFont="1" applyBorder="1" applyAlignment="1" applyProtection="1">
      <alignment horizontal="center" vertical="center"/>
      <protection/>
    </xf>
    <xf numFmtId="0" fontId="2" fillId="0" borderId="0" xfId="0" applyFont="1" applyAlignment="1" applyProtection="1">
      <alignment/>
      <protection/>
    </xf>
    <xf numFmtId="0" fontId="2" fillId="35" borderId="53" xfId="0" applyFont="1" applyFill="1" applyBorder="1" applyAlignment="1" applyProtection="1">
      <alignment horizontal="center" vertical="top"/>
      <protection locked="0"/>
    </xf>
    <xf numFmtId="0" fontId="2" fillId="35" borderId="26" xfId="0" applyFont="1" applyFill="1" applyBorder="1" applyAlignment="1" applyProtection="1">
      <alignment horizontal="center" vertical="top"/>
      <protection locked="0"/>
    </xf>
    <xf numFmtId="0" fontId="2" fillId="35" borderId="89" xfId="0" applyFont="1" applyFill="1" applyBorder="1" applyAlignment="1" applyProtection="1">
      <alignment horizontal="center" vertical="top"/>
      <protection locked="0"/>
    </xf>
    <xf numFmtId="0" fontId="2" fillId="35" borderId="18" xfId="0" applyFont="1" applyFill="1" applyBorder="1" applyAlignment="1" applyProtection="1">
      <alignment horizontal="center" vertical="top"/>
      <protection locked="0"/>
    </xf>
    <xf numFmtId="0" fontId="8" fillId="0" borderId="0" xfId="0" applyFont="1" applyFill="1" applyBorder="1" applyAlignment="1">
      <alignment horizontal="center"/>
    </xf>
    <xf numFmtId="0" fontId="2" fillId="0" borderId="0" xfId="0" applyFont="1" applyFill="1" applyBorder="1" applyAlignment="1">
      <alignment wrapText="1"/>
    </xf>
    <xf numFmtId="0" fontId="8" fillId="0" borderId="12" xfId="0" applyFont="1" applyFill="1" applyBorder="1" applyAlignment="1">
      <alignment horizontal="center"/>
    </xf>
    <xf numFmtId="0" fontId="2" fillId="0" borderId="12" xfId="0" applyFont="1" applyFill="1" applyBorder="1" applyAlignment="1">
      <alignment wrapText="1"/>
    </xf>
    <xf numFmtId="0" fontId="22" fillId="0" borderId="0" xfId="0" applyFont="1" applyFill="1" applyBorder="1" applyAlignment="1">
      <alignment horizontal="right"/>
    </xf>
    <xf numFmtId="9" fontId="8" fillId="40" borderId="109" xfId="59" applyFont="1" applyFill="1" applyBorder="1" applyAlignment="1">
      <alignment horizontal="center" vertical="top"/>
    </xf>
    <xf numFmtId="0" fontId="8" fillId="0" borderId="13" xfId="0" applyFont="1" applyFill="1" applyBorder="1" applyAlignment="1">
      <alignment horizontal="center"/>
    </xf>
    <xf numFmtId="0" fontId="2" fillId="0" borderId="13" xfId="0" applyFont="1" applyFill="1" applyBorder="1" applyAlignment="1">
      <alignment wrapText="1"/>
    </xf>
    <xf numFmtId="0" fontId="8" fillId="0" borderId="110" xfId="0" applyFont="1" applyFill="1" applyBorder="1" applyAlignment="1">
      <alignment/>
    </xf>
    <xf numFmtId="0" fontId="2" fillId="0" borderId="110" xfId="0" applyFont="1" applyFill="1" applyBorder="1" applyAlignment="1">
      <alignment horizontal="center"/>
    </xf>
    <xf numFmtId="0" fontId="2" fillId="0" borderId="110" xfId="0" applyFont="1" applyFill="1" applyBorder="1" applyAlignment="1">
      <alignment/>
    </xf>
    <xf numFmtId="0" fontId="2" fillId="0" borderId="110" xfId="0" applyFont="1" applyFill="1" applyBorder="1" applyAlignment="1">
      <alignment vertical="top"/>
    </xf>
    <xf numFmtId="1" fontId="8" fillId="0" borderId="111" xfId="59" applyNumberFormat="1" applyFont="1" applyFill="1" applyBorder="1" applyAlignment="1">
      <alignment horizontal="center"/>
    </xf>
    <xf numFmtId="0" fontId="8" fillId="0" borderId="112" xfId="0" applyFont="1" applyFill="1" applyBorder="1" applyAlignment="1">
      <alignment/>
    </xf>
    <xf numFmtId="0" fontId="2" fillId="0" borderId="113" xfId="0" applyFont="1" applyFill="1" applyBorder="1" applyAlignment="1">
      <alignment vertical="top"/>
    </xf>
    <xf numFmtId="0" fontId="2" fillId="0" borderId="10" xfId="0" applyFont="1" applyBorder="1" applyAlignment="1">
      <alignment vertical="top"/>
    </xf>
    <xf numFmtId="0" fontId="2" fillId="0" borderId="0" xfId="0" applyFont="1" applyAlignment="1" applyProtection="1">
      <alignment vertical="top"/>
      <protection locked="0"/>
    </xf>
    <xf numFmtId="0" fontId="23" fillId="0" borderId="0" xfId="0" applyFont="1" applyFill="1" applyBorder="1" applyAlignment="1" applyProtection="1">
      <alignment horizontal="center" vertical="top" wrapText="1"/>
      <protection/>
    </xf>
    <xf numFmtId="0" fontId="23" fillId="41" borderId="114" xfId="0" applyFont="1" applyFill="1" applyBorder="1" applyAlignment="1" applyProtection="1">
      <alignment horizontal="center" vertical="top" wrapText="1"/>
      <protection/>
    </xf>
    <xf numFmtId="0" fontId="23" fillId="41" borderId="106" xfId="0" applyFont="1" applyFill="1" applyBorder="1" applyAlignment="1" applyProtection="1">
      <alignment horizontal="center" vertical="top" wrapText="1"/>
      <protection/>
    </xf>
    <xf numFmtId="0" fontId="8" fillId="0" borderId="0" xfId="0" applyFont="1" applyFill="1" applyBorder="1" applyAlignment="1" applyProtection="1">
      <alignment vertical="top" wrapText="1"/>
      <protection/>
    </xf>
    <xf numFmtId="0" fontId="2" fillId="37" borderId="43" xfId="0" applyFont="1" applyFill="1" applyBorder="1" applyAlignment="1" applyProtection="1">
      <alignment vertical="top" wrapText="1"/>
      <protection locked="0"/>
    </xf>
    <xf numFmtId="0" fontId="2" fillId="50" borderId="43" xfId="0" applyFont="1" applyFill="1" applyBorder="1" applyAlignment="1" applyProtection="1">
      <alignment vertical="top"/>
      <protection locked="0"/>
    </xf>
    <xf numFmtId="0" fontId="2" fillId="50" borderId="43" xfId="0" applyFont="1" applyFill="1" applyBorder="1" applyAlignment="1" applyProtection="1">
      <alignment vertical="top" wrapText="1"/>
      <protection locked="0"/>
    </xf>
    <xf numFmtId="0" fontId="2" fillId="35" borderId="115" xfId="0" applyFont="1" applyFill="1" applyBorder="1" applyAlignment="1" applyProtection="1">
      <alignment horizontal="center" vertical="top"/>
      <protection locked="0"/>
    </xf>
    <xf numFmtId="0" fontId="2" fillId="35" borderId="116" xfId="0" applyFont="1" applyFill="1" applyBorder="1" applyAlignment="1" applyProtection="1">
      <alignment horizontal="center" vertical="top"/>
      <protection locked="0"/>
    </xf>
    <xf numFmtId="0" fontId="2" fillId="49" borderId="43" xfId="0" applyFont="1" applyFill="1" applyBorder="1" applyAlignment="1" applyProtection="1">
      <alignment vertical="top" wrapText="1"/>
      <protection locked="0"/>
    </xf>
    <xf numFmtId="0" fontId="0" fillId="0" borderId="0" xfId="0" applyFont="1" applyFill="1" applyBorder="1" applyAlignment="1">
      <alignment vertical="top" wrapText="1"/>
    </xf>
    <xf numFmtId="0" fontId="0" fillId="45" borderId="99" xfId="0" applyFont="1" applyFill="1" applyBorder="1" applyAlignment="1" quotePrefix="1">
      <alignment vertical="top" wrapText="1"/>
    </xf>
    <xf numFmtId="0" fontId="8" fillId="43" borderId="0" xfId="0" applyFont="1" applyFill="1" applyBorder="1" applyAlignment="1">
      <alignment horizontal="center" vertical="center" wrapText="1"/>
    </xf>
    <xf numFmtId="0" fontId="38" fillId="43" borderId="0" xfId="0" applyFont="1" applyFill="1" applyBorder="1" applyAlignment="1">
      <alignment horizontal="left" wrapText="1"/>
    </xf>
    <xf numFmtId="0" fontId="8" fillId="43" borderId="0" xfId="0" applyFont="1" applyFill="1" applyBorder="1" applyAlignment="1">
      <alignment horizontal="center"/>
    </xf>
    <xf numFmtId="0" fontId="2" fillId="43" borderId="0" xfId="0" applyFont="1" applyFill="1" applyBorder="1" applyAlignment="1" applyProtection="1">
      <alignment vertical="top"/>
      <protection locked="0"/>
    </xf>
    <xf numFmtId="0" fontId="0" fillId="43" borderId="0" xfId="0" applyFont="1" applyFill="1" applyBorder="1" applyAlignment="1">
      <alignment horizontal="right" vertical="top"/>
    </xf>
    <xf numFmtId="0" fontId="8" fillId="43" borderId="0" xfId="0" applyFont="1" applyFill="1" applyBorder="1" applyAlignment="1">
      <alignment horizontal="center" wrapText="1"/>
    </xf>
    <xf numFmtId="0" fontId="8" fillId="43" borderId="0" xfId="0" applyFont="1" applyFill="1" applyBorder="1" applyAlignment="1">
      <alignment/>
    </xf>
    <xf numFmtId="0" fontId="8" fillId="43" borderId="0" xfId="0" applyFont="1" applyFill="1" applyBorder="1" applyAlignment="1">
      <alignment wrapText="1"/>
    </xf>
    <xf numFmtId="0" fontId="38" fillId="43" borderId="0" xfId="0" applyFont="1" applyFill="1" applyBorder="1" applyAlignment="1">
      <alignment/>
    </xf>
    <xf numFmtId="0" fontId="8" fillId="43" borderId="0" xfId="0" applyFont="1" applyFill="1" applyBorder="1" applyAlignment="1">
      <alignment horizontal="center" vertical="top" wrapText="1"/>
    </xf>
    <xf numFmtId="0" fontId="8" fillId="43" borderId="0" xfId="0" applyFont="1" applyFill="1" applyBorder="1" applyAlignment="1" quotePrefix="1">
      <alignment horizontal="center" vertical="top" wrapText="1"/>
    </xf>
    <xf numFmtId="0" fontId="2" fillId="43" borderId="0" xfId="0" applyFont="1" applyFill="1" applyBorder="1" applyAlignment="1" applyProtection="1">
      <alignment horizontal="center" vertical="top"/>
      <protection locked="0"/>
    </xf>
    <xf numFmtId="0" fontId="2" fillId="43" borderId="0" xfId="0" applyFont="1" applyFill="1" applyBorder="1" applyAlignment="1" applyProtection="1">
      <alignment vertical="top" wrapText="1"/>
      <protection locked="0"/>
    </xf>
    <xf numFmtId="0" fontId="23" fillId="43" borderId="0" xfId="0" applyFont="1" applyFill="1" applyBorder="1" applyAlignment="1" applyProtection="1">
      <alignment horizontal="center" vertical="top" wrapText="1"/>
      <protection locked="0"/>
    </xf>
    <xf numFmtId="214" fontId="8" fillId="43" borderId="0" xfId="0" applyNumberFormat="1" applyFont="1" applyFill="1" applyBorder="1" applyAlignment="1" applyProtection="1">
      <alignment horizontal="center" vertical="top"/>
      <protection locked="0"/>
    </xf>
    <xf numFmtId="0" fontId="26" fillId="43" borderId="0" xfId="0" applyFont="1" applyFill="1" applyBorder="1" applyAlignment="1">
      <alignment/>
    </xf>
    <xf numFmtId="0" fontId="16" fillId="43" borderId="0" xfId="0" applyFont="1" applyFill="1" applyBorder="1" applyAlignment="1">
      <alignment horizontal="center" wrapText="1"/>
    </xf>
    <xf numFmtId="0" fontId="16" fillId="43" borderId="0" xfId="0" applyFont="1" applyFill="1" applyBorder="1" applyAlignment="1">
      <alignment horizontal="center"/>
    </xf>
    <xf numFmtId="0" fontId="27" fillId="43" borderId="0" xfId="0" applyFont="1" applyFill="1" applyBorder="1" applyAlignment="1">
      <alignment/>
    </xf>
    <xf numFmtId="0" fontId="27" fillId="43" borderId="0" xfId="0" applyFont="1" applyFill="1" applyBorder="1" applyAlignment="1">
      <alignment wrapText="1"/>
    </xf>
    <xf numFmtId="0" fontId="27" fillId="43" borderId="0" xfId="0" applyFont="1" applyFill="1" applyBorder="1" applyAlignment="1">
      <alignment horizontal="center" vertical="top"/>
    </xf>
    <xf numFmtId="1" fontId="27" fillId="43" borderId="0" xfId="0" applyNumberFormat="1" applyFont="1" applyFill="1" applyBorder="1" applyAlignment="1">
      <alignment horizontal="center" vertical="top" wrapText="1"/>
    </xf>
    <xf numFmtId="9" fontId="26" fillId="43" borderId="0" xfId="59" applyFont="1" applyFill="1" applyBorder="1" applyAlignment="1">
      <alignment horizontal="center" vertical="top" wrapText="1"/>
    </xf>
    <xf numFmtId="0" fontId="27" fillId="0" borderId="18" xfId="0" applyFont="1" applyFill="1" applyBorder="1" applyAlignment="1">
      <alignment vertical="center" wrapText="1"/>
    </xf>
    <xf numFmtId="0" fontId="27" fillId="0" borderId="15" xfId="0" applyFont="1" applyFill="1" applyBorder="1" applyAlignment="1">
      <alignment vertical="center" wrapText="1"/>
    </xf>
    <xf numFmtId="0" fontId="2" fillId="35" borderId="43" xfId="0" applyFont="1" applyFill="1" applyBorder="1" applyAlignment="1" applyProtection="1">
      <alignment horizontal="left" vertical="top" wrapText="1"/>
      <protection locked="0"/>
    </xf>
    <xf numFmtId="0" fontId="2" fillId="49" borderId="43" xfId="0" applyFont="1" applyFill="1" applyBorder="1" applyAlignment="1" applyProtection="1">
      <alignment horizontal="left" vertical="top" wrapText="1"/>
      <protection locked="0"/>
    </xf>
    <xf numFmtId="0" fontId="2" fillId="42" borderId="43" xfId="0" applyFont="1" applyFill="1" applyBorder="1" applyAlignment="1" applyProtection="1">
      <alignment horizontal="left" vertical="top" wrapText="1"/>
      <protection locked="0"/>
    </xf>
    <xf numFmtId="0" fontId="2" fillId="0" borderId="43" xfId="0" applyFont="1" applyBorder="1" applyAlignment="1" applyProtection="1">
      <alignment horizontal="left"/>
      <protection locked="0"/>
    </xf>
    <xf numFmtId="0" fontId="0" fillId="36" borderId="0" xfId="0" applyFill="1" applyAlignment="1">
      <alignment/>
    </xf>
    <xf numFmtId="0" fontId="40" fillId="36" borderId="0" xfId="0" applyFont="1" applyFill="1" applyAlignment="1">
      <alignment/>
    </xf>
    <xf numFmtId="0" fontId="41" fillId="36" borderId="0" xfId="0" applyFont="1" applyFill="1" applyAlignment="1">
      <alignment/>
    </xf>
    <xf numFmtId="0" fontId="0" fillId="36" borderId="0" xfId="0" applyFill="1" applyAlignment="1">
      <alignment/>
    </xf>
    <xf numFmtId="0" fontId="2" fillId="35" borderId="117" xfId="0" applyFont="1" applyFill="1" applyBorder="1" applyAlignment="1" applyProtection="1">
      <alignment horizontal="center" vertical="top"/>
      <protection locked="0"/>
    </xf>
    <xf numFmtId="0" fontId="2" fillId="0" borderId="15" xfId="0" applyFont="1" applyFill="1" applyBorder="1" applyAlignment="1" applyProtection="1">
      <alignment horizontal="center" vertical="top" wrapText="1"/>
      <protection locked="0"/>
    </xf>
    <xf numFmtId="0" fontId="2" fillId="0" borderId="26" xfId="0" applyFont="1" applyFill="1" applyBorder="1" applyAlignment="1" applyProtection="1">
      <alignment horizontal="center" vertical="top" wrapText="1"/>
      <protection locked="0"/>
    </xf>
    <xf numFmtId="0" fontId="2" fillId="0" borderId="0" xfId="0" applyFont="1" applyFill="1" applyBorder="1" applyAlignment="1">
      <alignment wrapText="1"/>
    </xf>
    <xf numFmtId="9" fontId="15" fillId="40" borderId="56" xfId="59" applyFont="1" applyFill="1" applyBorder="1" applyAlignment="1">
      <alignment horizontal="center" vertical="center" wrapText="1"/>
    </xf>
    <xf numFmtId="0" fontId="27" fillId="0" borderId="118" xfId="0" applyFont="1" applyFill="1" applyBorder="1" applyAlignment="1">
      <alignment vertical="center"/>
    </xf>
    <xf numFmtId="0" fontId="26" fillId="0" borderId="119" xfId="0" applyFont="1" applyFill="1" applyBorder="1" applyAlignment="1">
      <alignment vertical="center" wrapText="1"/>
    </xf>
    <xf numFmtId="0" fontId="27" fillId="0" borderId="119" xfId="0" applyFont="1" applyFill="1" applyBorder="1" applyAlignment="1">
      <alignment vertical="center" wrapText="1"/>
    </xf>
    <xf numFmtId="0" fontId="2" fillId="0" borderId="43" xfId="0" applyFont="1" applyBorder="1" applyAlignment="1" applyProtection="1">
      <alignment horizontal="center"/>
      <protection locked="0"/>
    </xf>
    <xf numFmtId="0" fontId="2" fillId="44" borderId="43" xfId="0" applyFont="1" applyFill="1" applyBorder="1" applyAlignment="1" applyProtection="1">
      <alignment horizontal="center" vertical="top" wrapText="1"/>
      <protection locked="0"/>
    </xf>
    <xf numFmtId="0" fontId="23" fillId="41" borderId="43" xfId="0" applyFont="1" applyFill="1" applyBorder="1" applyAlignment="1" applyProtection="1">
      <alignment horizontal="center" vertical="top" wrapText="1"/>
      <protection locked="0"/>
    </xf>
    <xf numFmtId="0" fontId="23" fillId="41" borderId="120" xfId="0" applyFont="1" applyFill="1" applyBorder="1" applyAlignment="1" applyProtection="1">
      <alignment horizontal="center" vertical="top" wrapText="1"/>
      <protection locked="0"/>
    </xf>
    <xf numFmtId="0" fontId="23" fillId="41" borderId="121" xfId="0" applyFont="1" applyFill="1" applyBorder="1" applyAlignment="1" applyProtection="1">
      <alignment horizontal="center" vertical="top" wrapText="1"/>
      <protection locked="0"/>
    </xf>
    <xf numFmtId="0" fontId="8" fillId="0" borderId="18"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23" fillId="41" borderId="122" xfId="0" applyFont="1" applyFill="1" applyBorder="1" applyAlignment="1" applyProtection="1">
      <alignment horizontal="center" vertical="top" wrapText="1"/>
      <protection locked="0"/>
    </xf>
    <xf numFmtId="0" fontId="23" fillId="41" borderId="114" xfId="0" applyFont="1" applyFill="1" applyBorder="1" applyAlignment="1" applyProtection="1">
      <alignment horizontal="center" vertical="top" wrapText="1"/>
      <protection locked="0"/>
    </xf>
    <xf numFmtId="0" fontId="2" fillId="35" borderId="29" xfId="0" applyFont="1" applyFill="1" applyBorder="1" applyAlignment="1" applyProtection="1">
      <alignment horizontal="center" vertical="top"/>
      <protection locked="0"/>
    </xf>
    <xf numFmtId="0" fontId="46" fillId="0" borderId="0" xfId="0" applyFont="1" applyAlignment="1">
      <alignment/>
    </xf>
    <xf numFmtId="0" fontId="9" fillId="0" borderId="46" xfId="0" applyFont="1" applyFill="1" applyBorder="1" applyAlignment="1">
      <alignment vertical="center"/>
    </xf>
    <xf numFmtId="0" fontId="11" fillId="38" borderId="123" xfId="0" applyFont="1" applyFill="1" applyBorder="1" applyAlignment="1">
      <alignment vertical="center"/>
    </xf>
    <xf numFmtId="0" fontId="23" fillId="41" borderId="124" xfId="0" applyFont="1" applyFill="1" applyBorder="1" applyAlignment="1" applyProtection="1">
      <alignment horizontal="center" vertical="top" wrapText="1"/>
      <protection/>
    </xf>
    <xf numFmtId="0" fontId="2" fillId="33" borderId="43" xfId="0" applyFont="1" applyFill="1" applyBorder="1" applyAlignment="1" applyProtection="1">
      <alignment vertical="top"/>
      <protection locked="0"/>
    </xf>
    <xf numFmtId="0" fontId="2" fillId="33" borderId="43" xfId="0" applyFont="1" applyFill="1" applyBorder="1" applyAlignment="1" applyProtection="1">
      <alignment vertical="top" wrapText="1"/>
      <protection locked="0"/>
    </xf>
    <xf numFmtId="0" fontId="2" fillId="37" borderId="43" xfId="0" applyFont="1" applyFill="1" applyBorder="1" applyAlignment="1" applyProtection="1">
      <alignment vertical="top"/>
      <protection locked="0"/>
    </xf>
    <xf numFmtId="0" fontId="2" fillId="36" borderId="43" xfId="0" applyFont="1" applyFill="1" applyBorder="1" applyAlignment="1" applyProtection="1">
      <alignment vertical="top"/>
      <protection locked="0"/>
    </xf>
    <xf numFmtId="0" fontId="2" fillId="36" borderId="43" xfId="0" applyFont="1" applyFill="1" applyBorder="1" applyAlignment="1" applyProtection="1">
      <alignment vertical="top" wrapText="1"/>
      <protection locked="0"/>
    </xf>
    <xf numFmtId="0" fontId="27" fillId="0" borderId="47" xfId="0" applyFont="1" applyFill="1" applyBorder="1" applyAlignment="1">
      <alignment horizontal="center" vertical="center"/>
    </xf>
    <xf numFmtId="0" fontId="27" fillId="0" borderId="42" xfId="0" applyFont="1" applyFill="1" applyBorder="1" applyAlignment="1">
      <alignment horizontal="center" vertical="center"/>
    </xf>
    <xf numFmtId="0" fontId="2" fillId="37" borderId="43" xfId="0" applyFont="1" applyFill="1" applyBorder="1" applyAlignment="1" applyProtection="1">
      <alignment horizontal="center" vertical="top" wrapText="1"/>
      <protection locked="0"/>
    </xf>
    <xf numFmtId="0" fontId="2" fillId="33" borderId="43" xfId="0" applyFont="1" applyFill="1" applyBorder="1" applyAlignment="1" applyProtection="1">
      <alignment horizontal="center" vertical="top" wrapText="1"/>
      <protection locked="0"/>
    </xf>
    <xf numFmtId="0" fontId="2" fillId="50" borderId="43" xfId="0" applyFont="1" applyFill="1" applyBorder="1" applyAlignment="1" applyProtection="1">
      <alignment horizontal="center" vertical="top" wrapText="1"/>
      <protection locked="0"/>
    </xf>
    <xf numFmtId="0" fontId="2" fillId="36" borderId="43" xfId="0" applyFont="1" applyFill="1" applyBorder="1" applyAlignment="1" applyProtection="1">
      <alignment horizontal="center" vertical="top" wrapText="1"/>
      <protection locked="0"/>
    </xf>
    <xf numFmtId="9" fontId="15" fillId="40" borderId="41" xfId="59" applyFont="1" applyFill="1" applyBorder="1" applyAlignment="1">
      <alignment horizontal="center" vertical="center" wrapText="1"/>
    </xf>
    <xf numFmtId="9" fontId="15" fillId="40" borderId="125" xfId="59" applyFont="1" applyFill="1" applyBorder="1" applyAlignment="1">
      <alignment horizontal="center" vertical="center" wrapText="1"/>
    </xf>
    <xf numFmtId="9" fontId="15" fillId="40" borderId="126" xfId="59" applyFont="1" applyFill="1" applyBorder="1" applyAlignment="1">
      <alignment horizontal="center" vertical="center" wrapText="1"/>
    </xf>
    <xf numFmtId="9" fontId="15" fillId="40" borderId="127" xfId="59" applyFont="1" applyFill="1" applyBorder="1" applyAlignment="1">
      <alignment horizontal="center" vertical="center" wrapText="1"/>
    </xf>
    <xf numFmtId="9" fontId="15" fillId="40" borderId="111" xfId="59" applyFont="1" applyFill="1" applyBorder="1" applyAlignment="1">
      <alignment horizontal="center" vertical="center" wrapText="1"/>
    </xf>
    <xf numFmtId="0" fontId="27" fillId="0" borderId="128" xfId="0" applyFont="1" applyFill="1" applyBorder="1" applyAlignment="1">
      <alignment horizontal="center" vertical="center"/>
    </xf>
    <xf numFmtId="0" fontId="27" fillId="0" borderId="29" xfId="0" applyFont="1" applyFill="1" applyBorder="1" applyAlignment="1">
      <alignment vertical="center" wrapText="1"/>
    </xf>
    <xf numFmtId="0" fontId="47" fillId="38" borderId="129" xfId="0" applyFont="1" applyFill="1" applyBorder="1" applyAlignment="1">
      <alignment horizontal="center" vertical="center" wrapText="1"/>
    </xf>
    <xf numFmtId="0" fontId="47" fillId="38" borderId="129" xfId="0" applyFont="1" applyFill="1" applyBorder="1" applyAlignment="1">
      <alignment horizontal="center" vertical="center"/>
    </xf>
    <xf numFmtId="0" fontId="47" fillId="38" borderId="130" xfId="0" applyFont="1" applyFill="1" applyBorder="1" applyAlignment="1">
      <alignment horizontal="center" vertical="center" wrapText="1"/>
    </xf>
    <xf numFmtId="0" fontId="47" fillId="38" borderId="123" xfId="0" applyFont="1" applyFill="1" applyBorder="1" applyAlignment="1">
      <alignment vertical="center"/>
    </xf>
    <xf numFmtId="0" fontId="27" fillId="38" borderId="123" xfId="0" applyFont="1" applyFill="1" applyBorder="1" applyAlignment="1">
      <alignment vertical="center"/>
    </xf>
    <xf numFmtId="0" fontId="26" fillId="0" borderId="51" xfId="0" applyFont="1" applyFill="1" applyBorder="1" applyAlignment="1">
      <alignment horizontal="center" vertical="center" wrapText="1"/>
    </xf>
    <xf numFmtId="0" fontId="0" fillId="36" borderId="0" xfId="0" applyFont="1" applyFill="1" applyAlignment="1">
      <alignment/>
    </xf>
    <xf numFmtId="0" fontId="3" fillId="36" borderId="0" xfId="53" applyFill="1" applyAlignment="1" applyProtection="1">
      <alignment/>
      <protection/>
    </xf>
    <xf numFmtId="0" fontId="2" fillId="0" borderId="18" xfId="0" applyFont="1" applyFill="1" applyBorder="1" applyAlignment="1" applyProtection="1">
      <alignment horizontal="center" vertical="top" wrapText="1"/>
      <protection locked="0"/>
    </xf>
    <xf numFmtId="0" fontId="23" fillId="41" borderId="131" xfId="0" applyFont="1" applyFill="1" applyBorder="1" applyAlignment="1" applyProtection="1">
      <alignment horizontal="center" vertical="top" wrapText="1"/>
      <protection/>
    </xf>
    <xf numFmtId="0" fontId="36" fillId="0" borderId="132" xfId="0" applyFont="1" applyFill="1" applyBorder="1" applyAlignment="1">
      <alignment vertical="center" wrapText="1"/>
    </xf>
    <xf numFmtId="0" fontId="36" fillId="0" borderId="133" xfId="0" applyFont="1" applyFill="1" applyBorder="1" applyAlignment="1">
      <alignment vertical="center" wrapText="1"/>
    </xf>
    <xf numFmtId="0" fontId="48" fillId="0" borderId="133" xfId="0" applyFont="1" applyFill="1" applyBorder="1" applyAlignment="1">
      <alignment vertical="center" wrapText="1"/>
    </xf>
    <xf numFmtId="0" fontId="36" fillId="0" borderId="134" xfId="0" applyFont="1" applyFill="1" applyBorder="1" applyAlignment="1">
      <alignment vertical="center" wrapText="1"/>
    </xf>
    <xf numFmtId="0" fontId="11" fillId="38" borderId="135" xfId="0" applyFont="1" applyFill="1" applyBorder="1" applyAlignment="1">
      <alignment horizontal="center" wrapText="1"/>
    </xf>
    <xf numFmtId="0" fontId="11" fillId="38" borderId="136" xfId="0" applyFont="1" applyFill="1" applyBorder="1" applyAlignment="1">
      <alignment horizontal="center"/>
    </xf>
    <xf numFmtId="0" fontId="11" fillId="38" borderId="135" xfId="0" applyFont="1" applyFill="1" applyBorder="1" applyAlignment="1">
      <alignment horizontal="center" wrapText="1"/>
    </xf>
    <xf numFmtId="0" fontId="2" fillId="0" borderId="137" xfId="0" applyFont="1" applyFill="1" applyBorder="1" applyAlignment="1" applyProtection="1">
      <alignment horizontal="center" vertical="top" wrapText="1"/>
      <protection locked="0"/>
    </xf>
    <xf numFmtId="0" fontId="2" fillId="0" borderId="40" xfId="0" applyFont="1" applyFill="1" applyBorder="1" applyAlignment="1" applyProtection="1">
      <alignment horizontal="center" vertical="top" wrapText="1"/>
      <protection locked="0"/>
    </xf>
    <xf numFmtId="0" fontId="2" fillId="0" borderId="138" xfId="0" applyFont="1" applyFill="1" applyBorder="1" applyAlignment="1" applyProtection="1">
      <alignment horizontal="center" vertical="top" wrapText="1"/>
      <protection locked="0"/>
    </xf>
    <xf numFmtId="0" fontId="2" fillId="0" borderId="139" xfId="0" applyFont="1" applyFill="1" applyBorder="1" applyAlignment="1" applyProtection="1">
      <alignment horizontal="center" vertical="top" wrapText="1"/>
      <protection locked="0"/>
    </xf>
    <xf numFmtId="0" fontId="2" fillId="0" borderId="116" xfId="0" applyFont="1" applyFill="1" applyBorder="1" applyAlignment="1" applyProtection="1">
      <alignment horizontal="center" vertical="top" wrapText="1"/>
      <protection locked="0"/>
    </xf>
    <xf numFmtId="0" fontId="2" fillId="0" borderId="43" xfId="0" applyFont="1" applyBorder="1" applyAlignment="1" applyProtection="1">
      <alignment wrapText="1"/>
      <protection locked="0"/>
    </xf>
    <xf numFmtId="0" fontId="2" fillId="43" borderId="15" xfId="0" applyFont="1" applyFill="1" applyBorder="1" applyAlignment="1" applyProtection="1">
      <alignment horizontal="center" vertical="top" wrapText="1"/>
      <protection locked="0"/>
    </xf>
    <xf numFmtId="0" fontId="2" fillId="0" borderId="29" xfId="0" applyFont="1" applyFill="1" applyBorder="1" applyAlignment="1" applyProtection="1">
      <alignment horizontal="center" vertical="top" wrapText="1"/>
      <protection locked="0"/>
    </xf>
    <xf numFmtId="0" fontId="2" fillId="0" borderId="0" xfId="0" applyFont="1" applyBorder="1" applyAlignment="1" applyProtection="1">
      <alignment horizontal="center" vertical="center" wrapText="1"/>
      <protection/>
    </xf>
    <xf numFmtId="0" fontId="2" fillId="0" borderId="140" xfId="0" applyFont="1" applyFill="1" applyBorder="1" applyAlignment="1" applyProtection="1">
      <alignment horizontal="center" vertical="top" wrapText="1"/>
      <protection locked="0"/>
    </xf>
    <xf numFmtId="0" fontId="1" fillId="42" borderId="141" xfId="0" applyFont="1" applyFill="1" applyBorder="1" applyAlignment="1" applyProtection="1">
      <alignment vertical="top" wrapText="1"/>
      <protection locked="0"/>
    </xf>
    <xf numFmtId="0" fontId="2" fillId="42" borderId="142" xfId="0" applyFont="1" applyFill="1" applyBorder="1" applyAlignment="1" applyProtection="1">
      <alignment vertical="top" wrapText="1"/>
      <protection/>
    </xf>
    <xf numFmtId="0" fontId="2" fillId="42" borderId="142" xfId="0" applyFont="1" applyFill="1" applyBorder="1" applyAlignment="1" applyProtection="1">
      <alignment vertical="top" wrapText="1"/>
      <protection locked="0"/>
    </xf>
    <xf numFmtId="0" fontId="2" fillId="42" borderId="142" xfId="0" applyFont="1" applyFill="1" applyBorder="1" applyAlignment="1" applyProtection="1">
      <alignment horizontal="center" vertical="top" wrapText="1"/>
      <protection locked="0"/>
    </xf>
    <xf numFmtId="0" fontId="2" fillId="42" borderId="143" xfId="0" applyFont="1" applyFill="1" applyBorder="1" applyAlignment="1" applyProtection="1">
      <alignment horizontal="center" vertical="top" wrapText="1"/>
      <protection locked="0"/>
    </xf>
    <xf numFmtId="0" fontId="2" fillId="43" borderId="144" xfId="0" applyFont="1" applyFill="1" applyBorder="1" applyAlignment="1" applyProtection="1">
      <alignment vertical="top" wrapText="1"/>
      <protection locked="0"/>
    </xf>
    <xf numFmtId="0" fontId="2" fillId="43" borderId="144" xfId="0" applyFont="1" applyFill="1" applyBorder="1" applyAlignment="1" applyProtection="1">
      <alignment vertical="top" wrapText="1"/>
      <protection/>
    </xf>
    <xf numFmtId="0" fontId="2" fillId="43" borderId="144" xfId="0" applyFont="1" applyFill="1" applyBorder="1" applyAlignment="1" applyProtection="1">
      <alignment horizontal="center" vertical="top" wrapText="1"/>
      <protection locked="0"/>
    </xf>
    <xf numFmtId="0" fontId="2" fillId="42" borderId="141" xfId="0" applyFont="1" applyFill="1" applyBorder="1" applyAlignment="1" applyProtection="1">
      <alignment vertical="top" wrapText="1"/>
      <protection locked="0"/>
    </xf>
    <xf numFmtId="0" fontId="2" fillId="49" borderId="145" xfId="0" applyFont="1" applyFill="1" applyBorder="1" applyAlignment="1" applyProtection="1">
      <alignment vertical="top"/>
      <protection locked="0"/>
    </xf>
    <xf numFmtId="0" fontId="26" fillId="0" borderId="0" xfId="0" applyFont="1" applyAlignment="1" applyProtection="1">
      <alignment horizontal="right"/>
      <protection/>
    </xf>
    <xf numFmtId="0" fontId="26" fillId="0" borderId="0" xfId="0" applyFont="1" applyAlignment="1" applyProtection="1">
      <alignment/>
      <protection/>
    </xf>
    <xf numFmtId="0" fontId="2" fillId="0" borderId="0" xfId="0" applyFont="1" applyFill="1" applyBorder="1" applyAlignment="1" applyProtection="1">
      <alignment vertical="top" wrapText="1"/>
      <protection/>
    </xf>
    <xf numFmtId="0" fontId="2" fillId="0" borderId="0" xfId="0" applyFont="1" applyFill="1" applyBorder="1" applyAlignment="1" applyProtection="1">
      <alignment horizontal="center" vertical="top" wrapText="1"/>
      <protection/>
    </xf>
    <xf numFmtId="0" fontId="2" fillId="0" borderId="0" xfId="0" applyFont="1" applyFill="1" applyBorder="1" applyAlignment="1" applyProtection="1">
      <alignment horizontal="center" vertical="top"/>
      <protection/>
    </xf>
    <xf numFmtId="214" fontId="8" fillId="0" borderId="0" xfId="0" applyNumberFormat="1" applyFont="1" applyFill="1" applyBorder="1" applyAlignment="1" applyProtection="1">
      <alignment horizontal="center" vertical="top"/>
      <protection/>
    </xf>
    <xf numFmtId="0" fontId="8" fillId="44" borderId="146" xfId="0" applyFont="1" applyFill="1" applyBorder="1" applyAlignment="1" applyProtection="1">
      <alignment horizontal="center" vertical="center" wrapText="1"/>
      <protection/>
    </xf>
    <xf numFmtId="0" fontId="8" fillId="44" borderId="147" xfId="0" applyFont="1" applyFill="1" applyBorder="1" applyAlignment="1" applyProtection="1" quotePrefix="1">
      <alignment horizontal="center" vertical="center" wrapText="1"/>
      <protection/>
    </xf>
    <xf numFmtId="0" fontId="8" fillId="35" borderId="54" xfId="0" applyFont="1" applyFill="1" applyBorder="1" applyAlignment="1" applyProtection="1">
      <alignment horizontal="center" vertical="center" wrapText="1"/>
      <protection/>
    </xf>
    <xf numFmtId="0" fontId="8" fillId="35" borderId="49" xfId="0" applyFont="1" applyFill="1" applyBorder="1" applyAlignment="1" applyProtection="1">
      <alignment horizontal="center" vertical="center" wrapText="1"/>
      <protection/>
    </xf>
    <xf numFmtId="0" fontId="2" fillId="43" borderId="148" xfId="0" applyFont="1" applyFill="1" applyBorder="1" applyAlignment="1" applyProtection="1">
      <alignment vertical="top"/>
      <protection/>
    </xf>
    <xf numFmtId="0" fontId="2" fillId="43" borderId="148" xfId="0" applyFont="1" applyFill="1" applyBorder="1" applyAlignment="1" applyProtection="1">
      <alignment vertical="top" wrapText="1"/>
      <protection/>
    </xf>
    <xf numFmtId="0" fontId="2" fillId="43" borderId="148" xfId="0" applyFont="1" applyFill="1" applyBorder="1" applyAlignment="1" applyProtection="1">
      <alignment horizontal="center" vertical="top" wrapText="1"/>
      <protection/>
    </xf>
    <xf numFmtId="0" fontId="2" fillId="44" borderId="149" xfId="0" applyFont="1" applyFill="1" applyBorder="1" applyAlignment="1" applyProtection="1">
      <alignment vertical="top"/>
      <protection/>
    </xf>
    <xf numFmtId="0" fontId="2" fillId="44" borderId="150" xfId="0" applyFont="1" applyFill="1" applyBorder="1" applyAlignment="1" applyProtection="1">
      <alignment vertical="top" wrapText="1"/>
      <protection/>
    </xf>
    <xf numFmtId="0" fontId="2" fillId="44" borderId="150" xfId="0" applyFont="1" applyFill="1" applyBorder="1" applyAlignment="1" applyProtection="1">
      <alignment horizontal="center" vertical="top" wrapText="1"/>
      <protection/>
    </xf>
    <xf numFmtId="0" fontId="2" fillId="44" borderId="151" xfId="0" applyFont="1" applyFill="1" applyBorder="1" applyAlignment="1" applyProtection="1">
      <alignment horizontal="center" vertical="top" wrapText="1"/>
      <protection/>
    </xf>
    <xf numFmtId="0" fontId="2" fillId="43" borderId="152" xfId="0" applyFont="1" applyFill="1" applyBorder="1" applyAlignment="1" applyProtection="1">
      <alignment vertical="top"/>
      <protection/>
    </xf>
    <xf numFmtId="0" fontId="2" fillId="43" borderId="152" xfId="0" applyFont="1" applyFill="1" applyBorder="1" applyAlignment="1" applyProtection="1">
      <alignment vertical="top" wrapText="1"/>
      <protection/>
    </xf>
    <xf numFmtId="0" fontId="2" fillId="43" borderId="152" xfId="0" applyFont="1" applyFill="1" applyBorder="1" applyAlignment="1" applyProtection="1">
      <alignment horizontal="center" vertical="top" wrapText="1"/>
      <protection/>
    </xf>
    <xf numFmtId="0" fontId="2" fillId="44" borderId="150" xfId="0" applyFont="1" applyFill="1" applyBorder="1" applyAlignment="1" applyProtection="1">
      <alignment vertical="top" wrapText="1"/>
      <protection/>
    </xf>
    <xf numFmtId="0" fontId="2" fillId="44" borderId="150" xfId="0" applyFont="1" applyFill="1" applyBorder="1" applyAlignment="1" applyProtection="1">
      <alignment horizontal="center" vertical="top" wrapText="1"/>
      <protection/>
    </xf>
    <xf numFmtId="0" fontId="2" fillId="44" borderId="151" xfId="0" applyFont="1" applyFill="1" applyBorder="1" applyAlignment="1" applyProtection="1">
      <alignment horizontal="center" vertical="top" wrapText="1"/>
      <protection/>
    </xf>
    <xf numFmtId="0" fontId="2" fillId="44" borderId="43" xfId="0" applyFont="1" applyFill="1" applyBorder="1" applyAlignment="1" applyProtection="1">
      <alignment vertical="top"/>
      <protection/>
    </xf>
    <xf numFmtId="0" fontId="2" fillId="44" borderId="43" xfId="0" applyFont="1" applyFill="1" applyBorder="1" applyAlignment="1" applyProtection="1">
      <alignment horizontal="center" vertical="top" wrapText="1"/>
      <protection/>
    </xf>
    <xf numFmtId="0" fontId="26" fillId="0" borderId="0" xfId="0" applyFont="1" applyFill="1" applyBorder="1" applyAlignment="1" applyProtection="1">
      <alignment horizontal="right" vertical="top"/>
      <protection/>
    </xf>
    <xf numFmtId="0" fontId="26" fillId="0" borderId="0" xfId="0" applyFont="1" applyFill="1" applyBorder="1" applyAlignment="1" applyProtection="1">
      <alignment vertical="top"/>
      <protection/>
    </xf>
    <xf numFmtId="214" fontId="8" fillId="33" borderId="41" xfId="0" applyNumberFormat="1" applyFont="1" applyFill="1" applyBorder="1" applyAlignment="1" applyProtection="1">
      <alignment horizontal="center" vertical="top"/>
      <protection/>
    </xf>
    <xf numFmtId="0" fontId="2" fillId="43" borderId="152" xfId="0" applyFont="1" applyFill="1" applyBorder="1" applyAlignment="1" applyProtection="1">
      <alignment horizontal="center" vertical="top" wrapText="1"/>
      <protection/>
    </xf>
    <xf numFmtId="214" fontId="8" fillId="33" borderId="153" xfId="0" applyNumberFormat="1" applyFont="1" applyFill="1" applyBorder="1" applyAlignment="1" applyProtection="1">
      <alignment horizontal="center" vertical="top"/>
      <protection/>
    </xf>
    <xf numFmtId="0" fontId="38" fillId="0" borderId="0" xfId="0" applyFont="1" applyAlignment="1" applyProtection="1">
      <alignment/>
      <protection/>
    </xf>
    <xf numFmtId="0" fontId="8" fillId="0" borderId="0" xfId="0" applyFont="1" applyAlignment="1" applyProtection="1">
      <alignment wrapText="1"/>
      <protection/>
    </xf>
    <xf numFmtId="0" fontId="2" fillId="0" borderId="0" xfId="0" applyFont="1" applyAlignment="1" applyProtection="1">
      <alignment wrapText="1"/>
      <protection/>
    </xf>
    <xf numFmtId="0" fontId="26" fillId="0" borderId="0" xfId="0" applyFont="1" applyFill="1" applyBorder="1" applyAlignment="1" applyProtection="1">
      <alignment horizontal="right"/>
      <protection/>
    </xf>
    <xf numFmtId="0" fontId="26" fillId="0" borderId="0" xfId="0" applyFont="1" applyFill="1" applyBorder="1" applyAlignment="1" applyProtection="1">
      <alignment wrapText="1"/>
      <protection/>
    </xf>
    <xf numFmtId="0" fontId="2" fillId="0" borderId="0" xfId="0" applyFont="1" applyFill="1" applyBorder="1" applyAlignment="1" applyProtection="1">
      <alignment wrapText="1"/>
      <protection/>
    </xf>
    <xf numFmtId="0" fontId="2" fillId="0" borderId="0" xfId="0" applyFont="1" applyFill="1" applyAlignment="1" applyProtection="1">
      <alignment wrapText="1"/>
      <protection/>
    </xf>
    <xf numFmtId="0" fontId="2" fillId="0" borderId="0" xfId="0" applyFont="1" applyFill="1" applyBorder="1" applyAlignment="1" applyProtection="1">
      <alignment vertical="top"/>
      <protection/>
    </xf>
    <xf numFmtId="0" fontId="2"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protection/>
    </xf>
    <xf numFmtId="0" fontId="2" fillId="43" borderId="148" xfId="0" applyFont="1" applyFill="1" applyBorder="1" applyAlignment="1" applyProtection="1">
      <alignment vertical="top" wrapText="1"/>
      <protection/>
    </xf>
    <xf numFmtId="0" fontId="2" fillId="43" borderId="152" xfId="0" applyFont="1" applyFill="1" applyBorder="1" applyAlignment="1" applyProtection="1">
      <alignment vertical="top" wrapText="1"/>
      <protection/>
    </xf>
    <xf numFmtId="0" fontId="38" fillId="0" borderId="154" xfId="0" applyFont="1" applyBorder="1" applyAlignment="1" applyProtection="1">
      <alignment/>
      <protection/>
    </xf>
    <xf numFmtId="0" fontId="8" fillId="0" borderId="83" xfId="0" applyFont="1" applyFill="1" applyBorder="1" applyAlignment="1" applyProtection="1">
      <alignment horizontal="left" wrapText="1"/>
      <protection/>
    </xf>
    <xf numFmtId="0" fontId="8" fillId="36" borderId="155" xfId="0" applyFont="1" applyFill="1" applyBorder="1" applyAlignment="1" applyProtection="1">
      <alignment horizontal="center" vertical="center" wrapText="1"/>
      <protection/>
    </xf>
    <xf numFmtId="0" fontId="8" fillId="36" borderId="156" xfId="0" applyFont="1" applyFill="1" applyBorder="1" applyAlignment="1" applyProtection="1" quotePrefix="1">
      <alignment horizontal="center" vertical="center" wrapText="1"/>
      <protection/>
    </xf>
    <xf numFmtId="0" fontId="8" fillId="35" borderId="40" xfId="0" applyFont="1" applyFill="1" applyBorder="1" applyAlignment="1" applyProtection="1">
      <alignment horizontal="center" vertical="center" wrapText="1"/>
      <protection/>
    </xf>
    <xf numFmtId="0" fontId="2" fillId="0" borderId="157" xfId="0" applyFont="1" applyBorder="1" applyAlignment="1" applyProtection="1">
      <alignment vertical="top"/>
      <protection/>
    </xf>
    <xf numFmtId="0" fontId="2" fillId="0" borderId="157" xfId="0" applyFont="1" applyBorder="1" applyAlignment="1" applyProtection="1">
      <alignment vertical="top" wrapText="1"/>
      <protection/>
    </xf>
    <xf numFmtId="0" fontId="2" fillId="0" borderId="157" xfId="0" applyFont="1" applyBorder="1" applyAlignment="1" applyProtection="1">
      <alignment horizontal="center" vertical="top" wrapText="1"/>
      <protection/>
    </xf>
    <xf numFmtId="214" fontId="8" fillId="33" borderId="56" xfId="0" applyNumberFormat="1" applyFont="1" applyFill="1" applyBorder="1" applyAlignment="1" applyProtection="1">
      <alignment horizontal="center" vertical="top"/>
      <protection/>
    </xf>
    <xf numFmtId="0" fontId="2" fillId="36" borderId="158" xfId="0" applyFont="1" applyFill="1" applyBorder="1" applyAlignment="1" applyProtection="1">
      <alignment vertical="top"/>
      <protection/>
    </xf>
    <xf numFmtId="0" fontId="2" fillId="36" borderId="159" xfId="0" applyFont="1" applyFill="1" applyBorder="1" applyAlignment="1" applyProtection="1">
      <alignment vertical="top" wrapText="1"/>
      <protection/>
    </xf>
    <xf numFmtId="0" fontId="2" fillId="36" borderId="159" xfId="0" applyFont="1" applyFill="1" applyBorder="1" applyAlignment="1" applyProtection="1">
      <alignment horizontal="center" vertical="top" wrapText="1"/>
      <protection/>
    </xf>
    <xf numFmtId="0" fontId="2" fillId="36" borderId="160" xfId="0" applyFont="1" applyFill="1" applyBorder="1" applyAlignment="1" applyProtection="1">
      <alignment horizontal="center" vertical="top" wrapText="1"/>
      <protection/>
    </xf>
    <xf numFmtId="0" fontId="2" fillId="0" borderId="161" xfId="0" applyFont="1" applyBorder="1" applyAlignment="1" applyProtection="1">
      <alignment vertical="top"/>
      <protection/>
    </xf>
    <xf numFmtId="0" fontId="2" fillId="0" borderId="161" xfId="0" applyFont="1" applyBorder="1" applyAlignment="1" applyProtection="1">
      <alignment vertical="top" wrapText="1"/>
      <protection/>
    </xf>
    <xf numFmtId="0" fontId="2" fillId="0" borderId="161" xfId="0" applyFont="1" applyBorder="1" applyAlignment="1" applyProtection="1">
      <alignment horizontal="center" vertical="top" wrapText="1"/>
      <protection/>
    </xf>
    <xf numFmtId="0" fontId="2" fillId="36" borderId="159" xfId="0" applyFont="1" applyFill="1" applyBorder="1" applyAlignment="1" applyProtection="1">
      <alignment vertical="top" wrapText="1"/>
      <protection/>
    </xf>
    <xf numFmtId="0" fontId="2" fillId="43" borderId="162" xfId="0" applyFont="1" applyFill="1" applyBorder="1" applyAlignment="1" applyProtection="1">
      <alignment vertical="top"/>
      <protection/>
    </xf>
    <xf numFmtId="0" fontId="2" fillId="43" borderId="162" xfId="0" applyFont="1" applyFill="1" applyBorder="1" applyAlignment="1" applyProtection="1">
      <alignment vertical="top" wrapText="1"/>
      <protection/>
    </xf>
    <xf numFmtId="0" fontId="2" fillId="43" borderId="162" xfId="0" applyFont="1" applyFill="1" applyBorder="1" applyAlignment="1" applyProtection="1">
      <alignment horizontal="center" vertical="top" wrapText="1"/>
      <protection/>
    </xf>
    <xf numFmtId="214" fontId="8" fillId="33" borderId="50" xfId="0" applyNumberFormat="1" applyFont="1" applyFill="1" applyBorder="1" applyAlignment="1" applyProtection="1">
      <alignment horizontal="center" vertical="top"/>
      <protection/>
    </xf>
    <xf numFmtId="0" fontId="8" fillId="49" borderId="163" xfId="0" applyFont="1" applyFill="1" applyBorder="1" applyAlignment="1" applyProtection="1">
      <alignment horizontal="center" vertical="center" wrapText="1"/>
      <protection/>
    </xf>
    <xf numFmtId="0" fontId="8" fillId="49" borderId="164" xfId="0" applyFont="1" applyFill="1" applyBorder="1" applyAlignment="1" applyProtection="1" quotePrefix="1">
      <alignment horizontal="center" vertical="center" wrapText="1"/>
      <protection/>
    </xf>
    <xf numFmtId="0" fontId="2" fillId="43" borderId="165" xfId="0" applyFont="1" applyFill="1" applyBorder="1" applyAlignment="1" applyProtection="1">
      <alignment vertical="top" wrapText="1"/>
      <protection/>
    </xf>
    <xf numFmtId="0" fontId="2" fillId="43" borderId="165" xfId="0" applyFont="1" applyFill="1" applyBorder="1" applyAlignment="1" applyProtection="1">
      <alignment vertical="top" wrapText="1"/>
      <protection/>
    </xf>
    <xf numFmtId="0" fontId="2" fillId="43" borderId="165" xfId="0" applyFont="1" applyFill="1" applyBorder="1" applyAlignment="1" applyProtection="1">
      <alignment horizontal="center" vertical="top" wrapText="1"/>
      <protection/>
    </xf>
    <xf numFmtId="0" fontId="2" fillId="0" borderId="165" xfId="0" applyFont="1" applyBorder="1" applyAlignment="1" applyProtection="1">
      <alignment horizontal="center" wrapText="1"/>
      <protection/>
    </xf>
    <xf numFmtId="0" fontId="2" fillId="0" borderId="165" xfId="0" applyFont="1" applyBorder="1" applyAlignment="1" applyProtection="1">
      <alignment horizontal="center" vertical="top" wrapText="1"/>
      <protection/>
    </xf>
    <xf numFmtId="0" fontId="2" fillId="43" borderId="165" xfId="0" applyFont="1" applyFill="1" applyBorder="1" applyAlignment="1" applyProtection="1">
      <alignment horizontal="center" vertical="top" wrapText="1"/>
      <protection/>
    </xf>
    <xf numFmtId="0" fontId="23" fillId="41" borderId="166" xfId="0" applyFont="1" applyFill="1" applyBorder="1" applyAlignment="1" applyProtection="1">
      <alignment horizontal="center" vertical="top" wrapText="1"/>
      <protection/>
    </xf>
    <xf numFmtId="0" fontId="2" fillId="49" borderId="167" xfId="0" applyFont="1" applyFill="1" applyBorder="1" applyAlignment="1" applyProtection="1">
      <alignment vertical="top" wrapText="1"/>
      <protection/>
    </xf>
    <xf numFmtId="0" fontId="2" fillId="49" borderId="168" xfId="0" applyFont="1" applyFill="1" applyBorder="1" applyAlignment="1" applyProtection="1">
      <alignment vertical="top" wrapText="1"/>
      <protection/>
    </xf>
    <xf numFmtId="0" fontId="2" fillId="49" borderId="168" xfId="0" applyFont="1" applyFill="1" applyBorder="1" applyAlignment="1" applyProtection="1">
      <alignment horizontal="center" vertical="top" wrapText="1"/>
      <protection/>
    </xf>
    <xf numFmtId="0" fontId="2" fillId="49" borderId="169" xfId="0" applyFont="1" applyFill="1" applyBorder="1" applyAlignment="1" applyProtection="1">
      <alignment horizontal="center" vertical="top" wrapText="1"/>
      <protection/>
    </xf>
    <xf numFmtId="0" fontId="23" fillId="41" borderId="170" xfId="0" applyFont="1" applyFill="1" applyBorder="1" applyAlignment="1" applyProtection="1">
      <alignment horizontal="center" vertical="top" wrapText="1"/>
      <protection/>
    </xf>
    <xf numFmtId="0" fontId="2" fillId="43" borderId="171" xfId="0" applyFont="1" applyFill="1" applyBorder="1" applyAlignment="1" applyProtection="1">
      <alignment vertical="top" wrapText="1"/>
      <protection/>
    </xf>
    <xf numFmtId="0" fontId="2" fillId="43" borderId="171" xfId="0" applyFont="1" applyFill="1" applyBorder="1" applyAlignment="1" applyProtection="1">
      <alignment horizontal="center" vertical="top" wrapText="1"/>
      <protection/>
    </xf>
    <xf numFmtId="0" fontId="2" fillId="43" borderId="172" xfId="0" applyFont="1" applyFill="1" applyBorder="1" applyAlignment="1" applyProtection="1">
      <alignment vertical="top" wrapText="1"/>
      <protection/>
    </xf>
    <xf numFmtId="0" fontId="2" fillId="43" borderId="172" xfId="0" applyFont="1" applyFill="1" applyBorder="1" applyAlignment="1" applyProtection="1">
      <alignment horizontal="center" vertical="top" wrapText="1"/>
      <protection/>
    </xf>
    <xf numFmtId="0" fontId="23" fillId="41" borderId="173" xfId="0" applyFont="1" applyFill="1" applyBorder="1" applyAlignment="1" applyProtection="1">
      <alignment horizontal="center" vertical="top" wrapText="1"/>
      <protection/>
    </xf>
    <xf numFmtId="0" fontId="26" fillId="0" borderId="0" xfId="0" applyFont="1" applyAlignment="1" applyProtection="1">
      <alignment horizontal="left"/>
      <protection/>
    </xf>
    <xf numFmtId="0" fontId="2" fillId="0" borderId="0" xfId="0" applyFont="1" applyFill="1" applyBorder="1" applyAlignment="1" applyProtection="1">
      <alignment/>
      <protection/>
    </xf>
    <xf numFmtId="0" fontId="2" fillId="0" borderId="0" xfId="0" applyFont="1" applyFill="1" applyBorder="1" applyAlignment="1" applyProtection="1">
      <alignment/>
      <protection/>
    </xf>
    <xf numFmtId="0" fontId="8" fillId="36" borderId="174" xfId="0" applyFont="1" applyFill="1" applyBorder="1" applyAlignment="1" applyProtection="1">
      <alignment horizontal="center" vertical="center" wrapText="1"/>
      <protection/>
    </xf>
    <xf numFmtId="0" fontId="8" fillId="36" borderId="175" xfId="0" applyFont="1" applyFill="1" applyBorder="1" applyAlignment="1" applyProtection="1">
      <alignment horizontal="center" vertical="center" wrapText="1"/>
      <protection/>
    </xf>
    <xf numFmtId="0" fontId="2" fillId="36" borderId="158" xfId="0" applyFont="1" applyFill="1" applyBorder="1" applyAlignment="1" applyProtection="1">
      <alignment horizontal="left" vertical="top" wrapText="1"/>
      <protection/>
    </xf>
    <xf numFmtId="0" fontId="2" fillId="43" borderId="161" xfId="0" applyFont="1" applyFill="1" applyBorder="1" applyAlignment="1" applyProtection="1">
      <alignment horizontal="left" vertical="top" wrapText="1"/>
      <protection/>
    </xf>
    <xf numFmtId="0" fontId="2" fillId="43" borderId="161" xfId="0" applyFont="1" applyFill="1" applyBorder="1" applyAlignment="1" applyProtection="1">
      <alignment vertical="top" wrapText="1"/>
      <protection/>
    </xf>
    <xf numFmtId="0" fontId="2" fillId="43" borderId="161" xfId="0" applyFont="1" applyFill="1" applyBorder="1" applyAlignment="1" applyProtection="1">
      <alignment horizontal="center" vertical="top" wrapText="1"/>
      <protection/>
    </xf>
    <xf numFmtId="0" fontId="2" fillId="43" borderId="176" xfId="0" applyFont="1" applyFill="1" applyBorder="1" applyAlignment="1" applyProtection="1">
      <alignment horizontal="center" vertical="top" wrapText="1"/>
      <protection/>
    </xf>
    <xf numFmtId="0" fontId="2" fillId="36" borderId="159" xfId="0" applyFont="1" applyFill="1" applyBorder="1" applyAlignment="1" applyProtection="1">
      <alignment horizontal="left" vertical="top" wrapText="1"/>
      <protection/>
    </xf>
    <xf numFmtId="0" fontId="2" fillId="43" borderId="161" xfId="0" applyFont="1" applyFill="1" applyBorder="1" applyAlignment="1" applyProtection="1">
      <alignment vertical="top" wrapText="1"/>
      <protection/>
    </xf>
    <xf numFmtId="0" fontId="8" fillId="0" borderId="0" xfId="0" applyFont="1" applyAlignment="1" applyProtection="1">
      <alignment horizontal="right"/>
      <protection/>
    </xf>
    <xf numFmtId="0" fontId="8" fillId="50" borderId="177" xfId="0" applyFont="1" applyFill="1" applyBorder="1" applyAlignment="1" applyProtection="1">
      <alignment horizontal="center" vertical="center" wrapText="1"/>
      <protection/>
    </xf>
    <xf numFmtId="0" fontId="8" fillId="50" borderId="178" xfId="0" applyFont="1" applyFill="1" applyBorder="1" applyAlignment="1" applyProtection="1">
      <alignment horizontal="center" vertical="center" wrapText="1"/>
      <protection/>
    </xf>
    <xf numFmtId="0" fontId="2" fillId="43" borderId="179" xfId="0" applyFont="1" applyFill="1" applyBorder="1" applyAlignment="1" applyProtection="1">
      <alignment horizontal="left" vertical="top" wrapText="1"/>
      <protection/>
    </xf>
    <xf numFmtId="0" fontId="2" fillId="43" borderId="179" xfId="0" applyFont="1" applyFill="1" applyBorder="1" applyAlignment="1" applyProtection="1">
      <alignment horizontal="center" vertical="top" wrapText="1"/>
      <protection/>
    </xf>
    <xf numFmtId="0" fontId="2" fillId="43" borderId="180" xfId="0" applyFont="1" applyFill="1" applyBorder="1" applyAlignment="1" applyProtection="1">
      <alignment horizontal="center" vertical="top" wrapText="1"/>
      <protection/>
    </xf>
    <xf numFmtId="0" fontId="8" fillId="50" borderId="181" xfId="0" applyFont="1" applyFill="1" applyBorder="1" applyAlignment="1" applyProtection="1">
      <alignment horizontal="left" vertical="top" wrapText="1"/>
      <protection/>
    </xf>
    <xf numFmtId="0" fontId="2" fillId="50" borderId="182" xfId="0" applyFont="1" applyFill="1" applyBorder="1" applyAlignment="1" applyProtection="1">
      <alignment horizontal="left" vertical="top" wrapText="1"/>
      <protection/>
    </xf>
    <xf numFmtId="0" fontId="2" fillId="50" borderId="182" xfId="0" applyFont="1" applyFill="1" applyBorder="1" applyAlignment="1" applyProtection="1">
      <alignment horizontal="center" vertical="top" wrapText="1"/>
      <protection/>
    </xf>
    <xf numFmtId="0" fontId="2" fillId="50" borderId="183" xfId="0" applyFont="1" applyFill="1" applyBorder="1" applyAlignment="1" applyProtection="1">
      <alignment horizontal="center" vertical="top" wrapText="1"/>
      <protection/>
    </xf>
    <xf numFmtId="0" fontId="2" fillId="50" borderId="184" xfId="0" applyFont="1" applyFill="1" applyBorder="1" applyAlignment="1" applyProtection="1">
      <alignment horizontal="center" vertical="top" wrapText="1"/>
      <protection/>
    </xf>
    <xf numFmtId="0" fontId="2" fillId="0" borderId="185" xfId="0" applyFont="1" applyBorder="1" applyAlignment="1" applyProtection="1">
      <alignment horizontal="left"/>
      <protection/>
    </xf>
    <xf numFmtId="0" fontId="2" fillId="43" borderId="185" xfId="0" applyFont="1" applyFill="1" applyBorder="1" applyAlignment="1" applyProtection="1">
      <alignment vertical="top" wrapText="1"/>
      <protection/>
    </xf>
    <xf numFmtId="0" fontId="2" fillId="43" borderId="185" xfId="0" applyFont="1" applyFill="1" applyBorder="1" applyAlignment="1" applyProtection="1">
      <alignment horizontal="center" vertical="top" wrapText="1"/>
      <protection/>
    </xf>
    <xf numFmtId="0" fontId="2" fillId="50" borderId="181" xfId="0" applyFont="1" applyFill="1" applyBorder="1" applyAlignment="1" applyProtection="1">
      <alignment horizontal="left" vertical="top" wrapText="1"/>
      <protection/>
    </xf>
    <xf numFmtId="0" fontId="2" fillId="50" borderId="182" xfId="0" applyFont="1" applyFill="1" applyBorder="1" applyAlignment="1" applyProtection="1">
      <alignment vertical="top" wrapText="1"/>
      <protection/>
    </xf>
    <xf numFmtId="0" fontId="2" fillId="43" borderId="185" xfId="0" applyFont="1" applyFill="1" applyBorder="1" applyAlignment="1" applyProtection="1">
      <alignment horizontal="left" vertical="top" wrapText="1"/>
      <protection/>
    </xf>
    <xf numFmtId="0" fontId="2" fillId="43" borderId="186" xfId="0" applyFont="1" applyFill="1" applyBorder="1" applyAlignment="1" applyProtection="1">
      <alignment horizontal="center" vertical="top" wrapText="1"/>
      <protection/>
    </xf>
    <xf numFmtId="0" fontId="2" fillId="43" borderId="187" xfId="0" applyFont="1" applyFill="1" applyBorder="1" applyAlignment="1" applyProtection="1">
      <alignment horizontal="left" vertical="top" wrapText="1"/>
      <protection/>
    </xf>
    <xf numFmtId="0" fontId="2" fillId="43" borderId="187" xfId="0" applyFont="1" applyFill="1" applyBorder="1" applyAlignment="1" applyProtection="1">
      <alignment horizontal="center" vertical="top" wrapText="1"/>
      <protection/>
    </xf>
    <xf numFmtId="0" fontId="33" fillId="0" borderId="0" xfId="0" applyFont="1" applyAlignment="1" applyProtection="1">
      <alignment/>
      <protection/>
    </xf>
    <xf numFmtId="0" fontId="8" fillId="44" borderId="188" xfId="0" applyFont="1" applyFill="1" applyBorder="1" applyAlignment="1" applyProtection="1">
      <alignment horizontal="center" vertical="center" wrapText="1"/>
      <protection/>
    </xf>
    <xf numFmtId="0" fontId="2" fillId="0" borderId="148" xfId="0" applyFont="1" applyFill="1" applyBorder="1" applyAlignment="1" applyProtection="1">
      <alignment vertical="top" wrapText="1"/>
      <protection/>
    </xf>
    <xf numFmtId="0" fontId="2" fillId="0" borderId="148" xfId="0" applyFont="1" applyFill="1" applyBorder="1" applyAlignment="1" applyProtection="1">
      <alignment horizontal="left" vertical="top" wrapText="1"/>
      <protection/>
    </xf>
    <xf numFmtId="0" fontId="2" fillId="0" borderId="148" xfId="0" applyFont="1" applyFill="1" applyBorder="1" applyAlignment="1" applyProtection="1">
      <alignment horizontal="center" vertical="top" wrapText="1"/>
      <protection/>
    </xf>
    <xf numFmtId="0" fontId="2" fillId="44" borderId="149" xfId="0" applyFont="1" applyFill="1" applyBorder="1" applyAlignment="1" applyProtection="1">
      <alignment vertical="top" wrapText="1"/>
      <protection/>
    </xf>
    <xf numFmtId="0" fontId="2" fillId="43" borderId="152" xfId="0" applyFont="1" applyFill="1" applyBorder="1" applyAlignment="1" applyProtection="1">
      <alignment horizontal="left" vertical="top" wrapText="1"/>
      <protection/>
    </xf>
    <xf numFmtId="0" fontId="2" fillId="44" borderId="150" xfId="0" applyFont="1" applyFill="1" applyBorder="1" applyAlignment="1" applyProtection="1">
      <alignment horizontal="left" vertical="top" wrapText="1"/>
      <protection/>
    </xf>
    <xf numFmtId="0" fontId="2" fillId="44" borderId="189" xfId="0" applyFont="1" applyFill="1" applyBorder="1" applyAlignment="1" applyProtection="1">
      <alignment horizontal="center" vertical="top" wrapText="1"/>
      <protection/>
    </xf>
    <xf numFmtId="0" fontId="2" fillId="0" borderId="190" xfId="0" applyFont="1" applyFill="1" applyBorder="1" applyAlignment="1" applyProtection="1">
      <alignment vertical="top" wrapText="1"/>
      <protection/>
    </xf>
    <xf numFmtId="0" fontId="2" fillId="0" borderId="190" xfId="0" applyFont="1" applyFill="1" applyBorder="1" applyAlignment="1" applyProtection="1">
      <alignment horizontal="left" vertical="top" wrapText="1"/>
      <protection/>
    </xf>
    <xf numFmtId="0" fontId="2" fillId="0" borderId="190" xfId="0" applyFont="1" applyFill="1" applyBorder="1" applyAlignment="1" applyProtection="1">
      <alignment horizontal="center" vertical="top" wrapText="1"/>
      <protection/>
    </xf>
    <xf numFmtId="0" fontId="2" fillId="0" borderId="191" xfId="0" applyFont="1" applyFill="1" applyBorder="1" applyAlignment="1" applyProtection="1">
      <alignment horizontal="center" vertical="top" wrapText="1"/>
      <protection/>
    </xf>
    <xf numFmtId="0" fontId="8" fillId="51" borderId="192" xfId="0" applyFont="1" applyFill="1" applyBorder="1" applyAlignment="1" applyProtection="1">
      <alignment horizontal="center" vertical="center" wrapText="1"/>
      <protection/>
    </xf>
    <xf numFmtId="0" fontId="8" fillId="51" borderId="193" xfId="0" applyFont="1" applyFill="1" applyBorder="1" applyAlignment="1" applyProtection="1" quotePrefix="1">
      <alignment horizontal="center" vertical="center" wrapText="1"/>
      <protection/>
    </xf>
    <xf numFmtId="0" fontId="8" fillId="51" borderId="193" xfId="0" applyFont="1" applyFill="1" applyBorder="1" applyAlignment="1" applyProtection="1">
      <alignment horizontal="center" vertical="center" wrapText="1"/>
      <protection/>
    </xf>
    <xf numFmtId="0" fontId="8" fillId="35" borderId="194" xfId="0" applyFont="1" applyFill="1" applyBorder="1" applyAlignment="1" applyProtection="1">
      <alignment horizontal="center" vertical="center" wrapText="1"/>
      <protection/>
    </xf>
    <xf numFmtId="0" fontId="2" fillId="43" borderId="195" xfId="0" applyFont="1" applyFill="1" applyBorder="1" applyAlignment="1" applyProtection="1">
      <alignment horizontal="left" vertical="top" wrapText="1"/>
      <protection/>
    </xf>
    <xf numFmtId="0" fontId="2" fillId="43" borderId="195" xfId="0" applyFont="1" applyFill="1" applyBorder="1" applyAlignment="1" applyProtection="1">
      <alignment horizontal="center" vertical="top" wrapText="1"/>
      <protection/>
    </xf>
    <xf numFmtId="0" fontId="23" fillId="41" borderId="0" xfId="0" applyFont="1" applyFill="1" applyBorder="1" applyAlignment="1" applyProtection="1">
      <alignment horizontal="center" vertical="top" wrapText="1"/>
      <protection/>
    </xf>
    <xf numFmtId="0" fontId="2" fillId="51" borderId="196" xfId="0" applyFont="1" applyFill="1" applyBorder="1" applyAlignment="1" applyProtection="1">
      <alignment horizontal="left" vertical="top" wrapText="1"/>
      <protection/>
    </xf>
    <xf numFmtId="0" fontId="2" fillId="51" borderId="197" xfId="0" applyNumberFormat="1" applyFont="1" applyFill="1" applyBorder="1" applyAlignment="1" applyProtection="1">
      <alignment horizontal="left" vertical="top" wrapText="1"/>
      <protection/>
    </xf>
    <xf numFmtId="0" fontId="2" fillId="51" borderId="197" xfId="0" applyFont="1" applyFill="1" applyBorder="1" applyAlignment="1" applyProtection="1">
      <alignment horizontal="center" vertical="top" wrapText="1"/>
      <protection/>
    </xf>
    <xf numFmtId="0" fontId="2" fillId="51" borderId="198" xfId="0" applyFont="1" applyFill="1" applyBorder="1" applyAlignment="1" applyProtection="1">
      <alignment horizontal="center" vertical="top" wrapText="1"/>
      <protection/>
    </xf>
    <xf numFmtId="0" fontId="23" fillId="41" borderId="199" xfId="0" applyFont="1" applyFill="1" applyBorder="1" applyAlignment="1" applyProtection="1">
      <alignment horizontal="center" vertical="top" wrapText="1"/>
      <protection/>
    </xf>
    <xf numFmtId="0" fontId="2" fillId="43" borderId="200" xfId="0" applyFont="1" applyFill="1" applyBorder="1" applyAlignment="1" applyProtection="1">
      <alignment horizontal="left" vertical="top" wrapText="1"/>
      <protection/>
    </xf>
    <xf numFmtId="0" fontId="2" fillId="43" borderId="200" xfId="0" applyFont="1" applyFill="1" applyBorder="1" applyAlignment="1" applyProtection="1">
      <alignment horizontal="center" vertical="top" wrapText="1"/>
      <protection/>
    </xf>
    <xf numFmtId="0" fontId="2" fillId="51" borderId="197" xfId="0" applyFont="1" applyFill="1" applyBorder="1" applyAlignment="1" applyProtection="1">
      <alignment horizontal="left" vertical="top" wrapText="1"/>
      <protection/>
    </xf>
    <xf numFmtId="0" fontId="2" fillId="51" borderId="197" xfId="0" applyFont="1" applyFill="1" applyBorder="1" applyAlignment="1" applyProtection="1">
      <alignment horizontal="left" vertical="top" wrapText="1"/>
      <protection/>
    </xf>
    <xf numFmtId="0" fontId="2" fillId="51" borderId="201" xfId="0" applyFont="1" applyFill="1" applyBorder="1" applyAlignment="1" applyProtection="1">
      <alignment horizontal="left" vertical="top" wrapText="1"/>
      <protection/>
    </xf>
    <xf numFmtId="0" fontId="2" fillId="51" borderId="202" xfId="0" applyFont="1" applyFill="1" applyBorder="1" applyAlignment="1" applyProtection="1">
      <alignment horizontal="left" vertical="top" wrapText="1"/>
      <protection/>
    </xf>
    <xf numFmtId="0" fontId="2" fillId="51" borderId="202" xfId="0" applyFont="1" applyFill="1" applyBorder="1" applyAlignment="1" applyProtection="1">
      <alignment horizontal="center" vertical="top" wrapText="1"/>
      <protection/>
    </xf>
    <xf numFmtId="0" fontId="2" fillId="51" borderId="203" xfId="0" applyFont="1" applyFill="1" applyBorder="1" applyAlignment="1" applyProtection="1">
      <alignment horizontal="center" vertical="top" wrapText="1"/>
      <protection/>
    </xf>
    <xf numFmtId="0" fontId="23" fillId="41" borderId="204" xfId="0" applyFont="1" applyFill="1" applyBorder="1" applyAlignment="1" applyProtection="1">
      <alignment horizontal="center" vertical="top" wrapText="1"/>
      <protection/>
    </xf>
    <xf numFmtId="0" fontId="15" fillId="0" borderId="0" xfId="0" applyFont="1" applyAlignment="1" applyProtection="1">
      <alignment/>
      <protection/>
    </xf>
    <xf numFmtId="0" fontId="8" fillId="35" borderId="205" xfId="0" applyFont="1" applyFill="1" applyBorder="1" applyAlignment="1" applyProtection="1">
      <alignment horizontal="center" vertical="center" wrapText="1"/>
      <protection/>
    </xf>
    <xf numFmtId="0" fontId="8" fillId="35" borderId="206" xfId="0" applyFont="1" applyFill="1" applyBorder="1" applyAlignment="1" applyProtection="1">
      <alignment horizontal="center" vertical="center" wrapText="1"/>
      <protection/>
    </xf>
    <xf numFmtId="0" fontId="8" fillId="35" borderId="207" xfId="0" applyFont="1" applyFill="1" applyBorder="1" applyAlignment="1" applyProtection="1">
      <alignment horizontal="center" vertical="center" wrapText="1"/>
      <protection/>
    </xf>
    <xf numFmtId="0" fontId="8" fillId="35" borderId="208" xfId="0" applyFont="1" applyFill="1" applyBorder="1" applyAlignment="1" applyProtection="1">
      <alignment horizontal="center" vertical="center" wrapText="1"/>
      <protection/>
    </xf>
    <xf numFmtId="0" fontId="2" fillId="35" borderId="209" xfId="0" applyFont="1" applyFill="1" applyBorder="1" applyAlignment="1" applyProtection="1">
      <alignment horizontal="left" vertical="top" wrapText="1"/>
      <protection/>
    </xf>
    <xf numFmtId="0" fontId="2" fillId="35" borderId="210" xfId="0" applyFont="1" applyFill="1" applyBorder="1" applyAlignment="1" applyProtection="1">
      <alignment horizontal="left" vertical="top" wrapText="1"/>
      <protection/>
    </xf>
    <xf numFmtId="0" fontId="2" fillId="35" borderId="210" xfId="0" applyFont="1" applyFill="1" applyBorder="1" applyAlignment="1" applyProtection="1">
      <alignment horizontal="center" vertical="top" wrapText="1"/>
      <protection/>
    </xf>
    <xf numFmtId="0" fontId="2" fillId="35" borderId="211" xfId="0" applyFont="1" applyFill="1" applyBorder="1" applyAlignment="1" applyProtection="1">
      <alignment horizontal="center" vertical="top" wrapText="1"/>
      <protection/>
    </xf>
    <xf numFmtId="0" fontId="2" fillId="43" borderId="212" xfId="0" applyFont="1" applyFill="1" applyBorder="1" applyAlignment="1" applyProtection="1">
      <alignment horizontal="left" vertical="top" wrapText="1"/>
      <protection/>
    </xf>
    <xf numFmtId="0" fontId="2" fillId="43" borderId="212" xfId="0" applyFont="1" applyFill="1" applyBorder="1" applyAlignment="1" applyProtection="1">
      <alignment horizontal="center" vertical="top" wrapText="1"/>
      <protection/>
    </xf>
    <xf numFmtId="0" fontId="2" fillId="35" borderId="213" xfId="0" applyFont="1" applyFill="1" applyBorder="1" applyAlignment="1" applyProtection="1">
      <alignment horizontal="left" vertical="top" wrapText="1"/>
      <protection/>
    </xf>
    <xf numFmtId="0" fontId="2" fillId="35" borderId="214" xfId="0" applyFont="1" applyFill="1" applyBorder="1" applyAlignment="1" applyProtection="1">
      <alignment horizontal="left" vertical="top" wrapText="1"/>
      <protection/>
    </xf>
    <xf numFmtId="0" fontId="2" fillId="35" borderId="214" xfId="0" applyFont="1" applyFill="1" applyBorder="1" applyAlignment="1" applyProtection="1">
      <alignment horizontal="center" vertical="top" wrapText="1"/>
      <protection/>
    </xf>
    <xf numFmtId="0" fontId="2" fillId="35" borderId="215" xfId="0" applyFont="1" applyFill="1" applyBorder="1" applyAlignment="1" applyProtection="1">
      <alignment horizontal="center" vertical="top" wrapText="1"/>
      <protection/>
    </xf>
    <xf numFmtId="0" fontId="8" fillId="49" borderId="216" xfId="0" applyFont="1" applyFill="1" applyBorder="1" applyAlignment="1" applyProtection="1" quotePrefix="1">
      <alignment horizontal="center" vertical="center" wrapText="1"/>
      <protection/>
    </xf>
    <xf numFmtId="0" fontId="2" fillId="43" borderId="165" xfId="0" applyFont="1" applyFill="1" applyBorder="1" applyAlignment="1" applyProtection="1">
      <alignment horizontal="left" vertical="top" wrapText="1"/>
      <protection/>
    </xf>
    <xf numFmtId="0" fontId="2" fillId="43" borderId="171" xfId="0" applyFont="1" applyFill="1" applyBorder="1" applyAlignment="1" applyProtection="1">
      <alignment horizontal="left" vertical="top" wrapText="1"/>
      <protection/>
    </xf>
    <xf numFmtId="0" fontId="2" fillId="49" borderId="217" xfId="0" applyFont="1" applyFill="1" applyBorder="1" applyAlignment="1" applyProtection="1">
      <alignment horizontal="justify" vertical="top" wrapText="1"/>
      <protection/>
    </xf>
    <xf numFmtId="0" fontId="2" fillId="49" borderId="218" xfId="0" applyFont="1" applyFill="1" applyBorder="1" applyAlignment="1" applyProtection="1">
      <alignment horizontal="left" vertical="top" wrapText="1"/>
      <protection/>
    </xf>
    <xf numFmtId="0" fontId="2" fillId="49" borderId="218" xfId="0" applyFont="1" applyFill="1" applyBorder="1" applyAlignment="1" applyProtection="1">
      <alignment horizontal="center" vertical="top" wrapText="1"/>
      <protection/>
    </xf>
    <xf numFmtId="0" fontId="2" fillId="49" borderId="219" xfId="0" applyFont="1" applyFill="1" applyBorder="1" applyAlignment="1" applyProtection="1">
      <alignment horizontal="center" vertical="top" wrapText="1"/>
      <protection/>
    </xf>
    <xf numFmtId="0" fontId="8" fillId="42" borderId="220" xfId="0" applyFont="1" applyFill="1" applyBorder="1" applyAlignment="1" applyProtection="1">
      <alignment horizontal="center" vertical="center" wrapText="1"/>
      <protection/>
    </xf>
    <xf numFmtId="0" fontId="8" fillId="42" borderId="221" xfId="0" applyFont="1" applyFill="1" applyBorder="1" applyAlignment="1" applyProtection="1">
      <alignment horizontal="center" vertical="center" wrapText="1"/>
      <protection/>
    </xf>
    <xf numFmtId="0" fontId="2" fillId="43" borderId="222" xfId="0" applyFont="1" applyFill="1" applyBorder="1" applyAlignment="1" applyProtection="1">
      <alignment horizontal="left" vertical="top" wrapText="1"/>
      <protection/>
    </xf>
    <xf numFmtId="0" fontId="2" fillId="43" borderId="222" xfId="0" applyFont="1" applyFill="1" applyBorder="1" applyAlignment="1" applyProtection="1">
      <alignment horizontal="center" vertical="top" wrapText="1"/>
      <protection/>
    </xf>
    <xf numFmtId="0" fontId="2" fillId="42" borderId="141" xfId="0" applyFont="1" applyFill="1" applyBorder="1" applyAlignment="1" applyProtection="1">
      <alignment horizontal="justify" vertical="top" wrapText="1"/>
      <protection/>
    </xf>
    <xf numFmtId="0" fontId="2" fillId="42" borderId="142" xfId="0" applyFont="1" applyFill="1" applyBorder="1" applyAlignment="1" applyProtection="1">
      <alignment horizontal="left" vertical="top" wrapText="1"/>
      <protection/>
    </xf>
    <xf numFmtId="0" fontId="2" fillId="42" borderId="142" xfId="0" applyFont="1" applyFill="1" applyBorder="1" applyAlignment="1" applyProtection="1">
      <alignment horizontal="center" vertical="top" wrapText="1"/>
      <protection/>
    </xf>
    <xf numFmtId="0" fontId="2" fillId="42" borderId="143" xfId="0" applyFont="1" applyFill="1" applyBorder="1" applyAlignment="1" applyProtection="1">
      <alignment horizontal="center" vertical="top" wrapText="1"/>
      <protection/>
    </xf>
    <xf numFmtId="0" fontId="2" fillId="43" borderId="144" xfId="0" applyFont="1" applyFill="1" applyBorder="1" applyAlignment="1" applyProtection="1">
      <alignment horizontal="left" vertical="top" wrapText="1"/>
      <protection/>
    </xf>
    <xf numFmtId="0" fontId="2" fillId="43" borderId="144" xfId="0" applyFont="1" applyFill="1" applyBorder="1" applyAlignment="1" applyProtection="1">
      <alignment horizontal="center" vertical="top" wrapText="1"/>
      <protection/>
    </xf>
    <xf numFmtId="0" fontId="2" fillId="43" borderId="144" xfId="0" applyFont="1" applyFill="1" applyBorder="1" applyAlignment="1" applyProtection="1">
      <alignment horizontal="justify" vertical="top" wrapText="1"/>
      <protection/>
    </xf>
    <xf numFmtId="0" fontId="2" fillId="43" borderId="144" xfId="0" applyFont="1" applyFill="1" applyBorder="1" applyAlignment="1" applyProtection="1">
      <alignment horizontal="left" vertical="top" wrapText="1"/>
      <protection/>
    </xf>
    <xf numFmtId="0" fontId="2" fillId="43" borderId="144" xfId="0" applyFont="1" applyFill="1" applyBorder="1" applyAlignment="1" applyProtection="1">
      <alignment horizontal="center" vertical="top" wrapText="1"/>
      <protection/>
    </xf>
    <xf numFmtId="0" fontId="2" fillId="42" borderId="223" xfId="0" applyFont="1" applyFill="1" applyBorder="1" applyAlignment="1" applyProtection="1">
      <alignment vertical="top" wrapText="1"/>
      <protection/>
    </xf>
    <xf numFmtId="0" fontId="2" fillId="42" borderId="224" xfId="0" applyFont="1" applyFill="1" applyBorder="1" applyAlignment="1" applyProtection="1">
      <alignment horizontal="left" vertical="top" wrapText="1"/>
      <protection/>
    </xf>
    <xf numFmtId="0" fontId="2" fillId="42" borderId="224" xfId="0" applyFont="1" applyFill="1" applyBorder="1" applyAlignment="1" applyProtection="1">
      <alignment horizontal="center" vertical="top" wrapText="1"/>
      <protection/>
    </xf>
    <xf numFmtId="0" fontId="2" fillId="42" borderId="225" xfId="0" applyFont="1" applyFill="1" applyBorder="1" applyAlignment="1" applyProtection="1">
      <alignment horizontal="center" vertical="top" wrapText="1"/>
      <protection/>
    </xf>
    <xf numFmtId="0" fontId="8" fillId="37" borderId="192" xfId="0" applyFont="1" applyFill="1" applyBorder="1" applyAlignment="1" applyProtection="1">
      <alignment horizontal="center" vertical="center" wrapText="1"/>
      <protection/>
    </xf>
    <xf numFmtId="0" fontId="8" fillId="37" borderId="193" xfId="0" applyFont="1" applyFill="1" applyBorder="1" applyAlignment="1" applyProtection="1">
      <alignment horizontal="center" vertical="center" wrapText="1"/>
      <protection/>
    </xf>
    <xf numFmtId="0" fontId="2" fillId="43" borderId="200" xfId="0" applyFont="1" applyFill="1" applyBorder="1" applyAlignment="1" applyProtection="1">
      <alignment horizontal="left" vertical="top" wrapText="1"/>
      <protection/>
    </xf>
    <xf numFmtId="0" fontId="2" fillId="43" borderId="226" xfId="0" applyFont="1" applyFill="1" applyBorder="1" applyAlignment="1" applyProtection="1">
      <alignment horizontal="left" vertical="top" wrapText="1"/>
      <protection/>
    </xf>
    <xf numFmtId="0" fontId="2" fillId="43" borderId="226" xfId="0" applyFont="1" applyFill="1" applyBorder="1" applyAlignment="1" applyProtection="1">
      <alignment horizontal="center" vertical="top" wrapText="1"/>
      <protection/>
    </xf>
    <xf numFmtId="0" fontId="2" fillId="43" borderId="227" xfId="0" applyFont="1" applyFill="1" applyBorder="1" applyAlignment="1" applyProtection="1">
      <alignment horizontal="center" vertical="top" wrapText="1"/>
      <protection locked="0"/>
    </xf>
    <xf numFmtId="0" fontId="38" fillId="0" borderId="0" xfId="0" applyFont="1" applyAlignment="1" applyProtection="1">
      <alignment/>
      <protection/>
    </xf>
    <xf numFmtId="0" fontId="38" fillId="0" borderId="0" xfId="0" applyFont="1" applyFill="1" applyBorder="1" applyAlignment="1" applyProtection="1">
      <alignment horizontal="left" wrapText="1"/>
      <protection/>
    </xf>
    <xf numFmtId="0" fontId="8" fillId="0" borderId="228" xfId="0" applyFont="1" applyFill="1" applyBorder="1" applyAlignment="1" applyProtection="1">
      <alignment horizontal="center" vertical="center" wrapText="1"/>
      <protection/>
    </xf>
    <xf numFmtId="0" fontId="8" fillId="0" borderId="229" xfId="0" applyFont="1" applyFill="1" applyBorder="1" applyAlignment="1" applyProtection="1" quotePrefix="1">
      <alignment horizontal="center" vertical="center" wrapText="1"/>
      <protection/>
    </xf>
    <xf numFmtId="0" fontId="2" fillId="35" borderId="230" xfId="0" applyFont="1" applyFill="1" applyBorder="1" applyAlignment="1" applyProtection="1">
      <alignment vertical="top"/>
      <protection/>
    </xf>
    <xf numFmtId="0" fontId="2" fillId="35" borderId="231" xfId="0" applyFont="1" applyFill="1" applyBorder="1" applyAlignment="1" applyProtection="1">
      <alignment vertical="top" wrapText="1"/>
      <protection/>
    </xf>
    <xf numFmtId="0" fontId="2" fillId="35" borderId="231" xfId="0" applyFont="1" applyFill="1" applyBorder="1" applyAlignment="1" applyProtection="1">
      <alignment horizontal="center" vertical="top" wrapText="1"/>
      <protection/>
    </xf>
    <xf numFmtId="0" fontId="2" fillId="35" borderId="232" xfId="0" applyFont="1" applyFill="1" applyBorder="1" applyAlignment="1" applyProtection="1">
      <alignment horizontal="center" vertical="top" wrapText="1"/>
      <protection/>
    </xf>
    <xf numFmtId="0" fontId="2" fillId="43" borderId="212" xfId="0" applyFont="1" applyFill="1" applyBorder="1" applyAlignment="1" applyProtection="1">
      <alignment vertical="top"/>
      <protection/>
    </xf>
    <xf numFmtId="0" fontId="2" fillId="43" borderId="212" xfId="0" applyFont="1" applyFill="1" applyBorder="1" applyAlignment="1" applyProtection="1">
      <alignment vertical="top" wrapText="1"/>
      <protection/>
    </xf>
    <xf numFmtId="0" fontId="2" fillId="35" borderId="209" xfId="0" applyFont="1" applyFill="1" applyBorder="1" applyAlignment="1" applyProtection="1">
      <alignment vertical="top"/>
      <protection/>
    </xf>
    <xf numFmtId="0" fontId="2" fillId="35" borderId="210" xfId="0" applyFont="1" applyFill="1" applyBorder="1" applyAlignment="1" applyProtection="1">
      <alignment vertical="top" wrapText="1"/>
      <protection/>
    </xf>
    <xf numFmtId="0" fontId="2" fillId="35" borderId="213" xfId="0" applyFont="1" applyFill="1" applyBorder="1" applyAlignment="1" applyProtection="1">
      <alignment vertical="top"/>
      <protection/>
    </xf>
    <xf numFmtId="0" fontId="2" fillId="35" borderId="214" xfId="0" applyFont="1" applyFill="1" applyBorder="1" applyAlignment="1" applyProtection="1">
      <alignment vertical="top" wrapText="1"/>
      <protection/>
    </xf>
    <xf numFmtId="0" fontId="2" fillId="35" borderId="214" xfId="0" applyFont="1" applyFill="1" applyBorder="1" applyAlignment="1" applyProtection="1">
      <alignment horizontal="center" vertical="top" wrapText="1"/>
      <protection/>
    </xf>
    <xf numFmtId="0" fontId="2" fillId="35" borderId="215" xfId="0" applyFont="1" applyFill="1" applyBorder="1" applyAlignment="1" applyProtection="1">
      <alignment horizontal="center" vertical="top" wrapText="1"/>
      <protection/>
    </xf>
    <xf numFmtId="0" fontId="38" fillId="0" borderId="0" xfId="0" applyFont="1" applyAlignment="1" applyProtection="1">
      <alignment horizontal="left" vertical="top"/>
      <protection/>
    </xf>
    <xf numFmtId="0" fontId="26" fillId="0" borderId="0" xfId="0" applyFont="1" applyAlignment="1" applyProtection="1">
      <alignment horizontal="left" vertical="top"/>
      <protection/>
    </xf>
    <xf numFmtId="0" fontId="15" fillId="43" borderId="0" xfId="0" applyFont="1" applyFill="1" applyBorder="1" applyAlignment="1" applyProtection="1">
      <alignment vertical="top" wrapText="1"/>
      <protection/>
    </xf>
    <xf numFmtId="0" fontId="8" fillId="43" borderId="0" xfId="0" applyFont="1" applyFill="1" applyBorder="1" applyAlignment="1" applyProtection="1">
      <alignment vertical="top" wrapText="1"/>
      <protection/>
    </xf>
    <xf numFmtId="0" fontId="8" fillId="43" borderId="109" xfId="0" applyFont="1" applyFill="1" applyBorder="1" applyAlignment="1" applyProtection="1">
      <alignment vertical="top" wrapText="1"/>
      <protection/>
    </xf>
    <xf numFmtId="0" fontId="2" fillId="43" borderId="109" xfId="0" applyFont="1" applyFill="1" applyBorder="1" applyAlignment="1" applyProtection="1">
      <alignment horizontal="center" vertical="center" wrapText="1"/>
      <protection/>
    </xf>
    <xf numFmtId="0" fontId="8" fillId="43" borderId="109" xfId="0" applyFont="1" applyFill="1" applyBorder="1" applyAlignment="1" applyProtection="1">
      <alignment horizontal="center" vertical="center" wrapText="1"/>
      <protection/>
    </xf>
    <xf numFmtId="0" fontId="2" fillId="43" borderId="109" xfId="0" applyFont="1" applyFill="1" applyBorder="1" applyAlignment="1" applyProtection="1">
      <alignment horizontal="center" vertical="center"/>
      <protection/>
    </xf>
    <xf numFmtId="0" fontId="8" fillId="43" borderId="109" xfId="0" applyFont="1" applyFill="1" applyBorder="1" applyAlignment="1" applyProtection="1">
      <alignment horizontal="center" vertical="center"/>
      <protection/>
    </xf>
    <xf numFmtId="0" fontId="2" fillId="43" borderId="0" xfId="0" applyFont="1" applyFill="1" applyBorder="1" applyAlignment="1" applyProtection="1">
      <alignment/>
      <protection/>
    </xf>
    <xf numFmtId="0" fontId="2" fillId="42" borderId="141" xfId="0" applyFont="1" applyFill="1" applyBorder="1" applyAlignment="1" applyProtection="1">
      <alignment vertical="top" wrapText="1"/>
      <protection/>
    </xf>
    <xf numFmtId="0" fontId="2" fillId="42" borderId="233" xfId="0" applyFont="1" applyFill="1" applyBorder="1" applyAlignment="1" applyProtection="1">
      <alignment horizontal="center" vertical="top" wrapText="1"/>
      <protection/>
    </xf>
    <xf numFmtId="0" fontId="2" fillId="43" borderId="0" xfId="0" applyFont="1" applyFill="1" applyBorder="1" applyAlignment="1" applyProtection="1">
      <alignment horizontal="center" vertical="top" wrapText="1"/>
      <protection/>
    </xf>
    <xf numFmtId="0" fontId="2" fillId="43" borderId="0" xfId="0" applyFont="1" applyFill="1" applyBorder="1" applyAlignment="1" applyProtection="1">
      <alignment vertical="top"/>
      <protection/>
    </xf>
    <xf numFmtId="0" fontId="2" fillId="43" borderId="0" xfId="0" applyFont="1" applyFill="1" applyBorder="1" applyAlignment="1" applyProtection="1">
      <alignment horizontal="center" vertical="top"/>
      <protection/>
    </xf>
    <xf numFmtId="214" fontId="8" fillId="43" borderId="0" xfId="0" applyNumberFormat="1" applyFont="1" applyFill="1" applyBorder="1" applyAlignment="1" applyProtection="1">
      <alignment horizontal="center" vertical="top"/>
      <protection/>
    </xf>
    <xf numFmtId="0" fontId="2" fillId="42" borderId="141" xfId="0" applyFont="1" applyFill="1" applyBorder="1" applyAlignment="1" applyProtection="1">
      <alignment vertical="top" wrapText="1"/>
      <protection/>
    </xf>
    <xf numFmtId="16" fontId="2" fillId="43" borderId="144" xfId="0" applyNumberFormat="1" applyFont="1" applyFill="1" applyBorder="1" applyAlignment="1" applyProtection="1">
      <alignment horizontal="center" vertical="top" wrapText="1"/>
      <protection/>
    </xf>
    <xf numFmtId="0" fontId="2" fillId="42" borderId="141" xfId="0" applyFont="1" applyFill="1" applyBorder="1" applyAlignment="1" applyProtection="1">
      <alignment vertical="top"/>
      <protection/>
    </xf>
    <xf numFmtId="0" fontId="2" fillId="42" borderId="142" xfId="0" applyFont="1" applyFill="1" applyBorder="1" applyAlignment="1" applyProtection="1">
      <alignment horizontal="center" vertical="top"/>
      <protection/>
    </xf>
    <xf numFmtId="0" fontId="2" fillId="42" borderId="143" xfId="0" applyFont="1" applyFill="1" applyBorder="1" applyAlignment="1" applyProtection="1">
      <alignment horizontal="center" vertical="top"/>
      <protection/>
    </xf>
    <xf numFmtId="0" fontId="2" fillId="0" borderId="0" xfId="0" applyFont="1" applyFill="1" applyAlignment="1" applyProtection="1">
      <alignment/>
      <protection/>
    </xf>
    <xf numFmtId="16" fontId="2" fillId="43" borderId="144" xfId="0" applyNumberFormat="1" applyFont="1" applyFill="1" applyBorder="1" applyAlignment="1" applyProtection="1">
      <alignment horizontal="center" vertical="top" wrapText="1"/>
      <protection/>
    </xf>
    <xf numFmtId="0" fontId="2" fillId="43" borderId="144" xfId="0" applyNumberFormat="1" applyFont="1" applyFill="1" applyBorder="1" applyAlignment="1" applyProtection="1">
      <alignment vertical="top" wrapText="1"/>
      <protection/>
    </xf>
    <xf numFmtId="0" fontId="15" fillId="43" borderId="0" xfId="0" applyFont="1" applyFill="1" applyBorder="1" applyAlignment="1" applyProtection="1">
      <alignment vertical="top"/>
      <protection/>
    </xf>
    <xf numFmtId="0" fontId="2" fillId="43" borderId="0" xfId="0" applyFont="1" applyFill="1" applyBorder="1" applyAlignment="1" applyProtection="1">
      <alignment vertical="top" wrapText="1"/>
      <protection/>
    </xf>
    <xf numFmtId="0" fontId="2" fillId="43" borderId="234" xfId="0" applyFont="1" applyFill="1" applyBorder="1" applyAlignment="1" applyProtection="1">
      <alignment horizontal="center" vertical="top" wrapText="1"/>
      <protection/>
    </xf>
    <xf numFmtId="0" fontId="2" fillId="43" borderId="234" xfId="0" applyFont="1" applyFill="1" applyBorder="1" applyAlignment="1" applyProtection="1">
      <alignment horizontal="center" vertical="top"/>
      <protection/>
    </xf>
    <xf numFmtId="214" fontId="8" fillId="43" borderId="234" xfId="0" applyNumberFormat="1" applyFont="1" applyFill="1" applyBorder="1" applyAlignment="1" applyProtection="1">
      <alignment horizontal="center" vertical="top"/>
      <protection/>
    </xf>
    <xf numFmtId="0" fontId="2" fillId="36" borderId="158" xfId="0" applyFont="1" applyFill="1" applyBorder="1" applyAlignment="1" applyProtection="1">
      <alignment vertical="top" wrapText="1"/>
      <protection/>
    </xf>
    <xf numFmtId="0" fontId="2" fillId="0" borderId="0" xfId="0" applyFont="1" applyAlignment="1" applyProtection="1">
      <alignment vertical="top"/>
      <protection/>
    </xf>
    <xf numFmtId="0" fontId="2" fillId="36" borderId="159" xfId="0" applyFont="1" applyFill="1" applyBorder="1" applyAlignment="1" applyProtection="1">
      <alignment horizontal="justify" vertical="top" wrapText="1"/>
      <protection/>
    </xf>
    <xf numFmtId="0" fontId="0" fillId="36" borderId="159" xfId="0" applyFill="1" applyBorder="1" applyAlignment="1" applyProtection="1">
      <alignment vertical="top" wrapText="1"/>
      <protection/>
    </xf>
    <xf numFmtId="49" fontId="2" fillId="36" borderId="159" xfId="0" applyNumberFormat="1" applyFont="1" applyFill="1" applyBorder="1" applyAlignment="1" applyProtection="1">
      <alignment horizontal="center" vertical="top" wrapText="1"/>
      <protection/>
    </xf>
    <xf numFmtId="0" fontId="2" fillId="43" borderId="161" xfId="0" applyFont="1" applyFill="1" applyBorder="1" applyAlignment="1" applyProtection="1">
      <alignment vertical="top"/>
      <protection/>
    </xf>
    <xf numFmtId="0" fontId="8" fillId="43" borderId="0" xfId="0" applyFont="1" applyFill="1" applyBorder="1" applyAlignment="1" applyProtection="1">
      <alignment vertical="top"/>
      <protection/>
    </xf>
    <xf numFmtId="16" fontId="2" fillId="36" borderId="159" xfId="0" applyNumberFormat="1" applyFont="1" applyFill="1" applyBorder="1" applyAlignment="1" applyProtection="1">
      <alignment horizontal="center" vertical="top" wrapText="1"/>
      <protection/>
    </xf>
    <xf numFmtId="214" fontId="8" fillId="33" borderId="235" xfId="0" applyNumberFormat="1" applyFont="1" applyFill="1" applyBorder="1" applyAlignment="1" applyProtection="1">
      <alignment horizontal="center" vertical="top"/>
      <protection/>
    </xf>
    <xf numFmtId="0" fontId="23" fillId="43" borderId="0" xfId="0" applyFont="1" applyFill="1" applyBorder="1" applyAlignment="1" applyProtection="1">
      <alignment horizontal="center" vertical="top" wrapText="1"/>
      <protection/>
    </xf>
    <xf numFmtId="0" fontId="2" fillId="43" borderId="0" xfId="0" applyFont="1" applyFill="1" applyAlignment="1" applyProtection="1">
      <alignment/>
      <protection/>
    </xf>
    <xf numFmtId="0" fontId="26" fillId="0" borderId="0" xfId="0" applyFont="1" applyFill="1" applyBorder="1" applyAlignment="1" applyProtection="1">
      <alignment horizontal="left" vertical="top"/>
      <protection/>
    </xf>
    <xf numFmtId="0" fontId="8" fillId="52" borderId="236" xfId="0" applyFont="1" applyFill="1" applyBorder="1" applyAlignment="1" applyProtection="1">
      <alignment horizontal="center" vertical="center" wrapText="1"/>
      <protection/>
    </xf>
    <xf numFmtId="0" fontId="8" fillId="52" borderId="237" xfId="0" applyFont="1" applyFill="1" applyBorder="1" applyAlignment="1" applyProtection="1">
      <alignment horizontal="center" vertical="center" wrapText="1"/>
      <protection/>
    </xf>
    <xf numFmtId="0" fontId="2" fillId="43" borderId="238" xfId="0" applyFont="1" applyFill="1" applyBorder="1" applyAlignment="1" applyProtection="1">
      <alignment vertical="top" wrapText="1"/>
      <protection/>
    </xf>
    <xf numFmtId="0" fontId="2" fillId="43" borderId="238" xfId="0" applyFont="1" applyFill="1" applyBorder="1" applyAlignment="1" applyProtection="1">
      <alignment horizontal="center" vertical="top" wrapText="1"/>
      <protection/>
    </xf>
    <xf numFmtId="214" fontId="8" fillId="33" borderId="239" xfId="0" applyNumberFormat="1" applyFont="1" applyFill="1" applyBorder="1" applyAlignment="1" applyProtection="1">
      <alignment horizontal="center" vertical="top"/>
      <protection/>
    </xf>
    <xf numFmtId="0" fontId="2" fillId="52" borderId="240" xfId="0" applyFont="1" applyFill="1" applyBorder="1" applyAlignment="1" applyProtection="1">
      <alignment vertical="top" wrapText="1"/>
      <protection/>
    </xf>
    <xf numFmtId="0" fontId="2" fillId="52" borderId="241" xfId="0" applyFont="1" applyFill="1" applyBorder="1" applyAlignment="1" applyProtection="1">
      <alignment vertical="top" wrapText="1"/>
      <protection/>
    </xf>
    <xf numFmtId="0" fontId="2" fillId="52" borderId="241" xfId="0" applyFont="1" applyFill="1" applyBorder="1" applyAlignment="1" applyProtection="1">
      <alignment vertical="top" wrapText="1"/>
      <protection/>
    </xf>
    <xf numFmtId="0" fontId="2" fillId="52" borderId="241" xfId="0" applyFont="1" applyFill="1" applyBorder="1" applyAlignment="1" applyProtection="1">
      <alignment horizontal="center" vertical="top" wrapText="1"/>
      <protection/>
    </xf>
    <xf numFmtId="0" fontId="2" fillId="52" borderId="242" xfId="0" applyFont="1" applyFill="1" applyBorder="1" applyAlignment="1" applyProtection="1">
      <alignment horizontal="center" vertical="top" wrapText="1"/>
      <protection/>
    </xf>
    <xf numFmtId="0" fontId="2" fillId="0" borderId="243" xfId="0" applyFont="1" applyBorder="1" applyAlignment="1" applyProtection="1">
      <alignment vertical="top" wrapText="1"/>
      <protection/>
    </xf>
    <xf numFmtId="0" fontId="2" fillId="0" borderId="243" xfId="0" applyFont="1" applyBorder="1" applyAlignment="1" applyProtection="1">
      <alignment horizontal="center" vertical="top" wrapText="1"/>
      <protection/>
    </xf>
    <xf numFmtId="0" fontId="2" fillId="52" borderId="244" xfId="0" applyFont="1" applyFill="1" applyBorder="1" applyAlignment="1" applyProtection="1">
      <alignment horizontal="center" vertical="top" wrapText="1"/>
      <protection/>
    </xf>
    <xf numFmtId="0" fontId="2" fillId="0" borderId="245" xfId="0" applyFont="1" applyBorder="1" applyAlignment="1" applyProtection="1">
      <alignment horizontal="center" vertical="top" wrapText="1"/>
      <protection/>
    </xf>
    <xf numFmtId="0" fontId="2" fillId="43" borderId="58" xfId="0" applyFont="1" applyFill="1" applyBorder="1" applyAlignment="1" applyProtection="1">
      <alignment/>
      <protection/>
    </xf>
    <xf numFmtId="0" fontId="2" fillId="43" borderId="59" xfId="0" applyFont="1" applyFill="1" applyBorder="1" applyAlignment="1" applyProtection="1">
      <alignment/>
      <protection/>
    </xf>
    <xf numFmtId="0" fontId="2" fillId="52" borderId="59" xfId="0" applyFont="1" applyFill="1" applyBorder="1" applyAlignment="1" applyProtection="1">
      <alignment/>
      <protection/>
    </xf>
    <xf numFmtId="0" fontId="34" fillId="43" borderId="246" xfId="0" applyFont="1" applyFill="1" applyBorder="1" applyAlignment="1" applyProtection="1">
      <alignment horizontal="center" vertical="center" wrapText="1"/>
      <protection/>
    </xf>
    <xf numFmtId="0" fontId="23" fillId="43" borderId="91" xfId="0" applyFont="1" applyFill="1" applyBorder="1" applyAlignment="1" applyProtection="1">
      <alignment horizontal="center" vertical="top" wrapText="1"/>
      <protection/>
    </xf>
    <xf numFmtId="214" fontId="8" fillId="43" borderId="246" xfId="0" applyNumberFormat="1" applyFont="1" applyFill="1" applyBorder="1" applyAlignment="1" applyProtection="1">
      <alignment horizontal="center" vertical="top"/>
      <protection/>
    </xf>
    <xf numFmtId="0" fontId="2" fillId="43" borderId="246" xfId="0" applyFont="1" applyFill="1" applyBorder="1" applyAlignment="1" applyProtection="1">
      <alignment/>
      <protection/>
    </xf>
    <xf numFmtId="0" fontId="2" fillId="52" borderId="240" xfId="0" applyFont="1" applyFill="1" applyBorder="1" applyAlignment="1" applyProtection="1">
      <alignment horizontal="left" vertical="top" wrapText="1"/>
      <protection/>
    </xf>
    <xf numFmtId="0" fontId="2" fillId="52" borderId="241" xfId="0" applyNumberFormat="1" applyFont="1" applyFill="1" applyBorder="1" applyAlignment="1" applyProtection="1">
      <alignment vertical="top" wrapText="1"/>
      <protection/>
    </xf>
    <xf numFmtId="0" fontId="2" fillId="52" borderId="241" xfId="0" applyFont="1" applyFill="1" applyBorder="1" applyAlignment="1" applyProtection="1">
      <alignment horizontal="center" vertical="top" wrapText="1"/>
      <protection/>
    </xf>
    <xf numFmtId="0" fontId="2" fillId="52" borderId="242" xfId="0" applyFont="1" applyFill="1" applyBorder="1" applyAlignment="1" applyProtection="1">
      <alignment horizontal="center" vertical="top" wrapText="1"/>
      <protection/>
    </xf>
    <xf numFmtId="0" fontId="2" fillId="0" borderId="243" xfId="0" applyFont="1" applyBorder="1" applyAlignment="1" applyProtection="1">
      <alignment vertical="top" wrapText="1"/>
      <protection/>
    </xf>
    <xf numFmtId="0" fontId="2" fillId="0" borderId="243" xfId="0" applyFont="1" applyBorder="1" applyAlignment="1" applyProtection="1">
      <alignment horizontal="center" vertical="top" wrapText="1"/>
      <protection/>
    </xf>
    <xf numFmtId="0" fontId="2" fillId="0" borderId="243" xfId="0" applyFont="1" applyBorder="1" applyAlignment="1" applyProtection="1">
      <alignment wrapText="1"/>
      <protection/>
    </xf>
    <xf numFmtId="0" fontId="23" fillId="43" borderId="114" xfId="0" applyFont="1" applyFill="1" applyBorder="1" applyAlignment="1" applyProtection="1">
      <alignment horizontal="center" vertical="top" wrapText="1"/>
      <protection/>
    </xf>
    <xf numFmtId="214" fontId="8" fillId="43" borderId="247" xfId="0" applyNumberFormat="1" applyFont="1" applyFill="1" applyBorder="1" applyAlignment="1" applyProtection="1">
      <alignment horizontal="center" vertical="top"/>
      <protection/>
    </xf>
    <xf numFmtId="0" fontId="2" fillId="43" borderId="243" xfId="0" applyFont="1" applyFill="1" applyBorder="1" applyAlignment="1" applyProtection="1">
      <alignment horizontal="left" vertical="top" wrapText="1"/>
      <protection/>
    </xf>
    <xf numFmtId="0" fontId="2" fillId="43" borderId="243" xfId="0" applyFont="1" applyFill="1" applyBorder="1" applyAlignment="1" applyProtection="1">
      <alignment horizontal="left" vertical="top" wrapText="1"/>
      <protection/>
    </xf>
    <xf numFmtId="0" fontId="2" fillId="43" borderId="243" xfId="0" applyNumberFormat="1" applyFont="1" applyFill="1" applyBorder="1" applyAlignment="1" applyProtection="1">
      <alignment horizontal="left" vertical="top" wrapText="1"/>
      <protection/>
    </xf>
    <xf numFmtId="0" fontId="2" fillId="43" borderId="243" xfId="0" applyFont="1" applyFill="1" applyBorder="1" applyAlignment="1" applyProtection="1">
      <alignment horizontal="center" vertical="top" wrapText="1"/>
      <protection/>
    </xf>
    <xf numFmtId="0" fontId="2" fillId="0" borderId="243" xfId="0" applyFont="1" applyFill="1" applyBorder="1" applyAlignment="1" applyProtection="1">
      <alignment vertical="top" wrapText="1"/>
      <protection/>
    </xf>
    <xf numFmtId="0" fontId="2" fillId="0" borderId="243" xfId="0" applyFont="1" applyFill="1" applyBorder="1" applyAlignment="1" applyProtection="1">
      <alignment vertical="top" wrapText="1"/>
      <protection/>
    </xf>
    <xf numFmtId="0" fontId="2" fillId="0" borderId="243" xfId="0" applyFont="1" applyFill="1" applyBorder="1" applyAlignment="1" applyProtection="1">
      <alignment horizontal="center" vertical="top" wrapText="1"/>
      <protection/>
    </xf>
    <xf numFmtId="0" fontId="2" fillId="0" borderId="245" xfId="0" applyFont="1" applyFill="1" applyBorder="1" applyAlignment="1" applyProtection="1">
      <alignment horizontal="center" vertical="top" wrapText="1"/>
      <protection/>
    </xf>
    <xf numFmtId="0" fontId="2" fillId="0" borderId="243" xfId="0" applyFont="1" applyFill="1" applyBorder="1" applyAlignment="1" applyProtection="1">
      <alignment horizontal="center" vertical="top" wrapText="1"/>
      <protection/>
    </xf>
    <xf numFmtId="0" fontId="2" fillId="52" borderId="242" xfId="0" applyFont="1" applyFill="1" applyBorder="1" applyAlignment="1" applyProtection="1">
      <alignment vertical="top" wrapText="1"/>
      <protection/>
    </xf>
    <xf numFmtId="0" fontId="23" fillId="43" borderId="248" xfId="0" applyFont="1" applyFill="1" applyBorder="1" applyAlignment="1" applyProtection="1">
      <alignment horizontal="center" vertical="top" wrapText="1"/>
      <protection/>
    </xf>
    <xf numFmtId="0" fontId="2" fillId="0" borderId="245" xfId="0" applyFont="1" applyBorder="1" applyAlignment="1" applyProtection="1">
      <alignment vertical="top"/>
      <protection/>
    </xf>
    <xf numFmtId="0" fontId="23" fillId="41" borderId="249" xfId="0" applyFont="1" applyFill="1" applyBorder="1" applyAlignment="1" applyProtection="1">
      <alignment horizontal="center" vertical="top" wrapText="1"/>
      <protection/>
    </xf>
    <xf numFmtId="0" fontId="8" fillId="0" borderId="0" xfId="0" applyFont="1" applyFill="1" applyBorder="1" applyAlignment="1" applyProtection="1">
      <alignment horizontal="left" vertical="top"/>
      <protection/>
    </xf>
    <xf numFmtId="0" fontId="8" fillId="33" borderId="250" xfId="0" applyFont="1" applyFill="1" applyBorder="1" applyAlignment="1" applyProtection="1">
      <alignment horizontal="center" vertical="center" wrapText="1"/>
      <protection/>
    </xf>
    <xf numFmtId="0" fontId="8" fillId="33" borderId="251" xfId="0" applyFont="1" applyFill="1" applyBorder="1" applyAlignment="1" applyProtection="1">
      <alignment horizontal="center" vertical="center" wrapText="1"/>
      <protection/>
    </xf>
    <xf numFmtId="0" fontId="2" fillId="34" borderId="252" xfId="0" applyFont="1" applyFill="1" applyBorder="1" applyAlignment="1" applyProtection="1">
      <alignment vertical="top" wrapText="1"/>
      <protection/>
    </xf>
    <xf numFmtId="0" fontId="2" fillId="34" borderId="252" xfId="0" applyFont="1" applyFill="1" applyBorder="1" applyAlignment="1" applyProtection="1">
      <alignment vertical="top" wrapText="1"/>
      <protection/>
    </xf>
    <xf numFmtId="0" fontId="2" fillId="34" borderId="252" xfId="0" applyFont="1" applyFill="1" applyBorder="1" applyAlignment="1" applyProtection="1">
      <alignment horizontal="center" vertical="top" wrapText="1"/>
      <protection/>
    </xf>
    <xf numFmtId="0" fontId="2" fillId="34" borderId="252" xfId="0" applyFont="1" applyFill="1" applyBorder="1" applyAlignment="1" applyProtection="1">
      <alignment horizontal="center" vertical="top" wrapText="1"/>
      <protection/>
    </xf>
    <xf numFmtId="0" fontId="2" fillId="33" borderId="253" xfId="0" applyFont="1" applyFill="1" applyBorder="1" applyAlignment="1" applyProtection="1">
      <alignment vertical="top" wrapText="1"/>
      <protection/>
    </xf>
    <xf numFmtId="0" fontId="2" fillId="33" borderId="254" xfId="0" applyFont="1" applyFill="1" applyBorder="1" applyAlignment="1" applyProtection="1">
      <alignment vertical="top" wrapText="1"/>
      <protection/>
    </xf>
    <xf numFmtId="0" fontId="2" fillId="33" borderId="254" xfId="0" applyFont="1" applyFill="1" applyBorder="1" applyAlignment="1" applyProtection="1">
      <alignment vertical="top" wrapText="1"/>
      <protection/>
    </xf>
    <xf numFmtId="0" fontId="2" fillId="33" borderId="254" xfId="0" applyFont="1" applyFill="1" applyBorder="1" applyAlignment="1" applyProtection="1">
      <alignment horizontal="center" vertical="top" wrapText="1"/>
      <protection/>
    </xf>
    <xf numFmtId="0" fontId="2" fillId="33" borderId="255" xfId="0" applyFont="1" applyFill="1" applyBorder="1" applyAlignment="1" applyProtection="1">
      <alignment horizontal="center" vertical="top" wrapText="1"/>
      <protection/>
    </xf>
    <xf numFmtId="0" fontId="2" fillId="34" borderId="256" xfId="0" applyFont="1" applyFill="1" applyBorder="1" applyAlignment="1" applyProtection="1">
      <alignment vertical="top" wrapText="1"/>
      <protection/>
    </xf>
    <xf numFmtId="0" fontId="2" fillId="34" borderId="256" xfId="0" applyFont="1" applyFill="1" applyBorder="1" applyAlignment="1" applyProtection="1">
      <alignment vertical="top" wrapText="1"/>
      <protection/>
    </xf>
    <xf numFmtId="0" fontId="2" fillId="34" borderId="256" xfId="0" applyFont="1" applyFill="1" applyBorder="1" applyAlignment="1" applyProtection="1">
      <alignment horizontal="center" vertical="top" wrapText="1"/>
      <protection/>
    </xf>
    <xf numFmtId="0" fontId="2" fillId="34" borderId="256" xfId="0" applyFont="1" applyFill="1" applyBorder="1" applyAlignment="1" applyProtection="1">
      <alignment horizontal="center" vertical="top" wrapText="1"/>
      <protection/>
    </xf>
    <xf numFmtId="0" fontId="2" fillId="33" borderId="254" xfId="0" applyFont="1" applyFill="1" applyBorder="1" applyAlignment="1" applyProtection="1">
      <alignment horizontal="center" vertical="top" wrapText="1"/>
      <protection/>
    </xf>
    <xf numFmtId="0" fontId="2" fillId="33" borderId="253" xfId="0" applyFont="1" applyFill="1" applyBorder="1" applyAlignment="1" applyProtection="1">
      <alignment vertical="top" wrapText="1"/>
      <protection/>
    </xf>
    <xf numFmtId="0" fontId="2" fillId="35" borderId="253" xfId="0" applyFont="1" applyFill="1" applyBorder="1" applyAlignment="1" applyProtection="1">
      <alignment vertical="top" wrapText="1"/>
      <protection/>
    </xf>
    <xf numFmtId="0" fontId="2" fillId="35" borderId="254" xfId="0" applyFont="1" applyFill="1" applyBorder="1" applyAlignment="1" applyProtection="1">
      <alignment vertical="top" wrapText="1"/>
      <protection/>
    </xf>
    <xf numFmtId="0" fontId="2" fillId="35" borderId="254" xfId="0" applyFont="1" applyFill="1" applyBorder="1" applyAlignment="1" applyProtection="1">
      <alignment horizontal="center" vertical="top" wrapText="1"/>
      <protection/>
    </xf>
    <xf numFmtId="0" fontId="2" fillId="35" borderId="255" xfId="0" applyFont="1" applyFill="1" applyBorder="1" applyAlignment="1" applyProtection="1">
      <alignment horizontal="center" vertical="top" wrapText="1"/>
      <protection/>
    </xf>
    <xf numFmtId="0" fontId="2" fillId="35" borderId="253" xfId="0" applyFont="1" applyFill="1" applyBorder="1" applyAlignment="1" applyProtection="1">
      <alignment horizontal="left" vertical="top" wrapText="1"/>
      <protection/>
    </xf>
    <xf numFmtId="0" fontId="2" fillId="35" borderId="257" xfId="0" applyFont="1" applyFill="1" applyBorder="1" applyAlignment="1" applyProtection="1">
      <alignment vertical="top" wrapText="1"/>
      <protection/>
    </xf>
    <xf numFmtId="0" fontId="2" fillId="35" borderId="258" xfId="0" applyFont="1" applyFill="1" applyBorder="1" applyAlignment="1" applyProtection="1">
      <alignment vertical="top" wrapText="1"/>
      <protection/>
    </xf>
    <xf numFmtId="0" fontId="2" fillId="35" borderId="258" xfId="0" applyFont="1" applyFill="1" applyBorder="1" applyAlignment="1" applyProtection="1">
      <alignment horizontal="center" vertical="top" wrapText="1"/>
      <protection/>
    </xf>
    <xf numFmtId="0" fontId="2" fillId="35" borderId="259" xfId="0" applyFont="1" applyFill="1" applyBorder="1" applyAlignment="1" applyProtection="1">
      <alignment horizontal="center" vertical="top" wrapText="1"/>
      <protection/>
    </xf>
    <xf numFmtId="0" fontId="2" fillId="53" borderId="257" xfId="0" applyFont="1" applyFill="1" applyBorder="1" applyAlignment="1" applyProtection="1">
      <alignment vertical="top" wrapText="1"/>
      <protection/>
    </xf>
    <xf numFmtId="0" fontId="2" fillId="53" borderId="258" xfId="0" applyFont="1" applyFill="1" applyBorder="1" applyAlignment="1" applyProtection="1">
      <alignment vertical="top" wrapText="1"/>
      <protection/>
    </xf>
    <xf numFmtId="0" fontId="2" fillId="53" borderId="258" xfId="0" applyFont="1" applyFill="1" applyBorder="1" applyAlignment="1" applyProtection="1">
      <alignment horizontal="center" vertical="top" wrapText="1"/>
      <protection/>
    </xf>
    <xf numFmtId="0" fontId="2" fillId="53" borderId="259" xfId="0" applyFont="1" applyFill="1" applyBorder="1" applyAlignment="1" applyProtection="1">
      <alignment horizontal="center" vertical="top" wrapText="1"/>
      <protection/>
    </xf>
    <xf numFmtId="0" fontId="2" fillId="35" borderId="257" xfId="0" applyFont="1" applyFill="1" applyBorder="1" applyAlignment="1" applyProtection="1">
      <alignment vertical="top" wrapText="1"/>
      <protection/>
    </xf>
    <xf numFmtId="16" fontId="2" fillId="35" borderId="258" xfId="0" applyNumberFormat="1" applyFont="1" applyFill="1" applyBorder="1" applyAlignment="1" applyProtection="1" quotePrefix="1">
      <alignment horizontal="center" vertical="top" wrapText="1"/>
      <protection/>
    </xf>
    <xf numFmtId="0" fontId="2" fillId="35" borderId="258" xfId="0" applyFont="1" applyFill="1" applyBorder="1" applyAlignment="1" applyProtection="1">
      <alignment vertical="top" wrapText="1"/>
      <protection/>
    </xf>
    <xf numFmtId="0" fontId="31" fillId="53" borderId="259" xfId="0" applyFont="1" applyFill="1" applyBorder="1" applyAlignment="1" applyProtection="1">
      <alignment horizontal="center" vertical="top" wrapText="1"/>
      <protection/>
    </xf>
    <xf numFmtId="0" fontId="23" fillId="41" borderId="260" xfId="0" applyFont="1" applyFill="1" applyBorder="1" applyAlignment="1" applyProtection="1">
      <alignment horizontal="center" vertical="top" wrapText="1"/>
      <protection/>
    </xf>
    <xf numFmtId="0" fontId="2" fillId="43" borderId="58" xfId="0" applyFont="1" applyFill="1" applyBorder="1" applyAlignment="1" applyProtection="1">
      <alignment vertical="top" wrapText="1"/>
      <protection/>
    </xf>
    <xf numFmtId="0" fontId="31" fillId="0" borderId="0" xfId="0" applyFont="1" applyFill="1" applyBorder="1" applyAlignment="1" applyProtection="1">
      <alignment horizontal="center" vertical="top" wrapText="1"/>
      <protection/>
    </xf>
    <xf numFmtId="0" fontId="8" fillId="54" borderId="261" xfId="0" applyFont="1" applyFill="1" applyBorder="1" applyAlignment="1" applyProtection="1">
      <alignment horizontal="center" vertical="center" wrapText="1"/>
      <protection/>
    </xf>
    <xf numFmtId="0" fontId="8" fillId="54" borderId="262" xfId="0" applyFont="1" applyFill="1" applyBorder="1" applyAlignment="1" applyProtection="1">
      <alignment horizontal="center" vertical="center" wrapText="1"/>
      <protection/>
    </xf>
    <xf numFmtId="0" fontId="2" fillId="55" borderId="263" xfId="0" applyFont="1" applyFill="1" applyBorder="1" applyAlignment="1" applyProtection="1">
      <alignment vertical="top" wrapText="1"/>
      <protection/>
    </xf>
    <xf numFmtId="0" fontId="2" fillId="55" borderId="264" xfId="0" applyFont="1" applyFill="1" applyBorder="1" applyAlignment="1" applyProtection="1">
      <alignment vertical="top" wrapText="1"/>
      <protection/>
    </xf>
    <xf numFmtId="0" fontId="2" fillId="55" borderId="264" xfId="0" applyFont="1" applyFill="1" applyBorder="1" applyAlignment="1" applyProtection="1">
      <alignment horizontal="center" vertical="top" wrapText="1"/>
      <protection/>
    </xf>
    <xf numFmtId="0" fontId="2" fillId="55" borderId="265" xfId="0" applyFont="1" applyFill="1" applyBorder="1" applyAlignment="1" applyProtection="1">
      <alignment horizontal="center" vertical="top" wrapText="1"/>
      <protection/>
    </xf>
    <xf numFmtId="0" fontId="2" fillId="55" borderId="266" xfId="0" applyFont="1" applyFill="1" applyBorder="1" applyAlignment="1" applyProtection="1">
      <alignment horizontal="center" vertical="top" wrapText="1"/>
      <protection/>
    </xf>
    <xf numFmtId="0" fontId="2" fillId="54" borderId="267" xfId="0" applyFont="1" applyFill="1" applyBorder="1" applyAlignment="1" applyProtection="1">
      <alignment vertical="top" wrapText="1"/>
      <protection/>
    </xf>
    <xf numFmtId="0" fontId="2" fillId="54" borderId="268" xfId="0" applyFont="1" applyFill="1" applyBorder="1" applyAlignment="1" applyProtection="1">
      <alignment vertical="top" wrapText="1"/>
      <protection/>
    </xf>
    <xf numFmtId="0" fontId="2" fillId="54" borderId="268" xfId="0" applyFont="1" applyFill="1" applyBorder="1" applyAlignment="1" applyProtection="1">
      <alignment horizontal="center" vertical="top" wrapText="1"/>
      <protection/>
    </xf>
    <xf numFmtId="0" fontId="2" fillId="54" borderId="269" xfId="0" applyFont="1" applyFill="1" applyBorder="1" applyAlignment="1" applyProtection="1">
      <alignment horizontal="center" vertical="top" wrapText="1"/>
      <protection/>
    </xf>
    <xf numFmtId="0" fontId="2" fillId="55" borderId="267" xfId="0" applyFont="1" applyFill="1" applyBorder="1" applyAlignment="1" applyProtection="1">
      <alignment vertical="top"/>
      <protection/>
    </xf>
    <xf numFmtId="0" fontId="2" fillId="55" borderId="268" xfId="0" applyFont="1" applyFill="1" applyBorder="1" applyAlignment="1" applyProtection="1">
      <alignment vertical="top" wrapText="1"/>
      <protection/>
    </xf>
    <xf numFmtId="0" fontId="2" fillId="55" borderId="268" xfId="0" applyFont="1" applyFill="1" applyBorder="1" applyAlignment="1" applyProtection="1">
      <alignment horizontal="center" vertical="top" wrapText="1"/>
      <protection/>
    </xf>
    <xf numFmtId="0" fontId="2" fillId="55" borderId="269" xfId="0" applyFont="1" applyFill="1" applyBorder="1" applyAlignment="1" applyProtection="1">
      <alignment horizontal="center" vertical="top" wrapText="1"/>
      <protection/>
    </xf>
    <xf numFmtId="0" fontId="2" fillId="55" borderId="267" xfId="0" applyFont="1" applyFill="1" applyBorder="1" applyAlignment="1" applyProtection="1">
      <alignment vertical="top" wrapText="1"/>
      <protection/>
    </xf>
    <xf numFmtId="0" fontId="2" fillId="54" borderId="268" xfId="0" applyFont="1" applyFill="1" applyBorder="1" applyAlignment="1" applyProtection="1">
      <alignment vertical="top" wrapText="1"/>
      <protection/>
    </xf>
    <xf numFmtId="0" fontId="2" fillId="54" borderId="268" xfId="0" applyFont="1" applyFill="1" applyBorder="1" applyAlignment="1" applyProtection="1">
      <alignment horizontal="left" vertical="top" wrapText="1"/>
      <protection/>
    </xf>
    <xf numFmtId="0" fontId="2" fillId="54" borderId="268" xfId="0" applyFont="1" applyFill="1" applyBorder="1" applyAlignment="1" applyProtection="1">
      <alignment horizontal="left" vertical="top" wrapText="1"/>
      <protection/>
    </xf>
    <xf numFmtId="0" fontId="2" fillId="54" borderId="267" xfId="0" applyFont="1" applyFill="1" applyBorder="1" applyAlignment="1" applyProtection="1">
      <alignment vertical="top"/>
      <protection/>
    </xf>
    <xf numFmtId="0" fontId="2" fillId="43" borderId="0" xfId="0" applyFont="1" applyFill="1" applyBorder="1" applyAlignment="1" applyProtection="1">
      <alignment horizontal="left" vertical="top"/>
      <protection/>
    </xf>
    <xf numFmtId="0" fontId="2" fillId="43" borderId="0" xfId="0" applyFont="1" applyFill="1" applyBorder="1" applyAlignment="1" applyProtection="1">
      <alignment wrapText="1"/>
      <protection/>
    </xf>
    <xf numFmtId="0" fontId="2" fillId="54" borderId="267" xfId="0" applyFont="1" applyFill="1" applyBorder="1" applyAlignment="1" applyProtection="1">
      <alignment vertical="top" wrapText="1"/>
      <protection/>
    </xf>
    <xf numFmtId="0" fontId="2" fillId="54" borderId="270" xfId="0" applyFont="1" applyFill="1" applyBorder="1" applyAlignment="1" applyProtection="1">
      <alignment horizontal="center" vertical="top" wrapText="1"/>
      <protection/>
    </xf>
    <xf numFmtId="0" fontId="2" fillId="54" borderId="269" xfId="0" applyFont="1" applyFill="1" applyBorder="1" applyAlignment="1" applyProtection="1">
      <alignment horizontal="center" vertical="top"/>
      <protection/>
    </xf>
    <xf numFmtId="0" fontId="2" fillId="0" borderId="0" xfId="0" applyFont="1" applyAlignment="1" applyProtection="1">
      <alignment horizontal="left" vertical="top"/>
      <protection/>
    </xf>
    <xf numFmtId="214" fontId="8" fillId="33" borderId="126" xfId="0" applyNumberFormat="1" applyFont="1" applyFill="1" applyBorder="1" applyAlignment="1" applyProtection="1">
      <alignment horizontal="center" vertical="top"/>
      <protection/>
    </xf>
    <xf numFmtId="0" fontId="2" fillId="43" borderId="271" xfId="0" applyFont="1" applyFill="1" applyBorder="1" applyAlignment="1" applyProtection="1">
      <alignment horizontal="center" vertical="top" wrapText="1"/>
      <protection locked="0"/>
    </xf>
    <xf numFmtId="0" fontId="2" fillId="43" borderId="234" xfId="0" applyFont="1" applyFill="1" applyBorder="1" applyAlignment="1" applyProtection="1">
      <alignment horizontal="center" vertical="top" wrapText="1"/>
      <protection locked="0"/>
    </xf>
    <xf numFmtId="0" fontId="2" fillId="43" borderId="247" xfId="0" applyFont="1" applyFill="1" applyBorder="1" applyAlignment="1" applyProtection="1">
      <alignment horizontal="center" vertical="top"/>
      <protection locked="0"/>
    </xf>
    <xf numFmtId="0" fontId="2" fillId="43" borderId="247" xfId="0" applyFont="1" applyFill="1" applyBorder="1" applyAlignment="1" applyProtection="1">
      <alignment horizontal="center" vertical="top" wrapText="1"/>
      <protection locked="0"/>
    </xf>
    <xf numFmtId="0" fontId="2" fillId="43" borderId="0" xfId="0" applyFont="1" applyFill="1" applyBorder="1" applyAlignment="1" applyProtection="1">
      <alignment horizontal="center" vertical="top" wrapText="1"/>
      <protection locked="0"/>
    </xf>
    <xf numFmtId="0" fontId="2" fillId="43"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0" xfId="0" applyFont="1" applyBorder="1" applyAlignment="1" applyProtection="1">
      <alignment horizontal="left" vertical="top"/>
      <protection locked="0"/>
    </xf>
    <xf numFmtId="0" fontId="2" fillId="0" borderId="0" xfId="0" applyFont="1" applyBorder="1" applyAlignment="1" applyProtection="1">
      <alignment wrapText="1"/>
      <protection locked="0"/>
    </xf>
    <xf numFmtId="0" fontId="27" fillId="0" borderId="0" xfId="0" applyFont="1" applyAlignment="1" applyProtection="1">
      <alignment horizontal="left" vertical="top"/>
      <protection locked="0"/>
    </xf>
    <xf numFmtId="0" fontId="37" fillId="0" borderId="0" xfId="0" applyFont="1" applyAlignment="1" applyProtection="1">
      <alignment wrapText="1"/>
      <protection/>
    </xf>
    <xf numFmtId="0" fontId="2" fillId="0" borderId="0" xfId="0" applyFont="1" applyAlignment="1" applyProtection="1">
      <alignment wrapText="1"/>
      <protection/>
    </xf>
    <xf numFmtId="0" fontId="26" fillId="0" borderId="0" xfId="0" applyFont="1" applyFill="1" applyBorder="1" applyAlignment="1" applyProtection="1">
      <alignment/>
      <protection/>
    </xf>
    <xf numFmtId="0" fontId="27" fillId="0" borderId="0" xfId="0" applyFont="1" applyFill="1" applyBorder="1" applyAlignment="1" applyProtection="1">
      <alignment vertical="top" wrapText="1"/>
      <protection/>
    </xf>
    <xf numFmtId="0" fontId="2" fillId="0" borderId="0" xfId="0" applyFont="1" applyFill="1" applyBorder="1" applyAlignment="1" applyProtection="1">
      <alignment vertical="top" wrapText="1"/>
      <protection/>
    </xf>
    <xf numFmtId="0" fontId="8" fillId="0" borderId="252" xfId="0" applyFont="1" applyFill="1" applyBorder="1" applyAlignment="1" applyProtection="1">
      <alignment horizontal="center" vertical="center" wrapText="1"/>
      <protection/>
    </xf>
    <xf numFmtId="0" fontId="8" fillId="0" borderId="272" xfId="0" applyFont="1" applyFill="1" applyBorder="1" applyAlignment="1" applyProtection="1" quotePrefix="1">
      <alignment horizontal="center" vertical="center" wrapText="1"/>
      <protection/>
    </xf>
    <xf numFmtId="0" fontId="2" fillId="33" borderId="273" xfId="0" applyFont="1" applyFill="1" applyBorder="1" applyAlignment="1" applyProtection="1">
      <alignment vertical="top"/>
      <protection/>
    </xf>
    <xf numFmtId="0" fontId="2" fillId="33" borderId="274" xfId="0" applyFont="1" applyFill="1" applyBorder="1" applyAlignment="1" applyProtection="1">
      <alignment vertical="top" wrapText="1"/>
      <protection/>
    </xf>
    <xf numFmtId="0" fontId="2" fillId="33" borderId="274" xfId="0" applyFont="1" applyFill="1" applyBorder="1" applyAlignment="1" applyProtection="1">
      <alignment horizontal="center" vertical="top" wrapText="1"/>
      <protection/>
    </xf>
    <xf numFmtId="0" fontId="2" fillId="33" borderId="275" xfId="0" applyFont="1" applyFill="1" applyBorder="1" applyAlignment="1" applyProtection="1">
      <alignment horizontal="center" vertical="top" wrapText="1"/>
      <protection/>
    </xf>
    <xf numFmtId="0" fontId="2" fillId="43" borderId="256" xfId="0" applyFont="1" applyFill="1" applyBorder="1" applyAlignment="1" applyProtection="1">
      <alignment vertical="top"/>
      <protection/>
    </xf>
    <xf numFmtId="0" fontId="2" fillId="43" borderId="256" xfId="0" applyFont="1" applyFill="1" applyBorder="1" applyAlignment="1" applyProtection="1">
      <alignment vertical="top" wrapText="1"/>
      <protection/>
    </xf>
    <xf numFmtId="0" fontId="2" fillId="43" borderId="256" xfId="0" applyFont="1" applyFill="1" applyBorder="1" applyAlignment="1" applyProtection="1">
      <alignment horizontal="center" vertical="top" wrapText="1"/>
      <protection/>
    </xf>
    <xf numFmtId="0" fontId="2" fillId="33" borderId="253" xfId="0" applyFont="1" applyFill="1" applyBorder="1" applyAlignment="1" applyProtection="1">
      <alignment vertical="top"/>
      <protection/>
    </xf>
    <xf numFmtId="0" fontId="2" fillId="33" borderId="255" xfId="0" applyFont="1" applyFill="1" applyBorder="1" applyAlignment="1" applyProtection="1">
      <alignment horizontal="center" vertical="top" wrapText="1"/>
      <protection/>
    </xf>
    <xf numFmtId="0" fontId="2" fillId="43" borderId="256" xfId="0" applyFont="1" applyFill="1" applyBorder="1" applyAlignment="1" applyProtection="1">
      <alignment vertical="top" wrapText="1"/>
      <protection/>
    </xf>
    <xf numFmtId="0" fontId="2" fillId="43" borderId="256" xfId="0" applyFont="1" applyFill="1" applyBorder="1" applyAlignment="1" applyProtection="1">
      <alignment horizontal="center" vertical="top" wrapText="1"/>
      <protection/>
    </xf>
    <xf numFmtId="0" fontId="2" fillId="43" borderId="276" xfId="0" applyFont="1" applyFill="1" applyBorder="1" applyAlignment="1" applyProtection="1">
      <alignment vertical="top"/>
      <protection/>
    </xf>
    <xf numFmtId="0" fontId="2" fillId="43" borderId="276" xfId="0" applyFont="1" applyFill="1" applyBorder="1" applyAlignment="1" applyProtection="1">
      <alignment vertical="top" wrapText="1"/>
      <protection/>
    </xf>
    <xf numFmtId="0" fontId="2" fillId="43" borderId="276" xfId="0" applyFont="1" applyFill="1" applyBorder="1" applyAlignment="1" applyProtection="1">
      <alignment horizontal="center" vertical="top" wrapText="1"/>
      <protection/>
    </xf>
    <xf numFmtId="0" fontId="8" fillId="0" borderId="0" xfId="0" applyFont="1" applyFill="1" applyBorder="1" applyAlignment="1" applyProtection="1">
      <alignment wrapText="1"/>
      <protection/>
    </xf>
    <xf numFmtId="0" fontId="8"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8" fillId="0" borderId="195" xfId="0" applyFont="1" applyFill="1" applyBorder="1" applyAlignment="1" applyProtection="1">
      <alignment horizontal="center" vertical="center" wrapText="1"/>
      <protection/>
    </xf>
    <xf numFmtId="0" fontId="8" fillId="0" borderId="277" xfId="0" applyFont="1" applyFill="1" applyBorder="1" applyAlignment="1" applyProtection="1" quotePrefix="1">
      <alignment horizontal="center" vertical="center" wrapText="1"/>
      <protection/>
    </xf>
    <xf numFmtId="0" fontId="2" fillId="51" borderId="278" xfId="0" applyFont="1" applyFill="1" applyBorder="1" applyAlignment="1" applyProtection="1">
      <alignment vertical="top"/>
      <protection/>
    </xf>
    <xf numFmtId="0" fontId="2" fillId="51" borderId="279" xfId="0" applyFont="1" applyFill="1" applyBorder="1" applyAlignment="1" applyProtection="1">
      <alignment vertical="top" wrapText="1"/>
      <protection/>
    </xf>
    <xf numFmtId="0" fontId="2" fillId="51" borderId="279" xfId="0" applyFont="1" applyFill="1" applyBorder="1" applyAlignment="1" applyProtection="1">
      <alignment horizontal="center" vertical="top" wrapText="1"/>
      <protection/>
    </xf>
    <xf numFmtId="0" fontId="2" fillId="51" borderId="280" xfId="0" applyFont="1" applyFill="1" applyBorder="1" applyAlignment="1" applyProtection="1">
      <alignment horizontal="center" vertical="top" wrapText="1"/>
      <protection/>
    </xf>
    <xf numFmtId="0" fontId="2" fillId="43" borderId="200" xfId="0" applyFont="1" applyFill="1" applyBorder="1" applyAlignment="1" applyProtection="1">
      <alignment vertical="top"/>
      <protection/>
    </xf>
    <xf numFmtId="0" fontId="2" fillId="43" borderId="200" xfId="0" applyFont="1" applyFill="1" applyBorder="1" applyAlignment="1" applyProtection="1">
      <alignment vertical="top" wrapText="1"/>
      <protection/>
    </xf>
    <xf numFmtId="0" fontId="2" fillId="43" borderId="200" xfId="0" applyFont="1" applyFill="1" applyBorder="1" applyAlignment="1" applyProtection="1">
      <alignment horizontal="center" vertical="top" wrapText="1"/>
      <protection/>
    </xf>
    <xf numFmtId="0" fontId="2" fillId="51" borderId="196" xfId="0" applyFont="1" applyFill="1" applyBorder="1" applyAlignment="1" applyProtection="1">
      <alignment vertical="top"/>
      <protection/>
    </xf>
    <xf numFmtId="0" fontId="2" fillId="51" borderId="197" xfId="0" applyFont="1" applyFill="1" applyBorder="1" applyAlignment="1" applyProtection="1">
      <alignment vertical="top" wrapText="1"/>
      <protection/>
    </xf>
    <xf numFmtId="0" fontId="2" fillId="43" borderId="226" xfId="0" applyFont="1" applyFill="1" applyBorder="1" applyAlignment="1" applyProtection="1">
      <alignment vertical="top"/>
      <protection/>
    </xf>
    <xf numFmtId="0" fontId="2" fillId="43" borderId="226" xfId="0" applyFont="1" applyFill="1" applyBorder="1" applyAlignment="1" applyProtection="1">
      <alignment vertical="top" wrapText="1"/>
      <protection/>
    </xf>
    <xf numFmtId="0" fontId="8" fillId="43" borderId="179" xfId="0" applyFont="1" applyFill="1" applyBorder="1" applyAlignment="1" applyProtection="1">
      <alignment horizontal="center" vertical="center" wrapText="1"/>
      <protection/>
    </xf>
    <xf numFmtId="0" fontId="8" fillId="43" borderId="281" xfId="0" applyFont="1" applyFill="1" applyBorder="1" applyAlignment="1" applyProtection="1">
      <alignment horizontal="center" vertical="center" wrapText="1"/>
      <protection/>
    </xf>
    <xf numFmtId="0" fontId="2" fillId="50" borderId="282" xfId="0" applyFont="1" applyFill="1" applyBorder="1" applyAlignment="1" applyProtection="1">
      <alignment vertical="top"/>
      <protection/>
    </xf>
    <xf numFmtId="0" fontId="2" fillId="50" borderId="283" xfId="0" applyFont="1" applyFill="1" applyBorder="1" applyAlignment="1" applyProtection="1">
      <alignment vertical="top" wrapText="1"/>
      <protection/>
    </xf>
    <xf numFmtId="0" fontId="2" fillId="50" borderId="283" xfId="0" applyFont="1" applyFill="1" applyBorder="1" applyAlignment="1" applyProtection="1">
      <alignment horizontal="center" vertical="top" wrapText="1"/>
      <protection/>
    </xf>
    <xf numFmtId="0" fontId="2" fillId="50" borderId="283" xfId="0" applyFont="1" applyFill="1" applyBorder="1" applyAlignment="1" applyProtection="1">
      <alignment horizontal="center" vertical="top" wrapText="1"/>
      <protection/>
    </xf>
    <xf numFmtId="0" fontId="2" fillId="50" borderId="284" xfId="0" applyFont="1" applyFill="1" applyBorder="1" applyAlignment="1" applyProtection="1">
      <alignment horizontal="center" vertical="top" wrapText="1"/>
      <protection/>
    </xf>
    <xf numFmtId="0" fontId="2" fillId="43" borderId="185" xfId="0" applyFont="1" applyFill="1" applyBorder="1" applyAlignment="1" applyProtection="1">
      <alignment vertical="top"/>
      <protection/>
    </xf>
    <xf numFmtId="0" fontId="2" fillId="50" borderId="285" xfId="0" applyFont="1" applyFill="1" applyBorder="1" applyAlignment="1" applyProtection="1">
      <alignment vertical="top"/>
      <protection/>
    </xf>
    <xf numFmtId="0" fontId="2" fillId="50" borderId="286" xfId="0" applyFont="1" applyFill="1" applyBorder="1" applyAlignment="1" applyProtection="1">
      <alignment vertical="top" wrapText="1"/>
      <protection/>
    </xf>
    <xf numFmtId="0" fontId="2" fillId="50" borderId="286" xfId="0" applyFont="1" applyFill="1" applyBorder="1" applyAlignment="1" applyProtection="1">
      <alignment horizontal="center" vertical="top" wrapText="1"/>
      <protection/>
    </xf>
    <xf numFmtId="0" fontId="2" fillId="50" borderId="287" xfId="0" applyFont="1" applyFill="1" applyBorder="1" applyAlignment="1" applyProtection="1">
      <alignment horizontal="center" vertical="top" wrapText="1"/>
      <protection/>
    </xf>
    <xf numFmtId="214" fontId="8" fillId="33" borderId="288" xfId="0" applyNumberFormat="1" applyFont="1" applyFill="1" applyBorder="1" applyAlignment="1" applyProtection="1">
      <alignment horizontal="center" vertical="top"/>
      <protection/>
    </xf>
    <xf numFmtId="0" fontId="8" fillId="43" borderId="157" xfId="0" applyFont="1" applyFill="1" applyBorder="1" applyAlignment="1" applyProtection="1">
      <alignment horizontal="center" vertical="center" wrapText="1"/>
      <protection/>
    </xf>
    <xf numFmtId="0" fontId="8" fillId="43" borderId="289" xfId="0" applyFont="1" applyFill="1" applyBorder="1" applyAlignment="1" applyProtection="1">
      <alignment horizontal="center" vertical="center" wrapText="1"/>
      <protection/>
    </xf>
    <xf numFmtId="0" fontId="2" fillId="36" borderId="290" xfId="0" applyFont="1" applyFill="1" applyBorder="1" applyAlignment="1" applyProtection="1">
      <alignment vertical="top"/>
      <protection/>
    </xf>
    <xf numFmtId="0" fontId="2" fillId="36" borderId="291" xfId="0" applyFont="1" applyFill="1" applyBorder="1" applyAlignment="1" applyProtection="1">
      <alignment vertical="top" wrapText="1"/>
      <protection/>
    </xf>
    <xf numFmtId="0" fontId="2" fillId="36" borderId="291" xfId="0" applyFont="1" applyFill="1" applyBorder="1" applyAlignment="1" applyProtection="1">
      <alignment horizontal="center" vertical="top" wrapText="1"/>
      <protection/>
    </xf>
    <xf numFmtId="0" fontId="2" fillId="36" borderId="292" xfId="0" applyFont="1" applyFill="1" applyBorder="1" applyAlignment="1" applyProtection="1">
      <alignment horizontal="center" vertical="top" wrapText="1"/>
      <protection/>
    </xf>
    <xf numFmtId="0" fontId="2" fillId="36" borderId="159" xfId="0" applyFont="1" applyFill="1" applyBorder="1" applyAlignment="1" applyProtection="1">
      <alignment horizontal="center" vertical="top" wrapText="1"/>
      <protection/>
    </xf>
    <xf numFmtId="0" fontId="26" fillId="0" borderId="0" xfId="0" applyFont="1" applyFill="1" applyBorder="1" applyAlignment="1" applyProtection="1">
      <alignment horizontal="right"/>
      <protection/>
    </xf>
    <xf numFmtId="0" fontId="26" fillId="0" borderId="0" xfId="0" applyFont="1" applyFill="1" applyBorder="1" applyAlignment="1" applyProtection="1">
      <alignment wrapText="1"/>
      <protection/>
    </xf>
    <xf numFmtId="0" fontId="8" fillId="43" borderId="165" xfId="0" applyFont="1" applyFill="1" applyBorder="1" applyAlignment="1" applyProtection="1">
      <alignment horizontal="center" vertical="center" wrapText="1"/>
      <protection/>
    </xf>
    <xf numFmtId="0" fontId="8" fillId="43" borderId="293" xfId="0" applyFont="1" applyFill="1" applyBorder="1" applyAlignment="1" applyProtection="1" quotePrefix="1">
      <alignment horizontal="center" vertical="center" wrapText="1"/>
      <protection/>
    </xf>
    <xf numFmtId="0" fontId="8" fillId="43" borderId="293" xfId="0" applyFont="1" applyFill="1" applyBorder="1" applyAlignment="1" applyProtection="1">
      <alignment horizontal="center" vertical="center" wrapText="1"/>
      <protection/>
    </xf>
    <xf numFmtId="0" fontId="2" fillId="49" borderId="294" xfId="0" applyFont="1" applyFill="1" applyBorder="1" applyAlignment="1" applyProtection="1">
      <alignment vertical="top"/>
      <protection/>
    </xf>
    <xf numFmtId="0" fontId="2" fillId="49" borderId="295" xfId="0" applyFont="1" applyFill="1" applyBorder="1" applyAlignment="1" applyProtection="1">
      <alignment vertical="top" wrapText="1"/>
      <protection/>
    </xf>
    <xf numFmtId="0" fontId="2" fillId="49" borderId="295" xfId="0" applyFont="1" applyFill="1" applyBorder="1" applyAlignment="1" applyProtection="1">
      <alignment horizontal="center" vertical="top" wrapText="1"/>
      <protection/>
    </xf>
    <xf numFmtId="0" fontId="2" fillId="49" borderId="296" xfId="0" applyFont="1" applyFill="1" applyBorder="1" applyAlignment="1" applyProtection="1">
      <alignment horizontal="center" vertical="top" wrapText="1"/>
      <protection/>
    </xf>
    <xf numFmtId="0" fontId="15" fillId="46" borderId="18" xfId="0" applyFont="1" applyFill="1" applyBorder="1" applyAlignment="1">
      <alignment horizontal="center" vertical="center"/>
    </xf>
    <xf numFmtId="1" fontId="15" fillId="46" borderId="18" xfId="0" applyNumberFormat="1" applyFont="1" applyFill="1" applyBorder="1" applyAlignment="1">
      <alignment horizontal="center" vertical="center" wrapText="1"/>
    </xf>
    <xf numFmtId="0" fontId="15" fillId="46" borderId="15" xfId="0" applyFont="1" applyFill="1" applyBorder="1" applyAlignment="1">
      <alignment horizontal="center" vertical="center"/>
    </xf>
    <xf numFmtId="1" fontId="15" fillId="46" borderId="15" xfId="0" applyNumberFormat="1" applyFont="1" applyFill="1" applyBorder="1" applyAlignment="1">
      <alignment horizontal="center" vertical="center" wrapText="1"/>
    </xf>
    <xf numFmtId="0" fontId="15" fillId="46" borderId="119" xfId="0" applyFont="1" applyFill="1" applyBorder="1" applyAlignment="1">
      <alignment horizontal="center" vertical="center"/>
    </xf>
    <xf numFmtId="1" fontId="15" fillId="46" borderId="119" xfId="0" applyNumberFormat="1" applyFont="1" applyFill="1" applyBorder="1" applyAlignment="1">
      <alignment horizontal="center" vertical="center" wrapText="1"/>
    </xf>
    <xf numFmtId="0" fontId="15" fillId="46" borderId="29" xfId="0" applyFont="1" applyFill="1" applyBorder="1" applyAlignment="1">
      <alignment horizontal="center" vertical="center"/>
    </xf>
    <xf numFmtId="1" fontId="15" fillId="46" borderId="29" xfId="0" applyNumberFormat="1" applyFont="1" applyFill="1" applyBorder="1" applyAlignment="1">
      <alignment horizontal="center" vertical="center" wrapText="1"/>
    </xf>
    <xf numFmtId="0" fontId="15" fillId="46" borderId="297" xfId="0" applyFont="1" applyFill="1" applyBorder="1" applyAlignment="1">
      <alignment horizontal="center" vertical="center"/>
    </xf>
    <xf numFmtId="1" fontId="15" fillId="46" borderId="297" xfId="0" applyNumberFormat="1" applyFont="1" applyFill="1" applyBorder="1" applyAlignment="1">
      <alignment horizontal="center" vertical="center" wrapText="1"/>
    </xf>
    <xf numFmtId="0" fontId="15" fillId="46" borderId="51" xfId="0" applyFont="1" applyFill="1" applyBorder="1" applyAlignment="1">
      <alignment horizontal="center" vertical="center"/>
    </xf>
    <xf numFmtId="0" fontId="15" fillId="46" borderId="51" xfId="0" applyFont="1" applyFill="1" applyBorder="1" applyAlignment="1">
      <alignment horizontal="center" vertical="center" wrapText="1"/>
    </xf>
    <xf numFmtId="0" fontId="0" fillId="0" borderId="0" xfId="0" applyAlignment="1">
      <alignment vertical="center"/>
    </xf>
    <xf numFmtId="0" fontId="0" fillId="0" borderId="0" xfId="0" applyFont="1" applyAlignment="1">
      <alignment vertical="center"/>
    </xf>
    <xf numFmtId="0" fontId="0" fillId="0" borderId="0" xfId="0" applyAlignment="1">
      <alignment horizontal="center" vertical="center"/>
    </xf>
    <xf numFmtId="0" fontId="10" fillId="0" borderId="298" xfId="0" applyFont="1" applyFill="1" applyBorder="1" applyAlignment="1">
      <alignment vertical="center"/>
    </xf>
    <xf numFmtId="0" fontId="11" fillId="38" borderId="299" xfId="0" applyFont="1" applyFill="1" applyBorder="1" applyAlignment="1">
      <alignment horizontal="center" vertical="center"/>
    </xf>
    <xf numFmtId="0" fontId="10" fillId="0" borderId="300" xfId="0" applyFont="1" applyFill="1" applyBorder="1" applyAlignment="1">
      <alignment vertical="center"/>
    </xf>
    <xf numFmtId="9" fontId="9" fillId="40" borderId="301" xfId="59" applyFont="1" applyFill="1" applyBorder="1" applyAlignment="1">
      <alignment horizontal="center" vertical="center" wrapText="1"/>
    </xf>
    <xf numFmtId="9" fontId="9" fillId="40" borderId="302" xfId="59" applyFont="1" applyFill="1" applyBorder="1" applyAlignment="1">
      <alignment horizontal="center" vertical="center" wrapText="1"/>
    </xf>
    <xf numFmtId="9" fontId="9" fillId="40" borderId="303" xfId="59" applyFont="1" applyFill="1" applyBorder="1" applyAlignment="1">
      <alignment horizontal="center" vertical="center" wrapText="1"/>
    </xf>
    <xf numFmtId="9" fontId="9" fillId="40" borderId="304" xfId="59" applyFont="1" applyFill="1" applyBorder="1" applyAlignment="1">
      <alignment horizontal="center" vertical="center" wrapText="1"/>
    </xf>
    <xf numFmtId="9" fontId="9" fillId="40" borderId="305" xfId="59" applyFont="1" applyFill="1" applyBorder="1" applyAlignment="1">
      <alignment horizontal="center" vertical="center" wrapText="1"/>
    </xf>
    <xf numFmtId="9" fontId="9" fillId="40" borderId="306" xfId="59" applyFont="1" applyFill="1" applyBorder="1" applyAlignment="1">
      <alignment horizontal="center" vertical="center" wrapText="1"/>
    </xf>
    <xf numFmtId="0" fontId="10" fillId="0" borderId="298" xfId="0" applyFont="1" applyFill="1" applyBorder="1" applyAlignment="1">
      <alignment vertical="center" wrapText="1"/>
    </xf>
    <xf numFmtId="49" fontId="12" fillId="0" borderId="298" xfId="0" applyNumberFormat="1" applyFont="1" applyFill="1" applyBorder="1" applyAlignment="1">
      <alignment horizontal="left" vertical="center" wrapText="1" indent="2"/>
    </xf>
    <xf numFmtId="49" fontId="12" fillId="0" borderId="307" xfId="0" applyNumberFormat="1" applyFont="1" applyFill="1" applyBorder="1" applyAlignment="1">
      <alignment horizontal="left" vertical="center" wrapText="1" indent="2"/>
    </xf>
    <xf numFmtId="9" fontId="13" fillId="43" borderId="304" xfId="59" applyFont="1" applyFill="1" applyBorder="1" applyAlignment="1">
      <alignment horizontal="center" vertical="center" wrapText="1"/>
    </xf>
    <xf numFmtId="9" fontId="13" fillId="43" borderId="305" xfId="59" applyFont="1" applyFill="1" applyBorder="1" applyAlignment="1">
      <alignment horizontal="center" vertical="center" wrapText="1"/>
    </xf>
    <xf numFmtId="9" fontId="13" fillId="40" borderId="306" xfId="59" applyFont="1" applyFill="1" applyBorder="1" applyAlignment="1">
      <alignment horizontal="center" vertical="center" wrapText="1"/>
    </xf>
    <xf numFmtId="0" fontId="0" fillId="0" borderId="0" xfId="0" applyFont="1" applyAlignment="1">
      <alignment vertical="center"/>
    </xf>
    <xf numFmtId="9" fontId="13" fillId="43" borderId="308" xfId="59" applyFont="1" applyFill="1" applyBorder="1" applyAlignment="1">
      <alignment horizontal="center" vertical="center" wrapText="1"/>
    </xf>
    <xf numFmtId="9" fontId="13" fillId="43" borderId="309" xfId="59" applyFont="1" applyFill="1" applyBorder="1" applyAlignment="1">
      <alignment horizontal="center" vertical="center" wrapText="1"/>
    </xf>
    <xf numFmtId="9" fontId="13" fillId="40" borderId="310" xfId="59" applyFont="1" applyFill="1" applyBorder="1" applyAlignment="1">
      <alignment horizontal="center" vertical="center" wrapText="1"/>
    </xf>
    <xf numFmtId="0" fontId="30" fillId="0" borderId="132" xfId="0" applyFont="1" applyBorder="1" applyAlignment="1">
      <alignment vertical="center" wrapText="1"/>
    </xf>
    <xf numFmtId="0" fontId="30" fillId="0" borderId="311" xfId="0" applyFont="1" applyBorder="1" applyAlignment="1">
      <alignment vertical="center" wrapText="1"/>
    </xf>
    <xf numFmtId="0" fontId="30" fillId="0" borderId="134" xfId="0" applyFont="1" applyBorder="1" applyAlignment="1">
      <alignment vertical="center" wrapText="1"/>
    </xf>
    <xf numFmtId="0" fontId="30" fillId="0" borderId="312" xfId="0" applyFont="1" applyBorder="1" applyAlignment="1">
      <alignment vertical="center"/>
    </xf>
    <xf numFmtId="0" fontId="30" fillId="0" borderId="313" xfId="0" applyFont="1" applyBorder="1" applyAlignment="1">
      <alignment vertical="center" wrapText="1"/>
    </xf>
    <xf numFmtId="0" fontId="36" fillId="0" borderId="313" xfId="0" applyFont="1" applyBorder="1" applyAlignment="1">
      <alignment vertical="center" wrapText="1"/>
    </xf>
    <xf numFmtId="0" fontId="36" fillId="0" borderId="314" xfId="0" applyFont="1" applyFill="1" applyBorder="1" applyAlignment="1">
      <alignment vertical="center" wrapText="1"/>
    </xf>
    <xf numFmtId="0" fontId="36" fillId="0" borderId="315" xfId="0" applyFont="1" applyFill="1" applyBorder="1" applyAlignment="1">
      <alignment vertical="center" wrapText="1"/>
    </xf>
    <xf numFmtId="0" fontId="36" fillId="0" borderId="313" xfId="0" applyFont="1" applyBorder="1" applyAlignment="1">
      <alignment vertical="center"/>
    </xf>
    <xf numFmtId="0" fontId="11" fillId="38" borderId="135" xfId="0" applyFont="1" applyFill="1" applyBorder="1" applyAlignment="1">
      <alignment vertical="center" wrapText="1"/>
    </xf>
    <xf numFmtId="0" fontId="11" fillId="38" borderId="316" xfId="0" applyFont="1" applyFill="1" applyBorder="1" applyAlignment="1">
      <alignment horizontal="center" vertical="center" wrapText="1"/>
    </xf>
    <xf numFmtId="0" fontId="11" fillId="38" borderId="136" xfId="0" applyFont="1" applyFill="1" applyBorder="1" applyAlignment="1">
      <alignment horizontal="center" vertical="center" wrapText="1"/>
    </xf>
    <xf numFmtId="0" fontId="11" fillId="38" borderId="317" xfId="0" applyFont="1" applyFill="1" applyBorder="1" applyAlignment="1">
      <alignment horizontal="center" vertical="center"/>
    </xf>
    <xf numFmtId="0" fontId="11" fillId="38" borderId="318" xfId="0" applyFont="1" applyFill="1" applyBorder="1" applyAlignment="1">
      <alignment horizontal="center" vertical="center" wrapText="1"/>
    </xf>
    <xf numFmtId="0" fontId="11" fillId="38" borderId="318" xfId="0" applyFont="1" applyFill="1" applyBorder="1" applyAlignment="1">
      <alignment horizontal="center" vertical="center"/>
    </xf>
    <xf numFmtId="0" fontId="11" fillId="38" borderId="319" xfId="0" applyFont="1" applyFill="1" applyBorder="1" applyAlignment="1">
      <alignment horizontal="center" vertical="center"/>
    </xf>
    <xf numFmtId="0" fontId="2" fillId="35" borderId="52" xfId="0" applyFont="1" applyFill="1" applyBorder="1" applyAlignment="1" applyProtection="1">
      <alignment horizontal="center" vertical="top"/>
      <protection locked="0"/>
    </xf>
    <xf numFmtId="0" fontId="2" fillId="35" borderId="15" xfId="0" applyFont="1" applyFill="1" applyBorder="1" applyAlignment="1" applyProtection="1">
      <alignment horizontal="center" vertical="top"/>
      <protection locked="0"/>
    </xf>
    <xf numFmtId="0" fontId="2" fillId="35" borderId="53" xfId="0" applyFont="1" applyFill="1" applyBorder="1" applyAlignment="1" applyProtection="1">
      <alignment horizontal="center" vertical="top"/>
      <protection locked="0"/>
    </xf>
    <xf numFmtId="0" fontId="2" fillId="35" borderId="26" xfId="0" applyFont="1" applyFill="1" applyBorder="1" applyAlignment="1" applyProtection="1">
      <alignment horizontal="center" vertical="top"/>
      <protection locked="0"/>
    </xf>
    <xf numFmtId="0" fontId="2" fillId="35" borderId="117" xfId="0" applyFont="1" applyFill="1" applyBorder="1" applyAlignment="1" applyProtection="1">
      <alignment horizontal="center" vertical="top"/>
      <protection locked="0"/>
    </xf>
    <xf numFmtId="0" fontId="2" fillId="35" borderId="43" xfId="0" applyFont="1" applyFill="1" applyBorder="1" applyAlignment="1" applyProtection="1">
      <alignment horizontal="center" vertical="top"/>
      <protection locked="0"/>
    </xf>
    <xf numFmtId="0" fontId="2" fillId="35" borderId="320" xfId="0" applyFont="1" applyFill="1" applyBorder="1" applyAlignment="1" applyProtection="1">
      <alignment horizontal="center" vertical="top"/>
      <protection locked="0"/>
    </xf>
    <xf numFmtId="0" fontId="2" fillId="35" borderId="24" xfId="0" applyFont="1" applyFill="1" applyBorder="1" applyAlignment="1" applyProtection="1">
      <alignment horizontal="center" vertical="top"/>
      <protection locked="0"/>
    </xf>
    <xf numFmtId="0" fontId="2" fillId="35" borderId="89" xfId="0" applyFont="1" applyFill="1" applyBorder="1" applyAlignment="1" applyProtection="1">
      <alignment horizontal="center" vertical="top"/>
      <protection locked="0"/>
    </xf>
    <xf numFmtId="0" fontId="2" fillId="35" borderId="18" xfId="0" applyFont="1" applyFill="1" applyBorder="1" applyAlignment="1" applyProtection="1">
      <alignment horizontal="center" vertical="top"/>
      <protection locked="0"/>
    </xf>
    <xf numFmtId="0" fontId="2" fillId="35" borderId="321" xfId="0" applyFont="1" applyFill="1" applyBorder="1" applyAlignment="1" applyProtection="1">
      <alignment horizontal="center" vertical="top"/>
      <protection locked="0"/>
    </xf>
    <xf numFmtId="0" fontId="2" fillId="35" borderId="322" xfId="0" applyFont="1" applyFill="1" applyBorder="1" applyAlignment="1" applyProtection="1">
      <alignment horizontal="center" vertical="top"/>
      <protection locked="0"/>
    </xf>
    <xf numFmtId="0" fontId="2" fillId="35" borderId="323" xfId="0" applyFont="1" applyFill="1" applyBorder="1" applyAlignment="1" applyProtection="1">
      <alignment horizontal="center" vertical="top"/>
      <protection locked="0"/>
    </xf>
    <xf numFmtId="0" fontId="2" fillId="35" borderId="40" xfId="0" applyFont="1" applyFill="1" applyBorder="1" applyAlignment="1" applyProtection="1">
      <alignment horizontal="center" vertical="top"/>
      <protection locked="0"/>
    </xf>
    <xf numFmtId="0" fontId="2" fillId="35" borderId="324" xfId="0" applyFont="1" applyFill="1" applyBorder="1" applyAlignment="1" applyProtection="1">
      <alignment horizontal="center" vertical="top"/>
      <protection locked="0"/>
    </xf>
    <xf numFmtId="0" fontId="2" fillId="35" borderId="325" xfId="0" applyFont="1" applyFill="1" applyBorder="1" applyAlignment="1" applyProtection="1">
      <alignment horizontal="center" vertical="top"/>
      <protection locked="0"/>
    </xf>
    <xf numFmtId="0" fontId="2" fillId="35" borderId="326" xfId="0" applyFont="1" applyFill="1" applyBorder="1" applyAlignment="1" applyProtection="1">
      <alignment horizontal="center" vertical="top"/>
      <protection locked="0"/>
    </xf>
    <xf numFmtId="0" fontId="2" fillId="35" borderId="327" xfId="0" applyFont="1" applyFill="1" applyBorder="1" applyAlignment="1" applyProtection="1">
      <alignment horizontal="center" vertical="top"/>
      <protection locked="0"/>
    </xf>
    <xf numFmtId="0" fontId="2" fillId="35" borderId="328" xfId="0" applyFont="1" applyFill="1" applyBorder="1" applyAlignment="1" applyProtection="1">
      <alignment horizontal="center" vertical="top"/>
      <protection locked="0"/>
    </xf>
    <xf numFmtId="0" fontId="2" fillId="35" borderId="91" xfId="0" applyFont="1" applyFill="1" applyBorder="1" applyAlignment="1" applyProtection="1">
      <alignment horizontal="center" vertical="top"/>
      <protection locked="0"/>
    </xf>
    <xf numFmtId="0" fontId="2" fillId="35" borderId="107" xfId="0" applyFont="1" applyFill="1" applyBorder="1" applyAlignment="1" applyProtection="1">
      <alignment horizontal="center" vertical="top"/>
      <protection locked="0"/>
    </xf>
    <xf numFmtId="0" fontId="2" fillId="43" borderId="0" xfId="0" applyFont="1" applyFill="1" applyBorder="1" applyAlignment="1" applyProtection="1">
      <alignment horizontal="center" vertical="top"/>
      <protection/>
    </xf>
    <xf numFmtId="0" fontId="2" fillId="43" borderId="0" xfId="0" applyFont="1" applyFill="1" applyBorder="1" applyAlignment="1" applyProtection="1">
      <alignment horizontal="center" vertical="top"/>
      <protection locked="0"/>
    </xf>
    <xf numFmtId="0" fontId="2" fillId="43" borderId="234" xfId="0" applyFont="1" applyFill="1" applyBorder="1" applyAlignment="1" applyProtection="1">
      <alignment horizontal="center" vertical="top"/>
      <protection/>
    </xf>
    <xf numFmtId="0" fontId="2" fillId="43" borderId="234" xfId="0" applyFont="1" applyFill="1" applyBorder="1" applyAlignment="1" applyProtection="1">
      <alignment horizontal="center" vertical="top"/>
      <protection locked="0"/>
    </xf>
    <xf numFmtId="0" fontId="2" fillId="35" borderId="15" xfId="0" applyFont="1" applyFill="1" applyBorder="1" applyAlignment="1" applyProtection="1">
      <alignment horizontal="center" vertical="top" wrapText="1"/>
      <protection locked="0"/>
    </xf>
    <xf numFmtId="0" fontId="2" fillId="35" borderId="329" xfId="0" applyFont="1" applyFill="1" applyBorder="1" applyAlignment="1" applyProtection="1">
      <alignment horizontal="center" vertical="top"/>
      <protection locked="0"/>
    </xf>
    <xf numFmtId="0" fontId="2" fillId="43" borderId="246" xfId="0" applyFont="1" applyFill="1" applyBorder="1" applyAlignment="1" applyProtection="1">
      <alignment horizontal="center" vertical="top"/>
      <protection locked="0"/>
    </xf>
    <xf numFmtId="0" fontId="2" fillId="43" borderId="247" xfId="0" applyFont="1" applyFill="1" applyBorder="1" applyAlignment="1" applyProtection="1">
      <alignment horizontal="center" vertical="top"/>
      <protection locked="0"/>
    </xf>
    <xf numFmtId="0" fontId="2" fillId="35" borderId="12" xfId="0" applyFont="1" applyFill="1" applyBorder="1" applyAlignment="1" applyProtection="1">
      <alignment horizontal="center" vertical="top" wrapText="1"/>
      <protection locked="0"/>
    </xf>
    <xf numFmtId="0" fontId="2" fillId="35" borderId="137" xfId="0" applyFont="1" applyFill="1" applyBorder="1" applyAlignment="1" applyProtection="1">
      <alignment horizontal="center" vertical="top" wrapText="1"/>
      <protection locked="0"/>
    </xf>
    <xf numFmtId="0" fontId="2" fillId="35" borderId="52" xfId="0" applyFont="1" applyFill="1" applyBorder="1" applyAlignment="1" applyProtection="1">
      <alignment horizontal="center" vertical="top" wrapText="1"/>
      <protection locked="0"/>
    </xf>
    <xf numFmtId="214" fontId="2" fillId="43" borderId="0" xfId="0" applyNumberFormat="1" applyFont="1" applyFill="1" applyBorder="1" applyAlignment="1" applyProtection="1">
      <alignment horizontal="center" vertical="top"/>
      <protection/>
    </xf>
    <xf numFmtId="0" fontId="2" fillId="0" borderId="0" xfId="0" applyFont="1" applyBorder="1" applyAlignment="1" applyProtection="1">
      <alignment horizontal="center" vertical="top"/>
      <protection locked="0"/>
    </xf>
    <xf numFmtId="214" fontId="2" fillId="0" borderId="0" xfId="0" applyNumberFormat="1" applyFont="1" applyBorder="1" applyAlignment="1" applyProtection="1">
      <alignment horizontal="center" vertical="top"/>
      <protection/>
    </xf>
    <xf numFmtId="9" fontId="48" fillId="40" borderId="132" xfId="0" applyNumberFormat="1" applyFont="1" applyFill="1" applyBorder="1" applyAlignment="1">
      <alignment horizontal="center" vertical="center" wrapText="1"/>
    </xf>
    <xf numFmtId="9" fontId="48" fillId="40" borderId="133" xfId="0" applyNumberFormat="1" applyFont="1" applyFill="1" applyBorder="1" applyAlignment="1">
      <alignment horizontal="center" vertical="center" wrapText="1"/>
    </xf>
    <xf numFmtId="9" fontId="48" fillId="40" borderId="134" xfId="0" applyNumberFormat="1" applyFont="1" applyFill="1" applyBorder="1" applyAlignment="1">
      <alignment horizontal="center" vertical="center" wrapText="1"/>
    </xf>
    <xf numFmtId="9" fontId="48" fillId="40" borderId="312" xfId="0" applyNumberFormat="1" applyFont="1" applyFill="1" applyBorder="1" applyAlignment="1">
      <alignment horizontal="center" vertical="center" wrapText="1"/>
    </xf>
    <xf numFmtId="9" fontId="48" fillId="40" borderId="313" xfId="0" applyNumberFormat="1" applyFont="1" applyFill="1" applyBorder="1" applyAlignment="1">
      <alignment horizontal="center" vertical="center" wrapText="1"/>
    </xf>
    <xf numFmtId="0" fontId="48" fillId="40" borderId="132" xfId="0" applyFont="1" applyFill="1" applyBorder="1" applyAlignment="1">
      <alignment horizontal="center" vertical="center" wrapText="1"/>
    </xf>
    <xf numFmtId="0" fontId="48" fillId="40" borderId="311" xfId="0" applyFont="1" applyFill="1" applyBorder="1" applyAlignment="1">
      <alignment horizontal="center" vertical="center" wrapText="1"/>
    </xf>
    <xf numFmtId="0" fontId="48" fillId="40" borderId="133" xfId="0" applyFont="1" applyFill="1" applyBorder="1" applyAlignment="1">
      <alignment horizontal="center" vertical="center" wrapText="1"/>
    </xf>
    <xf numFmtId="0" fontId="48" fillId="40" borderId="134" xfId="0" applyFont="1" applyFill="1" applyBorder="1" applyAlignment="1">
      <alignment horizontal="center" vertical="center" wrapText="1"/>
    </xf>
    <xf numFmtId="0" fontId="48" fillId="40" borderId="313" xfId="0" applyFont="1" applyFill="1" applyBorder="1" applyAlignment="1">
      <alignment horizontal="center" vertical="center" wrapText="1"/>
    </xf>
    <xf numFmtId="9" fontId="48" fillId="40" borderId="330" xfId="59" applyFont="1" applyFill="1" applyBorder="1" applyAlignment="1">
      <alignment horizontal="center" vertical="center" wrapText="1"/>
    </xf>
    <xf numFmtId="9" fontId="48" fillId="40" borderId="331" xfId="59" applyFont="1" applyFill="1" applyBorder="1" applyAlignment="1">
      <alignment horizontal="center" vertical="center" wrapText="1"/>
    </xf>
    <xf numFmtId="9" fontId="48" fillId="40" borderId="332" xfId="59" applyFont="1" applyFill="1" applyBorder="1" applyAlignment="1">
      <alignment horizontal="center" vertical="center" wrapText="1"/>
    </xf>
    <xf numFmtId="9" fontId="48" fillId="40" borderId="132" xfId="59" applyFont="1" applyFill="1" applyBorder="1" applyAlignment="1">
      <alignment horizontal="center" vertical="center" wrapText="1"/>
    </xf>
    <xf numFmtId="9" fontId="48" fillId="40" borderId="333" xfId="59" applyFont="1" applyFill="1" applyBorder="1" applyAlignment="1">
      <alignment horizontal="center" vertical="center" wrapText="1"/>
    </xf>
    <xf numFmtId="9" fontId="48" fillId="40" borderId="305" xfId="59" applyFont="1" applyFill="1" applyBorder="1" applyAlignment="1">
      <alignment horizontal="center" vertical="center" wrapText="1"/>
    </xf>
    <xf numFmtId="9" fontId="48" fillId="40" borderId="334" xfId="59" applyFont="1" applyFill="1" applyBorder="1" applyAlignment="1">
      <alignment horizontal="center" vertical="center" wrapText="1"/>
    </xf>
    <xf numFmtId="9" fontId="48" fillId="40" borderId="133" xfId="59" applyFont="1" applyFill="1" applyBorder="1" applyAlignment="1">
      <alignment horizontal="center" vertical="center" wrapText="1"/>
    </xf>
    <xf numFmtId="9" fontId="48" fillId="40" borderId="335" xfId="59" applyFont="1" applyFill="1" applyBorder="1" applyAlignment="1">
      <alignment horizontal="center" vertical="center" wrapText="1"/>
    </xf>
    <xf numFmtId="9" fontId="48" fillId="39" borderId="309" xfId="59" applyFont="1" applyFill="1" applyBorder="1" applyAlignment="1">
      <alignment horizontal="center" vertical="center" wrapText="1"/>
    </xf>
    <xf numFmtId="9" fontId="48" fillId="40" borderId="336" xfId="59" applyFont="1" applyFill="1" applyBorder="1" applyAlignment="1">
      <alignment horizontal="center" vertical="center" wrapText="1"/>
    </xf>
    <xf numFmtId="9" fontId="48" fillId="40" borderId="134" xfId="59" applyFont="1" applyFill="1" applyBorder="1" applyAlignment="1">
      <alignment horizontal="center" vertical="center" wrapText="1"/>
    </xf>
    <xf numFmtId="9" fontId="48" fillId="39" borderId="134" xfId="59" applyFont="1" applyFill="1" applyBorder="1" applyAlignment="1">
      <alignment horizontal="center" vertical="center" wrapText="1"/>
    </xf>
    <xf numFmtId="9" fontId="48" fillId="40" borderId="337" xfId="59" applyFont="1" applyFill="1" applyBorder="1" applyAlignment="1">
      <alignment horizontal="center" vertical="center" wrapText="1"/>
    </xf>
    <xf numFmtId="9" fontId="48" fillId="40" borderId="338" xfId="59" applyFont="1" applyFill="1" applyBorder="1" applyAlignment="1">
      <alignment horizontal="center" vertical="center" wrapText="1"/>
    </xf>
    <xf numFmtId="9" fontId="48" fillId="40" borderId="339" xfId="59" applyFont="1" applyFill="1" applyBorder="1" applyAlignment="1">
      <alignment horizontal="center" vertical="center" wrapText="1"/>
    </xf>
    <xf numFmtId="9" fontId="48" fillId="40" borderId="312" xfId="59" applyFont="1" applyFill="1" applyBorder="1" applyAlignment="1">
      <alignment horizontal="center" vertical="center" wrapText="1"/>
    </xf>
    <xf numFmtId="0" fontId="0" fillId="0" borderId="132" xfId="0" applyFont="1" applyFill="1" applyBorder="1" applyAlignment="1">
      <alignment vertical="center" wrapText="1"/>
    </xf>
    <xf numFmtId="0" fontId="0" fillId="0" borderId="133" xfId="0" applyFont="1" applyFill="1" applyBorder="1" applyAlignment="1">
      <alignment vertical="center" wrapText="1"/>
    </xf>
    <xf numFmtId="0" fontId="0" fillId="0" borderId="134" xfId="0" applyFont="1" applyFill="1" applyBorder="1" applyAlignment="1">
      <alignment vertical="center" wrapText="1"/>
    </xf>
    <xf numFmtId="0" fontId="1" fillId="0" borderId="312" xfId="0" applyFont="1" applyFill="1" applyBorder="1" applyAlignment="1">
      <alignment vertical="center" wrapText="1"/>
    </xf>
    <xf numFmtId="0" fontId="51" fillId="38" borderId="340" xfId="0" applyFont="1" applyFill="1" applyBorder="1" applyAlignment="1">
      <alignment wrapText="1"/>
    </xf>
    <xf numFmtId="0" fontId="51" fillId="38" borderId="341" xfId="0" applyFont="1" applyFill="1" applyBorder="1" applyAlignment="1">
      <alignment horizontal="center" vertical="center" wrapText="1"/>
    </xf>
    <xf numFmtId="0" fontId="51" fillId="38" borderId="342" xfId="0" applyFont="1" applyFill="1" applyBorder="1" applyAlignment="1">
      <alignment horizontal="center" vertical="center" wrapText="1"/>
    </xf>
    <xf numFmtId="0" fontId="52" fillId="38" borderId="343" xfId="0" applyFont="1" applyFill="1" applyBorder="1" applyAlignment="1">
      <alignment horizontal="center" vertical="center" wrapText="1"/>
    </xf>
    <xf numFmtId="0" fontId="48" fillId="40" borderId="344" xfId="0" applyFont="1" applyFill="1" applyBorder="1" applyAlignment="1">
      <alignment horizontal="center" vertical="center" wrapText="1"/>
    </xf>
    <xf numFmtId="0" fontId="48" fillId="40" borderId="345" xfId="0" applyFont="1" applyFill="1" applyBorder="1" applyAlignment="1">
      <alignment horizontal="center" vertical="center" wrapText="1"/>
    </xf>
    <xf numFmtId="0" fontId="23" fillId="41" borderId="346" xfId="0" applyFont="1" applyFill="1" applyBorder="1" applyAlignment="1" applyProtection="1">
      <alignment horizontal="center" vertical="top" wrapText="1"/>
      <protection/>
    </xf>
    <xf numFmtId="0" fontId="2" fillId="0" borderId="347" xfId="0" applyFont="1" applyFill="1" applyBorder="1" applyAlignment="1" applyProtection="1">
      <alignment horizontal="center" vertical="top" wrapText="1"/>
      <protection locked="0"/>
    </xf>
    <xf numFmtId="0" fontId="23" fillId="41" borderId="348" xfId="0" applyFont="1" applyFill="1" applyBorder="1" applyAlignment="1" applyProtection="1">
      <alignment horizontal="center" vertical="top" wrapText="1"/>
      <protection locked="0"/>
    </xf>
    <xf numFmtId="0" fontId="2" fillId="0" borderId="0" xfId="0" applyFont="1" applyBorder="1" applyAlignment="1" applyProtection="1">
      <alignment horizontal="left" vertical="top"/>
      <protection/>
    </xf>
    <xf numFmtId="0" fontId="8" fillId="0" borderId="349" xfId="0" applyFont="1" applyFill="1" applyBorder="1" applyAlignment="1">
      <alignment horizontal="center"/>
    </xf>
    <xf numFmtId="0" fontId="2" fillId="37" borderId="15" xfId="0" applyFont="1" applyFill="1" applyBorder="1" applyAlignment="1">
      <alignment horizontal="center"/>
    </xf>
    <xf numFmtId="0" fontId="2" fillId="37" borderId="18" xfId="0" applyFont="1" applyFill="1" applyBorder="1" applyAlignment="1">
      <alignment horizontal="center" vertical="top"/>
    </xf>
    <xf numFmtId="0" fontId="2" fillId="35" borderId="18" xfId="0" applyFont="1" applyFill="1" applyBorder="1" applyAlignment="1">
      <alignment horizontal="center" vertical="top"/>
    </xf>
    <xf numFmtId="0" fontId="2" fillId="35" borderId="15" xfId="0" applyFont="1" applyFill="1" applyBorder="1" applyAlignment="1">
      <alignment horizontal="center" vertical="top"/>
    </xf>
    <xf numFmtId="0" fontId="53" fillId="0" borderId="0" xfId="0" applyFont="1" applyAlignment="1">
      <alignment/>
    </xf>
    <xf numFmtId="0" fontId="2" fillId="0" borderId="350" xfId="0" applyFont="1" applyFill="1" applyBorder="1" applyAlignment="1" applyProtection="1">
      <alignment horizontal="center" vertical="top" wrapText="1"/>
      <protection/>
    </xf>
    <xf numFmtId="0" fontId="2" fillId="35" borderId="351" xfId="0" applyFont="1" applyFill="1" applyBorder="1" applyAlignment="1" applyProtection="1">
      <alignment horizontal="center" vertical="top"/>
      <protection/>
    </xf>
    <xf numFmtId="0" fontId="2" fillId="35" borderId="350" xfId="0" applyFont="1" applyFill="1" applyBorder="1" applyAlignment="1" applyProtection="1">
      <alignment horizontal="center" vertical="top"/>
      <protection/>
    </xf>
    <xf numFmtId="214" fontId="8" fillId="33" borderId="352" xfId="0" applyNumberFormat="1" applyFont="1" applyFill="1" applyBorder="1" applyAlignment="1" applyProtection="1">
      <alignment horizontal="center" vertical="top"/>
      <protection/>
    </xf>
    <xf numFmtId="214" fontId="8" fillId="33" borderId="56" xfId="0" applyNumberFormat="1" applyFont="1" applyFill="1" applyBorder="1" applyAlignment="1" applyProtection="1">
      <alignment horizontal="center" vertical="top" wrapText="1"/>
      <protection/>
    </xf>
    <xf numFmtId="214" fontId="8" fillId="33" borderId="153" xfId="0" applyNumberFormat="1" applyFont="1" applyFill="1" applyBorder="1" applyAlignment="1" applyProtection="1">
      <alignment horizontal="center" vertical="top" wrapText="1"/>
      <protection/>
    </xf>
    <xf numFmtId="214" fontId="8" fillId="33" borderId="353" xfId="0" applyNumberFormat="1" applyFont="1" applyFill="1" applyBorder="1" applyAlignment="1" applyProtection="1">
      <alignment horizontal="center" vertical="top" wrapText="1"/>
      <protection/>
    </xf>
    <xf numFmtId="214" fontId="8" fillId="33" borderId="50" xfId="0" applyNumberFormat="1" applyFont="1" applyFill="1" applyBorder="1" applyAlignment="1" applyProtection="1">
      <alignment horizontal="center" vertical="top" wrapText="1"/>
      <protection/>
    </xf>
    <xf numFmtId="214" fontId="8" fillId="43" borderId="0" xfId="0" applyNumberFormat="1" applyFont="1" applyFill="1" applyBorder="1" applyAlignment="1">
      <alignment horizontal="center" vertical="top" wrapText="1"/>
    </xf>
    <xf numFmtId="214" fontId="2" fillId="0" borderId="0" xfId="0" applyNumberFormat="1" applyFont="1" applyFill="1" applyBorder="1" applyAlignment="1" applyProtection="1">
      <alignment wrapText="1"/>
      <protection/>
    </xf>
    <xf numFmtId="214" fontId="8" fillId="33" borderId="41" xfId="0" applyNumberFormat="1" applyFont="1" applyFill="1" applyBorder="1" applyAlignment="1" applyProtection="1">
      <alignment horizontal="center" vertical="top" wrapText="1"/>
      <protection/>
    </xf>
    <xf numFmtId="214" fontId="2" fillId="0" borderId="0" xfId="0" applyNumberFormat="1" applyFont="1" applyFill="1" applyBorder="1" applyAlignment="1">
      <alignment wrapText="1"/>
    </xf>
    <xf numFmtId="214" fontId="8" fillId="33" borderId="354" xfId="0" applyNumberFormat="1" applyFont="1" applyFill="1" applyBorder="1" applyAlignment="1" applyProtection="1">
      <alignment horizontal="center" vertical="top" wrapText="1"/>
      <protection/>
    </xf>
    <xf numFmtId="214" fontId="8" fillId="33" borderId="355" xfId="0" applyNumberFormat="1" applyFont="1" applyFill="1" applyBorder="1" applyAlignment="1" applyProtection="1">
      <alignment horizontal="center" vertical="top" wrapText="1"/>
      <protection/>
    </xf>
    <xf numFmtId="214" fontId="2" fillId="0" borderId="0" xfId="0" applyNumberFormat="1" applyFont="1" applyAlignment="1">
      <alignment wrapText="1"/>
    </xf>
    <xf numFmtId="214" fontId="8" fillId="33" borderId="43" xfId="0" applyNumberFormat="1" applyFont="1" applyFill="1" applyBorder="1" applyAlignment="1" applyProtection="1">
      <alignment horizontal="center" vertical="top" wrapText="1"/>
      <protection/>
    </xf>
    <xf numFmtId="214" fontId="8" fillId="0" borderId="0" xfId="0" applyNumberFormat="1" applyFont="1" applyFill="1" applyBorder="1" applyAlignment="1">
      <alignment horizontal="center" vertical="top" wrapText="1"/>
    </xf>
    <xf numFmtId="214" fontId="2" fillId="0" borderId="0" xfId="0" applyNumberFormat="1" applyFont="1" applyAlignment="1" applyProtection="1">
      <alignment wrapText="1"/>
      <protection/>
    </xf>
    <xf numFmtId="214" fontId="2" fillId="33" borderId="50" xfId="0" applyNumberFormat="1" applyFont="1" applyFill="1" applyBorder="1" applyAlignment="1" applyProtection="1">
      <alignment horizontal="center" vertical="top" wrapText="1"/>
      <protection/>
    </xf>
    <xf numFmtId="0" fontId="2" fillId="43" borderId="109" xfId="0" applyFont="1" applyFill="1" applyBorder="1" applyAlignment="1" applyProtection="1">
      <alignment horizontal="center" vertical="top" wrapText="1"/>
      <protection/>
    </xf>
    <xf numFmtId="0" fontId="2" fillId="56" borderId="152" xfId="0" applyFont="1" applyFill="1" applyBorder="1" applyAlignment="1" applyProtection="1">
      <alignment vertical="top"/>
      <protection/>
    </xf>
    <xf numFmtId="0" fontId="2" fillId="56" borderId="152" xfId="0" applyFont="1" applyFill="1" applyBorder="1" applyAlignment="1" applyProtection="1">
      <alignment vertical="top" wrapText="1"/>
      <protection/>
    </xf>
    <xf numFmtId="0" fontId="2" fillId="56" borderId="152" xfId="0" applyFont="1" applyFill="1" applyBorder="1" applyAlignment="1" applyProtection="1">
      <alignment horizontal="center" vertical="top" wrapText="1"/>
      <protection/>
    </xf>
    <xf numFmtId="0" fontId="23" fillId="56" borderId="114" xfId="0" applyFont="1" applyFill="1" applyBorder="1" applyAlignment="1" applyProtection="1">
      <alignment horizontal="center" vertical="top" wrapText="1"/>
      <protection/>
    </xf>
    <xf numFmtId="0" fontId="2" fillId="56" borderId="0" xfId="0" applyFont="1" applyFill="1" applyBorder="1" applyAlignment="1">
      <alignment vertical="top"/>
    </xf>
    <xf numFmtId="0" fontId="2" fillId="56" borderId="52" xfId="0" applyFont="1" applyFill="1" applyBorder="1" applyAlignment="1" applyProtection="1">
      <alignment horizontal="center" vertical="top"/>
      <protection locked="0"/>
    </xf>
    <xf numFmtId="0" fontId="2" fillId="56" borderId="15" xfId="0" applyFont="1" applyFill="1" applyBorder="1" applyAlignment="1" applyProtection="1">
      <alignment horizontal="center" vertical="top"/>
      <protection locked="0"/>
    </xf>
    <xf numFmtId="214" fontId="8" fillId="56" borderId="41" xfId="0" applyNumberFormat="1" applyFont="1" applyFill="1" applyBorder="1" applyAlignment="1" applyProtection="1">
      <alignment horizontal="center" vertical="top"/>
      <protection/>
    </xf>
    <xf numFmtId="0" fontId="2" fillId="56" borderId="356" xfId="0" applyFont="1" applyFill="1" applyBorder="1" applyAlignment="1" applyProtection="1">
      <alignment vertical="top"/>
      <protection/>
    </xf>
    <xf numFmtId="0" fontId="2" fillId="56" borderId="357" xfId="0" applyFont="1" applyFill="1" applyBorder="1" applyAlignment="1" applyProtection="1">
      <alignment vertical="top" wrapText="1"/>
      <protection/>
    </xf>
    <xf numFmtId="0" fontId="2" fillId="56" borderId="357" xfId="0" applyFont="1" applyFill="1" applyBorder="1" applyAlignment="1" applyProtection="1">
      <alignment horizontal="center" vertical="top" wrapText="1"/>
      <protection/>
    </xf>
    <xf numFmtId="0" fontId="2" fillId="56" borderId="358" xfId="0" applyFont="1" applyFill="1" applyBorder="1" applyAlignment="1" applyProtection="1">
      <alignment horizontal="center" vertical="top" wrapText="1"/>
      <protection/>
    </xf>
    <xf numFmtId="0" fontId="23" fillId="56" borderId="106" xfId="0" applyFont="1" applyFill="1" applyBorder="1" applyAlignment="1" applyProtection="1">
      <alignment horizontal="center" vertical="top" wrapText="1"/>
      <protection/>
    </xf>
    <xf numFmtId="0" fontId="2" fillId="56" borderId="26" xfId="0" applyFont="1" applyFill="1" applyBorder="1" applyAlignment="1" applyProtection="1">
      <alignment horizontal="center" vertical="top" wrapText="1"/>
      <protection locked="0"/>
    </xf>
    <xf numFmtId="0" fontId="2" fillId="56" borderId="53" xfId="0" applyFont="1" applyFill="1" applyBorder="1" applyAlignment="1" applyProtection="1">
      <alignment horizontal="center" vertical="top"/>
      <protection locked="0"/>
    </xf>
    <xf numFmtId="0" fontId="2" fillId="56" borderId="26" xfId="0" applyFont="1" applyFill="1" applyBorder="1" applyAlignment="1" applyProtection="1">
      <alignment horizontal="center" vertical="top"/>
      <protection locked="0"/>
    </xf>
    <xf numFmtId="214" fontId="8" fillId="56" borderId="153" xfId="0" applyNumberFormat="1" applyFont="1" applyFill="1" applyBorder="1" applyAlignment="1" applyProtection="1">
      <alignment horizontal="center" vertical="top"/>
      <protection/>
    </xf>
    <xf numFmtId="0" fontId="2" fillId="56" borderId="15" xfId="0" applyFont="1" applyFill="1" applyBorder="1" applyAlignment="1" applyProtection="1">
      <alignment horizontal="center" vertical="top" wrapText="1"/>
      <protection locked="0"/>
    </xf>
    <xf numFmtId="0" fontId="23" fillId="0" borderId="106" xfId="0" applyFont="1" applyFill="1" applyBorder="1" applyAlignment="1" applyProtection="1">
      <alignment horizontal="center" vertical="top" wrapText="1"/>
      <protection/>
    </xf>
    <xf numFmtId="0" fontId="2" fillId="0" borderId="53" xfId="0" applyFont="1" applyFill="1" applyBorder="1" applyAlignment="1" applyProtection="1">
      <alignment horizontal="center" vertical="top"/>
      <protection locked="0"/>
    </xf>
    <xf numFmtId="0" fontId="2" fillId="0" borderId="26" xfId="0" applyFont="1" applyFill="1" applyBorder="1" applyAlignment="1" applyProtection="1">
      <alignment horizontal="center" vertical="top"/>
      <protection locked="0"/>
    </xf>
    <xf numFmtId="214" fontId="8" fillId="0" borderId="153" xfId="0" applyNumberFormat="1" applyFont="1" applyFill="1" applyBorder="1" applyAlignment="1" applyProtection="1">
      <alignment horizontal="center" vertical="top"/>
      <protection/>
    </xf>
    <xf numFmtId="0" fontId="2" fillId="56" borderId="149" xfId="0" applyFont="1" applyFill="1" applyBorder="1" applyAlignment="1" applyProtection="1">
      <alignment vertical="top"/>
      <protection/>
    </xf>
    <xf numFmtId="0" fontId="2" fillId="56" borderId="150" xfId="0" applyFont="1" applyFill="1" applyBorder="1" applyAlignment="1" applyProtection="1">
      <alignment vertical="top" wrapText="1"/>
      <protection/>
    </xf>
    <xf numFmtId="0" fontId="2" fillId="56" borderId="150" xfId="0" applyFont="1" applyFill="1" applyBorder="1" applyAlignment="1" applyProtection="1">
      <alignment horizontal="center" vertical="top" wrapText="1"/>
      <protection/>
    </xf>
    <xf numFmtId="0" fontId="2" fillId="56" borderId="151" xfId="0" applyFont="1" applyFill="1" applyBorder="1" applyAlignment="1" applyProtection="1">
      <alignment horizontal="center" vertical="top" wrapText="1"/>
      <protection/>
    </xf>
    <xf numFmtId="0" fontId="2" fillId="0" borderId="359" xfId="0" applyFont="1" applyFill="1" applyBorder="1" applyAlignment="1" applyProtection="1">
      <alignment vertical="top"/>
      <protection/>
    </xf>
    <xf numFmtId="0" fontId="2" fillId="0" borderId="359" xfId="0" applyFont="1" applyFill="1" applyBorder="1" applyAlignment="1" applyProtection="1">
      <alignment vertical="top" wrapText="1"/>
      <protection/>
    </xf>
    <xf numFmtId="0" fontId="2" fillId="0" borderId="359" xfId="0" applyFont="1" applyFill="1" applyBorder="1" applyAlignment="1" applyProtection="1">
      <alignment horizontal="center" vertical="top" wrapText="1"/>
      <protection/>
    </xf>
    <xf numFmtId="0" fontId="2" fillId="39" borderId="149" xfId="0" applyFont="1" applyFill="1" applyBorder="1" applyAlignment="1" applyProtection="1">
      <alignment vertical="top"/>
      <protection/>
    </xf>
    <xf numFmtId="0" fontId="2" fillId="39" borderId="150" xfId="0" applyFont="1" applyFill="1" applyBorder="1" applyAlignment="1" applyProtection="1">
      <alignment vertical="top" wrapText="1"/>
      <protection/>
    </xf>
    <xf numFmtId="0" fontId="2" fillId="39" borderId="150" xfId="0" applyFont="1" applyFill="1" applyBorder="1" applyAlignment="1" applyProtection="1">
      <alignment horizontal="center" vertical="top" wrapText="1"/>
      <protection/>
    </xf>
    <xf numFmtId="0" fontId="2" fillId="39" borderId="151" xfId="0" applyFont="1" applyFill="1" applyBorder="1" applyAlignment="1" applyProtection="1">
      <alignment horizontal="center" vertical="top" wrapText="1"/>
      <protection/>
    </xf>
    <xf numFmtId="0" fontId="23" fillId="39" borderId="114" xfId="0" applyFont="1" applyFill="1" applyBorder="1" applyAlignment="1" applyProtection="1">
      <alignment horizontal="center" vertical="top" wrapText="1"/>
      <protection/>
    </xf>
    <xf numFmtId="0" fontId="2" fillId="39" borderId="26" xfId="0" applyFont="1" applyFill="1" applyBorder="1" applyAlignment="1" applyProtection="1">
      <alignment horizontal="center" vertical="top" wrapText="1"/>
      <protection locked="0"/>
    </xf>
    <xf numFmtId="0" fontId="2" fillId="39" borderId="52" xfId="0" applyFont="1" applyFill="1" applyBorder="1" applyAlignment="1" applyProtection="1">
      <alignment horizontal="center" vertical="top"/>
      <protection locked="0"/>
    </xf>
    <xf numFmtId="0" fontId="2" fillId="39" borderId="15" xfId="0" applyFont="1" applyFill="1" applyBorder="1" applyAlignment="1" applyProtection="1">
      <alignment horizontal="center" vertical="top"/>
      <protection locked="0"/>
    </xf>
    <xf numFmtId="214" fontId="8" fillId="39" borderId="41" xfId="0" applyNumberFormat="1" applyFont="1" applyFill="1" applyBorder="1" applyAlignment="1" applyProtection="1">
      <alignment horizontal="center" vertical="top"/>
      <protection/>
    </xf>
    <xf numFmtId="0" fontId="2" fillId="39" borderId="0" xfId="0" applyFont="1" applyFill="1" applyBorder="1" applyAlignment="1">
      <alignment vertical="top"/>
    </xf>
    <xf numFmtId="0" fontId="23" fillId="39" borderId="106" xfId="0" applyFont="1" applyFill="1" applyBorder="1" applyAlignment="1" applyProtection="1">
      <alignment horizontal="center" vertical="top" wrapText="1"/>
      <protection/>
    </xf>
    <xf numFmtId="0" fontId="2" fillId="39" borderId="53" xfId="0" applyFont="1" applyFill="1" applyBorder="1" applyAlignment="1" applyProtection="1">
      <alignment horizontal="center" vertical="top"/>
      <protection locked="0"/>
    </xf>
    <xf numFmtId="0" fontId="2" fillId="39" borderId="26" xfId="0" applyFont="1" applyFill="1" applyBorder="1" applyAlignment="1" applyProtection="1">
      <alignment horizontal="center" vertical="top"/>
      <protection locked="0"/>
    </xf>
    <xf numFmtId="214" fontId="8" fillId="39" borderId="153" xfId="0" applyNumberFormat="1" applyFont="1" applyFill="1" applyBorder="1" applyAlignment="1" applyProtection="1">
      <alignment horizontal="center" vertical="top"/>
      <protection/>
    </xf>
    <xf numFmtId="0" fontId="2" fillId="39" borderId="152" xfId="0" applyFont="1" applyFill="1" applyBorder="1" applyAlignment="1" applyProtection="1">
      <alignment vertical="top"/>
      <protection/>
    </xf>
    <xf numFmtId="0" fontId="2" fillId="39" borderId="152" xfId="0" applyFont="1" applyFill="1" applyBorder="1" applyAlignment="1" applyProtection="1">
      <alignment vertical="top" wrapText="1"/>
      <protection/>
    </xf>
    <xf numFmtId="0" fontId="2" fillId="39" borderId="152" xfId="0" applyFont="1" applyFill="1" applyBorder="1" applyAlignment="1" applyProtection="1">
      <alignment horizontal="center" vertical="top" wrapText="1"/>
      <protection/>
    </xf>
    <xf numFmtId="0" fontId="2" fillId="39" borderId="15" xfId="0" applyFont="1" applyFill="1" applyBorder="1" applyAlignment="1" applyProtection="1">
      <alignment horizontal="center" vertical="top" wrapText="1"/>
      <protection locked="0"/>
    </xf>
    <xf numFmtId="0" fontId="2" fillId="39" borderId="356" xfId="0" applyFont="1" applyFill="1" applyBorder="1" applyAlignment="1" applyProtection="1">
      <alignment vertical="top"/>
      <protection/>
    </xf>
    <xf numFmtId="0" fontId="2" fillId="39" borderId="357" xfId="0" applyFont="1" applyFill="1" applyBorder="1" applyAlignment="1" applyProtection="1">
      <alignment vertical="top" wrapText="1"/>
      <protection/>
    </xf>
    <xf numFmtId="0" fontId="2" fillId="39" borderId="357" xfId="0" applyFont="1" applyFill="1" applyBorder="1" applyAlignment="1" applyProtection="1">
      <alignment horizontal="center" vertical="top" wrapText="1"/>
      <protection/>
    </xf>
    <xf numFmtId="0" fontId="2" fillId="39" borderId="358" xfId="0" applyFont="1" applyFill="1" applyBorder="1" applyAlignment="1" applyProtection="1">
      <alignment horizontal="center" vertical="top" wrapText="1"/>
      <protection/>
    </xf>
    <xf numFmtId="0" fontId="2" fillId="39" borderId="159" xfId="0" applyFont="1" applyFill="1" applyBorder="1" applyAlignment="1" applyProtection="1">
      <alignment horizontal="center" vertical="top" wrapText="1"/>
      <protection/>
    </xf>
    <xf numFmtId="0" fontId="2" fillId="39" borderId="160" xfId="0" applyFont="1" applyFill="1" applyBorder="1" applyAlignment="1" applyProtection="1">
      <alignment horizontal="center" vertical="top" wrapText="1"/>
      <protection/>
    </xf>
    <xf numFmtId="0" fontId="2" fillId="39" borderId="171" xfId="0" applyFont="1" applyFill="1" applyBorder="1" applyAlignment="1" applyProtection="1">
      <alignment vertical="top" wrapText="1"/>
      <protection/>
    </xf>
    <xf numFmtId="0" fontId="2" fillId="39" borderId="171" xfId="0" applyFont="1" applyFill="1" applyBorder="1" applyAlignment="1" applyProtection="1">
      <alignment horizontal="center" vertical="top" wrapText="1"/>
      <protection/>
    </xf>
    <xf numFmtId="0" fontId="2" fillId="39" borderId="360" xfId="0" applyFont="1" applyFill="1" applyBorder="1" applyAlignment="1" applyProtection="1">
      <alignment horizontal="center" vertical="top" wrapText="1"/>
      <protection/>
    </xf>
    <xf numFmtId="0" fontId="23" fillId="39" borderId="170" xfId="0" applyFont="1" applyFill="1" applyBorder="1" applyAlignment="1" applyProtection="1">
      <alignment horizontal="center" vertical="top" wrapText="1"/>
      <protection/>
    </xf>
    <xf numFmtId="0" fontId="2" fillId="39" borderId="18" xfId="0" applyFont="1" applyFill="1" applyBorder="1" applyAlignment="1" applyProtection="1">
      <alignment horizontal="center" vertical="top" wrapText="1"/>
      <protection locked="0"/>
    </xf>
    <xf numFmtId="214" fontId="8" fillId="39" borderId="56" xfId="0" applyNumberFormat="1" applyFont="1" applyFill="1" applyBorder="1" applyAlignment="1" applyProtection="1">
      <alignment horizontal="center" vertical="top" wrapText="1"/>
      <protection/>
    </xf>
    <xf numFmtId="214" fontId="8" fillId="39" borderId="153" xfId="0" applyNumberFormat="1" applyFont="1" applyFill="1" applyBorder="1" applyAlignment="1" applyProtection="1">
      <alignment horizontal="center" vertical="top" wrapText="1"/>
      <protection/>
    </xf>
    <xf numFmtId="0" fontId="2" fillId="56" borderId="0" xfId="0" applyFont="1" applyFill="1" applyAlignment="1">
      <alignment/>
    </xf>
    <xf numFmtId="0" fontId="23" fillId="56" borderId="170" xfId="0" applyFont="1" applyFill="1" applyBorder="1" applyAlignment="1" applyProtection="1">
      <alignment horizontal="center" vertical="top" wrapText="1"/>
      <protection/>
    </xf>
    <xf numFmtId="0" fontId="2" fillId="56" borderId="18" xfId="0" applyFont="1" applyFill="1" applyBorder="1" applyAlignment="1" applyProtection="1">
      <alignment horizontal="center" vertical="top" wrapText="1"/>
      <protection locked="0"/>
    </xf>
    <xf numFmtId="214" fontId="8" fillId="56" borderId="56" xfId="0" applyNumberFormat="1" applyFont="1" applyFill="1" applyBorder="1" applyAlignment="1" applyProtection="1">
      <alignment horizontal="center" vertical="top" wrapText="1"/>
      <protection/>
    </xf>
    <xf numFmtId="0" fontId="2" fillId="39" borderId="161" xfId="0" applyFont="1" applyFill="1" applyBorder="1" applyAlignment="1" applyProtection="1">
      <alignment horizontal="left" vertical="top" wrapText="1"/>
      <protection/>
    </xf>
    <xf numFmtId="0" fontId="2" fillId="39" borderId="161" xfId="0" applyFont="1" applyFill="1" applyBorder="1" applyAlignment="1" applyProtection="1">
      <alignment vertical="top" wrapText="1"/>
      <protection/>
    </xf>
    <xf numFmtId="0" fontId="2" fillId="39" borderId="161" xfId="0" applyFont="1" applyFill="1" applyBorder="1" applyAlignment="1" applyProtection="1">
      <alignment horizontal="center" vertical="top" wrapText="1"/>
      <protection/>
    </xf>
    <xf numFmtId="0" fontId="2" fillId="39" borderId="176" xfId="0" applyFont="1" applyFill="1" applyBorder="1" applyAlignment="1" applyProtection="1">
      <alignment horizontal="center" vertical="top" wrapText="1"/>
      <protection/>
    </xf>
    <xf numFmtId="0" fontId="2" fillId="39" borderId="158" xfId="0" applyFont="1" applyFill="1" applyBorder="1" applyAlignment="1" applyProtection="1">
      <alignment horizontal="left" vertical="top" wrapText="1"/>
      <protection/>
    </xf>
    <xf numFmtId="0" fontId="2" fillId="39" borderId="159" xfId="0" applyFont="1" applyFill="1" applyBorder="1" applyAlignment="1" applyProtection="1">
      <alignment vertical="top" wrapText="1"/>
      <protection/>
    </xf>
    <xf numFmtId="0" fontId="2" fillId="39" borderId="361" xfId="0" applyFont="1" applyFill="1" applyBorder="1" applyAlignment="1" applyProtection="1">
      <alignment horizontal="center" vertical="top" wrapText="1"/>
      <protection/>
    </xf>
    <xf numFmtId="0" fontId="2" fillId="39" borderId="162" xfId="0" applyFont="1" applyFill="1" applyBorder="1" applyAlignment="1" applyProtection="1">
      <alignment horizontal="left" vertical="top" wrapText="1"/>
      <protection/>
    </xf>
    <xf numFmtId="0" fontId="2" fillId="39" borderId="162" xfId="0" applyFont="1" applyFill="1" applyBorder="1" applyAlignment="1" applyProtection="1">
      <alignment vertical="top" wrapText="1"/>
      <protection/>
    </xf>
    <xf numFmtId="0" fontId="2" fillId="39" borderId="162" xfId="0" applyFont="1" applyFill="1" applyBorder="1" applyAlignment="1" applyProtection="1">
      <alignment horizontal="center" vertical="top" wrapText="1"/>
      <protection/>
    </xf>
    <xf numFmtId="0" fontId="2" fillId="39" borderId="362" xfId="0" applyFont="1" applyFill="1" applyBorder="1" applyAlignment="1" applyProtection="1">
      <alignment horizontal="center" vertical="top" wrapText="1"/>
      <protection/>
    </xf>
    <xf numFmtId="0" fontId="23" fillId="39" borderId="173" xfId="0" applyFont="1" applyFill="1" applyBorder="1" applyAlignment="1" applyProtection="1">
      <alignment horizontal="center" vertical="top" wrapText="1"/>
      <protection/>
    </xf>
    <xf numFmtId="0" fontId="2" fillId="56" borderId="149" xfId="0" applyFont="1" applyFill="1" applyBorder="1" applyAlignment="1" applyProtection="1">
      <alignment vertical="top" wrapText="1"/>
      <protection/>
    </xf>
    <xf numFmtId="0" fontId="2" fillId="39" borderId="149" xfId="0" applyFont="1" applyFill="1" applyBorder="1" applyAlignment="1" applyProtection="1">
      <alignment vertical="top" wrapText="1"/>
      <protection/>
    </xf>
    <xf numFmtId="0" fontId="2" fillId="39" borderId="152" xfId="0" applyFont="1" applyFill="1" applyBorder="1" applyAlignment="1" applyProtection="1">
      <alignment horizontal="left" vertical="top" wrapText="1"/>
      <protection/>
    </xf>
    <xf numFmtId="0" fontId="2" fillId="56" borderId="152" xfId="0" applyFont="1" applyFill="1" applyBorder="1" applyAlignment="1" applyProtection="1">
      <alignment horizontal="left" vertical="top" wrapText="1"/>
      <protection/>
    </xf>
    <xf numFmtId="0" fontId="2" fillId="39" borderId="363" xfId="0" applyFont="1" applyFill="1" applyBorder="1" applyAlignment="1" applyProtection="1">
      <alignment horizontal="center" vertical="top" wrapText="1"/>
      <protection/>
    </xf>
    <xf numFmtId="0" fontId="2" fillId="56" borderId="162" xfId="0" applyFont="1" applyFill="1" applyBorder="1" applyAlignment="1" applyProtection="1">
      <alignment horizontal="left" vertical="top" wrapText="1"/>
      <protection/>
    </xf>
    <xf numFmtId="0" fontId="2" fillId="56" borderId="162" xfId="0" applyFont="1" applyFill="1" applyBorder="1" applyAlignment="1" applyProtection="1">
      <alignment vertical="top" wrapText="1"/>
      <protection/>
    </xf>
    <xf numFmtId="0" fontId="2" fillId="56" borderId="162" xfId="0" applyFont="1" applyFill="1" applyBorder="1" applyAlignment="1" applyProtection="1">
      <alignment horizontal="center" vertical="top" wrapText="1"/>
      <protection/>
    </xf>
    <xf numFmtId="0" fontId="23" fillId="56" borderId="173" xfId="0" applyFont="1" applyFill="1" applyBorder="1" applyAlignment="1" applyProtection="1">
      <alignment horizontal="center" vertical="top" wrapText="1"/>
      <protection/>
    </xf>
    <xf numFmtId="214" fontId="8" fillId="56" borderId="153" xfId="0" applyNumberFormat="1" applyFont="1" applyFill="1" applyBorder="1" applyAlignment="1" applyProtection="1">
      <alignment horizontal="center" vertical="top" wrapText="1"/>
      <protection/>
    </xf>
    <xf numFmtId="0" fontId="2" fillId="39" borderId="327" xfId="0" applyFont="1" applyFill="1" applyBorder="1" applyAlignment="1" applyProtection="1">
      <alignment horizontal="center" vertical="top"/>
      <protection locked="0"/>
    </xf>
    <xf numFmtId="0" fontId="2" fillId="39" borderId="328" xfId="0" applyFont="1" applyFill="1" applyBorder="1" applyAlignment="1" applyProtection="1">
      <alignment horizontal="center" vertical="top"/>
      <protection locked="0"/>
    </xf>
    <xf numFmtId="0" fontId="2" fillId="0" borderId="43" xfId="0" applyFont="1" applyFill="1" applyBorder="1" applyAlignment="1" applyProtection="1">
      <alignment horizontal="left" vertical="top" wrapText="1"/>
      <protection locked="0"/>
    </xf>
    <xf numFmtId="0" fontId="2" fillId="39" borderId="196" xfId="0" applyFont="1" applyFill="1" applyBorder="1" applyAlignment="1" applyProtection="1">
      <alignment horizontal="left" vertical="top" wrapText="1"/>
      <protection/>
    </xf>
    <xf numFmtId="0" fontId="2" fillId="39" borderId="197" xfId="0" applyFont="1" applyFill="1" applyBorder="1" applyAlignment="1" applyProtection="1">
      <alignment horizontal="center" vertical="top" wrapText="1"/>
      <protection/>
    </xf>
    <xf numFmtId="0" fontId="2" fillId="39" borderId="198" xfId="0" applyFont="1" applyFill="1" applyBorder="1" applyAlignment="1" applyProtection="1">
      <alignment horizontal="center" vertical="top" wrapText="1"/>
      <protection/>
    </xf>
    <xf numFmtId="0" fontId="2" fillId="39" borderId="228" xfId="0" applyFont="1" applyFill="1" applyBorder="1" applyAlignment="1" applyProtection="1">
      <alignment horizontal="left" vertical="top" wrapText="1"/>
      <protection/>
    </xf>
    <xf numFmtId="0" fontId="2" fillId="39" borderId="228" xfId="0" applyFont="1" applyFill="1" applyBorder="1" applyAlignment="1" applyProtection="1">
      <alignment horizontal="center" vertical="top" wrapText="1"/>
      <protection/>
    </xf>
    <xf numFmtId="0" fontId="2" fillId="39" borderId="364" xfId="0" applyFont="1" applyFill="1" applyBorder="1" applyAlignment="1" applyProtection="1">
      <alignment horizontal="center" vertical="top" wrapText="1"/>
      <protection/>
    </xf>
    <xf numFmtId="0" fontId="23" fillId="39" borderId="166" xfId="0" applyFont="1" applyFill="1" applyBorder="1" applyAlignment="1" applyProtection="1">
      <alignment horizontal="center" vertical="top" wrapText="1"/>
      <protection/>
    </xf>
    <xf numFmtId="0" fontId="2" fillId="39" borderId="138" xfId="0" applyFont="1" applyFill="1" applyBorder="1" applyAlignment="1" applyProtection="1">
      <alignment horizontal="center" vertical="top" wrapText="1"/>
      <protection locked="0"/>
    </xf>
    <xf numFmtId="0" fontId="2" fillId="39" borderId="324" xfId="0" applyFont="1" applyFill="1" applyBorder="1" applyAlignment="1" applyProtection="1">
      <alignment horizontal="center" vertical="top"/>
      <protection locked="0"/>
    </xf>
    <xf numFmtId="0" fontId="2" fillId="39" borderId="325" xfId="0" applyFont="1" applyFill="1" applyBorder="1" applyAlignment="1" applyProtection="1">
      <alignment horizontal="center" vertical="top"/>
      <protection locked="0"/>
    </xf>
    <xf numFmtId="0" fontId="2" fillId="39" borderId="195" xfId="0" applyFont="1" applyFill="1" applyBorder="1" applyAlignment="1" applyProtection="1">
      <alignment horizontal="left" vertical="top" wrapText="1"/>
      <protection/>
    </xf>
    <xf numFmtId="0" fontId="2" fillId="39" borderId="195" xfId="0" applyFont="1" applyFill="1" applyBorder="1" applyAlignment="1" applyProtection="1">
      <alignment horizontal="left" vertical="top" wrapText="1"/>
      <protection/>
    </xf>
    <xf numFmtId="0" fontId="2" fillId="39" borderId="195" xfId="0" applyFont="1" applyFill="1" applyBorder="1" applyAlignment="1" applyProtection="1">
      <alignment horizontal="center" vertical="top" wrapText="1"/>
      <protection/>
    </xf>
    <xf numFmtId="0" fontId="2" fillId="39" borderId="365" xfId="0" applyFont="1" applyFill="1" applyBorder="1" applyAlignment="1" applyProtection="1">
      <alignment horizontal="center" vertical="top" wrapText="1"/>
      <protection/>
    </xf>
    <xf numFmtId="0" fontId="2" fillId="39" borderId="197" xfId="0" applyFont="1" applyFill="1" applyBorder="1" applyAlignment="1" applyProtection="1">
      <alignment horizontal="left" vertical="top" wrapText="1"/>
      <protection/>
    </xf>
    <xf numFmtId="0" fontId="2" fillId="39" borderId="366" xfId="0" applyFont="1" applyFill="1" applyBorder="1" applyAlignment="1" applyProtection="1">
      <alignment horizontal="center" vertical="top" wrapText="1"/>
      <protection/>
    </xf>
    <xf numFmtId="0" fontId="2" fillId="56" borderId="294" xfId="0" applyFont="1" applyFill="1" applyBorder="1" applyAlignment="1" applyProtection="1">
      <alignment vertical="top"/>
      <protection/>
    </xf>
    <xf numFmtId="0" fontId="2" fillId="56" borderId="295" xfId="0" applyFont="1" applyFill="1" applyBorder="1" applyAlignment="1" applyProtection="1">
      <alignment vertical="top" wrapText="1"/>
      <protection/>
    </xf>
    <xf numFmtId="0" fontId="2" fillId="56" borderId="295" xfId="0" applyFont="1" applyFill="1" applyBorder="1" applyAlignment="1" applyProtection="1">
      <alignment horizontal="center" vertical="top" wrapText="1"/>
      <protection/>
    </xf>
    <xf numFmtId="0" fontId="2" fillId="56" borderId="296" xfId="0" applyFont="1" applyFill="1" applyBorder="1" applyAlignment="1" applyProtection="1">
      <alignment horizontal="center" vertical="top" wrapText="1"/>
      <protection/>
    </xf>
    <xf numFmtId="0" fontId="23" fillId="56" borderId="124" xfId="0" applyFont="1" applyFill="1" applyBorder="1" applyAlignment="1" applyProtection="1">
      <alignment horizontal="center" vertical="top" wrapText="1"/>
      <protection/>
    </xf>
    <xf numFmtId="0" fontId="2" fillId="56" borderId="15" xfId="0" applyFont="1" applyFill="1" applyBorder="1" applyAlignment="1" applyProtection="1">
      <alignment horizontal="center" vertical="top"/>
      <protection locked="0"/>
    </xf>
    <xf numFmtId="0" fontId="2" fillId="39" borderId="294" xfId="0" applyFont="1" applyFill="1" applyBorder="1" applyAlignment="1" applyProtection="1">
      <alignment vertical="top"/>
      <protection/>
    </xf>
    <xf numFmtId="0" fontId="2" fillId="39" borderId="295" xfId="0" applyFont="1" applyFill="1" applyBorder="1" applyAlignment="1" applyProtection="1">
      <alignment vertical="top" wrapText="1"/>
      <protection/>
    </xf>
    <xf numFmtId="0" fontId="2" fillId="39" borderId="295" xfId="0" applyFont="1" applyFill="1" applyBorder="1" applyAlignment="1" applyProtection="1">
      <alignment horizontal="center" vertical="top" wrapText="1"/>
      <protection/>
    </xf>
    <xf numFmtId="0" fontId="2" fillId="39" borderId="367" xfId="0" applyFont="1" applyFill="1" applyBorder="1" applyAlignment="1" applyProtection="1">
      <alignment horizontal="center" vertical="top" wrapText="1"/>
      <protection/>
    </xf>
    <xf numFmtId="0" fontId="2" fillId="39" borderId="296" xfId="0" applyFont="1" applyFill="1" applyBorder="1" applyAlignment="1" applyProtection="1">
      <alignment horizontal="center" vertical="top" wrapText="1"/>
      <protection/>
    </xf>
    <xf numFmtId="0" fontId="23" fillId="39" borderId="124" xfId="0" applyFont="1" applyFill="1" applyBorder="1" applyAlignment="1" applyProtection="1">
      <alignment horizontal="center" vertical="top" wrapText="1"/>
      <protection/>
    </xf>
    <xf numFmtId="0" fontId="2" fillId="39" borderId="15" xfId="0" applyFont="1" applyFill="1" applyBorder="1" applyAlignment="1" applyProtection="1">
      <alignment horizontal="center" vertical="top"/>
      <protection locked="0"/>
    </xf>
    <xf numFmtId="0" fontId="2" fillId="39" borderId="0" xfId="0" applyFont="1" applyFill="1" applyAlignment="1">
      <alignment/>
    </xf>
    <xf numFmtId="0" fontId="2" fillId="39" borderId="171" xfId="0" applyFont="1" applyFill="1" applyBorder="1" applyAlignment="1" applyProtection="1">
      <alignment vertical="top"/>
      <protection/>
    </xf>
    <xf numFmtId="0" fontId="2" fillId="39" borderId="0" xfId="0" applyFont="1" applyFill="1" applyAlignment="1">
      <alignment vertical="top"/>
    </xf>
    <xf numFmtId="0" fontId="2" fillId="39" borderId="157" xfId="0" applyFont="1" applyFill="1" applyBorder="1" applyAlignment="1" applyProtection="1">
      <alignment horizontal="left" vertical="top" wrapText="1"/>
      <protection/>
    </xf>
    <xf numFmtId="0" fontId="2" fillId="39" borderId="157" xfId="0" applyFont="1" applyFill="1" applyBorder="1" applyAlignment="1" applyProtection="1">
      <alignment vertical="top" wrapText="1"/>
      <protection/>
    </xf>
    <xf numFmtId="0" fontId="2" fillId="39" borderId="157" xfId="0" applyFont="1" applyFill="1" applyBorder="1" applyAlignment="1" applyProtection="1">
      <alignment horizontal="center" vertical="top" wrapText="1"/>
      <protection/>
    </xf>
    <xf numFmtId="0" fontId="2" fillId="0" borderId="171" xfId="0" applyFont="1" applyFill="1" applyBorder="1" applyAlignment="1" applyProtection="1">
      <alignment horizontal="justify" vertical="top" wrapText="1"/>
      <protection/>
    </xf>
    <xf numFmtId="0" fontId="2" fillId="0" borderId="171" xfId="0" applyFont="1" applyFill="1" applyBorder="1" applyAlignment="1" applyProtection="1">
      <alignment vertical="top" wrapText="1"/>
      <protection/>
    </xf>
    <xf numFmtId="0" fontId="2" fillId="0" borderId="171" xfId="0" applyFont="1" applyFill="1" applyBorder="1" applyAlignment="1" applyProtection="1">
      <alignment horizontal="center" vertical="top" wrapText="1"/>
      <protection/>
    </xf>
    <xf numFmtId="0" fontId="2" fillId="0" borderId="360" xfId="0" applyFont="1" applyFill="1" applyBorder="1" applyAlignment="1" applyProtection="1">
      <alignment horizontal="center" vertical="top" wrapText="1"/>
      <protection/>
    </xf>
    <xf numFmtId="0" fontId="23" fillId="0" borderId="170" xfId="0" applyFont="1" applyFill="1" applyBorder="1" applyAlignment="1" applyProtection="1">
      <alignment horizontal="center" vertical="top" wrapText="1"/>
      <protection/>
    </xf>
    <xf numFmtId="0" fontId="2" fillId="0" borderId="52" xfId="0" applyFont="1" applyFill="1" applyBorder="1" applyAlignment="1" applyProtection="1">
      <alignment horizontal="center" vertical="top"/>
      <protection locked="0"/>
    </xf>
    <xf numFmtId="0" fontId="2" fillId="0" borderId="15" xfId="0" applyFont="1" applyFill="1" applyBorder="1" applyAlignment="1" applyProtection="1">
      <alignment horizontal="center" vertical="top"/>
      <protection locked="0"/>
    </xf>
    <xf numFmtId="214" fontId="8" fillId="0" borderId="56" xfId="0" applyNumberFormat="1" applyFont="1" applyFill="1" applyBorder="1" applyAlignment="1" applyProtection="1">
      <alignment horizontal="center" vertical="top" wrapText="1"/>
      <protection/>
    </xf>
    <xf numFmtId="0" fontId="2" fillId="0" borderId="152" xfId="0" applyFont="1" applyFill="1" applyBorder="1" applyAlignment="1" applyProtection="1">
      <alignment vertical="top" wrapText="1"/>
      <protection/>
    </xf>
    <xf numFmtId="0" fontId="2" fillId="0" borderId="152" xfId="0" applyFont="1" applyFill="1" applyBorder="1" applyAlignment="1" applyProtection="1">
      <alignment horizontal="left" vertical="top" wrapText="1"/>
      <protection/>
    </xf>
    <xf numFmtId="0" fontId="2" fillId="0" borderId="152" xfId="0" applyFont="1" applyFill="1" applyBorder="1" applyAlignment="1" applyProtection="1">
      <alignment horizontal="center" vertical="top" wrapText="1"/>
      <protection/>
    </xf>
    <xf numFmtId="0" fontId="23" fillId="0" borderId="199" xfId="0" applyFont="1" applyFill="1" applyBorder="1" applyAlignment="1" applyProtection="1">
      <alignment horizontal="center" vertical="top" wrapText="1"/>
      <protection/>
    </xf>
    <xf numFmtId="0" fontId="2" fillId="0" borderId="327" xfId="0" applyFont="1" applyFill="1" applyBorder="1" applyAlignment="1" applyProtection="1">
      <alignment horizontal="center" vertical="top"/>
      <protection locked="0"/>
    </xf>
    <xf numFmtId="0" fontId="2" fillId="0" borderId="328" xfId="0" applyFont="1" applyFill="1" applyBorder="1" applyAlignment="1" applyProtection="1">
      <alignment horizontal="center" vertical="top"/>
      <protection locked="0"/>
    </xf>
    <xf numFmtId="0" fontId="2" fillId="0" borderId="91" xfId="0" applyFont="1" applyFill="1" applyBorder="1" applyAlignment="1" applyProtection="1">
      <alignment horizontal="center" vertical="top"/>
      <protection locked="0"/>
    </xf>
    <xf numFmtId="0" fontId="2" fillId="0" borderId="200" xfId="0" applyFont="1" applyFill="1" applyBorder="1" applyAlignment="1" applyProtection="1">
      <alignment horizontal="left" vertical="top" wrapText="1"/>
      <protection/>
    </xf>
    <xf numFmtId="0" fontId="2" fillId="0" borderId="200" xfId="0" applyFont="1" applyFill="1" applyBorder="1" applyAlignment="1" applyProtection="1">
      <alignment horizontal="center" vertical="top" wrapText="1"/>
      <protection/>
    </xf>
    <xf numFmtId="0" fontId="2" fillId="43" borderId="368" xfId="0" applyFont="1" applyFill="1" applyBorder="1" applyAlignment="1" applyProtection="1">
      <alignment vertical="top"/>
      <protection/>
    </xf>
    <xf numFmtId="0" fontId="2" fillId="43" borderId="368" xfId="0" applyFont="1" applyFill="1" applyBorder="1" applyAlignment="1" applyProtection="1">
      <alignment vertical="top" wrapText="1"/>
      <protection/>
    </xf>
    <xf numFmtId="0" fontId="2" fillId="0" borderId="368" xfId="0" applyFont="1" applyBorder="1" applyAlignment="1" applyProtection="1">
      <alignment horizontal="center" vertical="top" wrapText="1"/>
      <protection/>
    </xf>
    <xf numFmtId="0" fontId="2" fillId="43" borderId="369" xfId="0" applyFont="1" applyFill="1" applyBorder="1" applyAlignment="1" applyProtection="1">
      <alignment horizontal="center" vertical="top" wrapText="1"/>
      <protection/>
    </xf>
    <xf numFmtId="0" fontId="2" fillId="43" borderId="368" xfId="0" applyFont="1" applyFill="1" applyBorder="1" applyAlignment="1" applyProtection="1">
      <alignment horizontal="center" vertical="top" wrapText="1"/>
      <protection/>
    </xf>
    <xf numFmtId="0" fontId="2" fillId="36" borderId="370" xfId="0" applyFont="1" applyFill="1" applyBorder="1" applyAlignment="1" applyProtection="1">
      <alignment vertical="top"/>
      <protection/>
    </xf>
    <xf numFmtId="0" fontId="2" fillId="36" borderId="371" xfId="0" applyFont="1" applyFill="1" applyBorder="1" applyAlignment="1" applyProtection="1">
      <alignment vertical="top" wrapText="1"/>
      <protection/>
    </xf>
    <xf numFmtId="0" fontId="2" fillId="36" borderId="371" xfId="0" applyFont="1" applyFill="1" applyBorder="1" applyAlignment="1" applyProtection="1">
      <alignment horizontal="center" vertical="top" wrapText="1"/>
      <protection/>
    </xf>
    <xf numFmtId="0" fontId="2" fillId="36" borderId="372" xfId="0" applyFont="1" applyFill="1" applyBorder="1" applyAlignment="1" applyProtection="1">
      <alignment horizontal="center" vertical="top" wrapText="1"/>
      <protection/>
    </xf>
    <xf numFmtId="0" fontId="37" fillId="0" borderId="0" xfId="0" applyFont="1" applyFill="1" applyAlignment="1">
      <alignment/>
    </xf>
    <xf numFmtId="0" fontId="25" fillId="0" borderId="0" xfId="0" applyFont="1" applyFill="1" applyAlignment="1">
      <alignment/>
    </xf>
    <xf numFmtId="0" fontId="2" fillId="0" borderId="0" xfId="0" applyFont="1" applyFill="1" applyAlignment="1" applyProtection="1">
      <alignment/>
      <protection locked="0"/>
    </xf>
    <xf numFmtId="0" fontId="2" fillId="0" borderId="0" xfId="0" applyFont="1" applyFill="1" applyBorder="1" applyAlignment="1" applyProtection="1">
      <alignment/>
      <protection locked="0"/>
    </xf>
    <xf numFmtId="0" fontId="37" fillId="0" borderId="0" xfId="0" applyFont="1" applyFill="1" applyBorder="1" applyAlignment="1">
      <alignment/>
    </xf>
    <xf numFmtId="0" fontId="25" fillId="0" borderId="0" xfId="0" applyFont="1" applyFill="1" applyBorder="1" applyAlignment="1">
      <alignment/>
    </xf>
    <xf numFmtId="0" fontId="0" fillId="0" borderId="14" xfId="0" applyFont="1" applyFill="1" applyBorder="1" applyAlignment="1">
      <alignment vertical="top" wrapText="1"/>
    </xf>
    <xf numFmtId="0" fontId="0" fillId="0" borderId="14" xfId="0" applyFont="1" applyFill="1" applyBorder="1" applyAlignment="1">
      <alignment horizontal="center" vertical="top" wrapText="1"/>
    </xf>
    <xf numFmtId="0" fontId="0" fillId="0" borderId="15" xfId="0" applyFont="1" applyFill="1" applyBorder="1" applyAlignment="1">
      <alignment horizontal="center" vertical="top" wrapText="1"/>
    </xf>
    <xf numFmtId="0" fontId="0" fillId="0" borderId="15" xfId="0" applyFont="1" applyFill="1" applyBorder="1" applyAlignment="1">
      <alignment vertical="top" wrapText="1"/>
    </xf>
    <xf numFmtId="0" fontId="0" fillId="0" borderId="373" xfId="0" applyFont="1" applyFill="1" applyBorder="1" applyAlignment="1">
      <alignment horizontal="center" vertical="top" wrapText="1"/>
    </xf>
    <xf numFmtId="0" fontId="0" fillId="0" borderId="16" xfId="0" applyFont="1" applyFill="1" applyBorder="1" applyAlignment="1">
      <alignment horizontal="center" vertical="top" wrapText="1"/>
    </xf>
    <xf numFmtId="0" fontId="0" fillId="0" borderId="22" xfId="0" applyFont="1" applyFill="1" applyBorder="1" applyAlignment="1">
      <alignment horizontal="center" vertical="top" wrapText="1"/>
    </xf>
    <xf numFmtId="0" fontId="0" fillId="0" borderId="22" xfId="0" applyBorder="1" applyAlignment="1">
      <alignment wrapText="1"/>
    </xf>
    <xf numFmtId="0" fontId="1" fillId="33" borderId="374" xfId="0" applyFont="1" applyFill="1" applyBorder="1" applyAlignment="1">
      <alignment horizontal="center" wrapText="1"/>
    </xf>
    <xf numFmtId="0" fontId="0" fillId="0" borderId="375" xfId="0" applyBorder="1" applyAlignment="1">
      <alignment horizontal="center" wrapText="1"/>
    </xf>
    <xf numFmtId="0" fontId="1" fillId="0" borderId="21" xfId="0" applyFont="1" applyFill="1" applyBorder="1" applyAlignment="1">
      <alignment horizontal="center" vertical="top" wrapText="1"/>
    </xf>
    <xf numFmtId="0" fontId="1" fillId="0" borderId="376" xfId="0" applyFont="1" applyFill="1" applyBorder="1" applyAlignment="1">
      <alignment horizontal="center" vertical="top" wrapText="1"/>
    </xf>
    <xf numFmtId="0" fontId="1" fillId="0" borderId="22" xfId="0" applyFont="1" applyFill="1" applyBorder="1" applyAlignment="1">
      <alignment horizontal="center" vertical="top" wrapText="1"/>
    </xf>
    <xf numFmtId="0" fontId="0" fillId="0" borderId="24" xfId="0" applyBorder="1" applyAlignment="1">
      <alignment horizontal="center" vertical="top" wrapText="1"/>
    </xf>
    <xf numFmtId="0" fontId="0" fillId="0" borderId="24" xfId="0" applyFont="1" applyFill="1" applyBorder="1" applyAlignment="1">
      <alignment horizontal="center" vertical="top" wrapText="1"/>
    </xf>
    <xf numFmtId="0" fontId="8" fillId="34" borderId="377" xfId="0" applyFont="1" applyFill="1" applyBorder="1" applyAlignment="1">
      <alignment horizontal="left" vertical="top" wrapText="1"/>
    </xf>
    <xf numFmtId="0" fontId="2" fillId="34" borderId="378" xfId="0" applyFont="1" applyFill="1" applyBorder="1" applyAlignment="1">
      <alignment horizontal="left" vertical="top" wrapText="1"/>
    </xf>
    <xf numFmtId="0" fontId="2" fillId="35" borderId="0" xfId="0" applyFont="1" applyFill="1" applyBorder="1" applyAlignment="1">
      <alignment horizontal="left" vertical="top" wrapText="1"/>
    </xf>
    <xf numFmtId="0" fontId="2" fillId="35" borderId="109" xfId="0" applyFont="1" applyFill="1" applyBorder="1" applyAlignment="1">
      <alignment horizontal="left" vertical="top" wrapText="1"/>
    </xf>
    <xf numFmtId="0" fontId="43" fillId="36" borderId="0" xfId="0" applyFont="1" applyFill="1" applyAlignment="1">
      <alignment horizontal="center"/>
    </xf>
    <xf numFmtId="0" fontId="44" fillId="36" borderId="0" xfId="0" applyFont="1" applyFill="1" applyAlignment="1">
      <alignment horizontal="center"/>
    </xf>
    <xf numFmtId="0" fontId="42" fillId="36" borderId="0" xfId="0" applyFont="1" applyFill="1" applyAlignment="1">
      <alignment horizontal="center"/>
    </xf>
    <xf numFmtId="0" fontId="8" fillId="44" borderId="379" xfId="0" applyFont="1" applyFill="1" applyBorder="1" applyAlignment="1" applyProtection="1">
      <alignment horizontal="center" vertical="center" wrapText="1"/>
      <protection/>
    </xf>
    <xf numFmtId="0" fontId="8" fillId="44" borderId="380" xfId="0" applyFont="1" applyFill="1" applyBorder="1" applyAlignment="1" applyProtection="1">
      <alignment horizontal="center" vertical="center" wrapText="1"/>
      <protection/>
    </xf>
    <xf numFmtId="0" fontId="8" fillId="44" borderId="381" xfId="0" applyFont="1" applyFill="1" applyBorder="1" applyAlignment="1" applyProtection="1">
      <alignment horizontal="center" vertical="center" wrapText="1"/>
      <protection/>
    </xf>
    <xf numFmtId="0" fontId="8" fillId="44" borderId="382" xfId="0" applyFont="1" applyFill="1" applyBorder="1" applyAlignment="1" applyProtection="1">
      <alignment horizontal="center" vertical="center" wrapText="1"/>
      <protection/>
    </xf>
    <xf numFmtId="0" fontId="8" fillId="44" borderId="383" xfId="0" applyFont="1" applyFill="1" applyBorder="1" applyAlignment="1" applyProtection="1">
      <alignment horizontal="center" vertical="center" wrapText="1"/>
      <protection/>
    </xf>
    <xf numFmtId="0" fontId="8" fillId="44" borderId="147" xfId="0" applyFont="1" applyFill="1" applyBorder="1" applyAlignment="1" applyProtection="1">
      <alignment horizontal="center" vertical="center" wrapText="1"/>
      <protection/>
    </xf>
    <xf numFmtId="0" fontId="23" fillId="41" borderId="382" xfId="0" applyFont="1" applyFill="1" applyBorder="1" applyAlignment="1" applyProtection="1">
      <alignment horizontal="center" vertical="center" wrapText="1"/>
      <protection/>
    </xf>
    <xf numFmtId="0" fontId="23" fillId="41" borderId="147" xfId="0" applyFont="1" applyFill="1" applyBorder="1" applyAlignment="1" applyProtection="1">
      <alignment horizontal="center" vertical="center" wrapText="1"/>
      <protection/>
    </xf>
    <xf numFmtId="0" fontId="8" fillId="35" borderId="384" xfId="0" applyFont="1" applyFill="1" applyBorder="1" applyAlignment="1" applyProtection="1">
      <alignment horizontal="center" vertical="center"/>
      <protection/>
    </xf>
    <xf numFmtId="0" fontId="8" fillId="35" borderId="385" xfId="0" applyFont="1" applyFill="1" applyBorder="1" applyAlignment="1" applyProtection="1">
      <alignment horizontal="center" vertical="center"/>
      <protection/>
    </xf>
    <xf numFmtId="0" fontId="8" fillId="33" borderId="386" xfId="0" applyFont="1" applyFill="1" applyBorder="1" applyAlignment="1" applyProtection="1">
      <alignment horizontal="center" vertical="center"/>
      <protection/>
    </xf>
    <xf numFmtId="0" fontId="8" fillId="33" borderId="387" xfId="0" applyFont="1" applyFill="1" applyBorder="1" applyAlignment="1" applyProtection="1">
      <alignment horizontal="center" vertical="center"/>
      <protection/>
    </xf>
    <xf numFmtId="0" fontId="8" fillId="43" borderId="0" xfId="0" applyFont="1" applyFill="1" applyBorder="1" applyAlignment="1">
      <alignment horizontal="center" vertical="top"/>
    </xf>
    <xf numFmtId="0" fontId="23" fillId="41" borderId="174" xfId="0" applyFont="1" applyFill="1" applyBorder="1" applyAlignment="1" applyProtection="1">
      <alignment horizontal="center" vertical="center" wrapText="1"/>
      <protection/>
    </xf>
    <xf numFmtId="0" fontId="23" fillId="41" borderId="156" xfId="0" applyFont="1" applyFill="1" applyBorder="1" applyAlignment="1" applyProtection="1">
      <alignment horizontal="center" vertical="center" wrapText="1"/>
      <protection/>
    </xf>
    <xf numFmtId="0" fontId="8" fillId="33" borderId="355" xfId="0" applyFont="1" applyFill="1" applyBorder="1" applyAlignment="1" applyProtection="1">
      <alignment horizontal="center" vertical="center"/>
      <protection/>
    </xf>
    <xf numFmtId="0" fontId="8" fillId="36" borderId="388" xfId="0" applyFont="1" applyFill="1" applyBorder="1" applyAlignment="1" applyProtection="1">
      <alignment horizontal="center" vertical="center"/>
      <protection/>
    </xf>
    <xf numFmtId="0" fontId="8" fillId="36" borderId="174" xfId="0" applyFont="1" applyFill="1" applyBorder="1" applyAlignment="1" applyProtection="1">
      <alignment horizontal="center" vertical="center"/>
      <protection/>
    </xf>
    <xf numFmtId="0" fontId="8" fillId="36" borderId="389" xfId="0" applyFont="1" applyFill="1" applyBorder="1" applyAlignment="1" applyProtection="1">
      <alignment horizontal="center" vertical="center"/>
      <protection/>
    </xf>
    <xf numFmtId="0" fontId="8" fillId="36" borderId="156" xfId="0" applyFont="1" applyFill="1" applyBorder="1" applyAlignment="1" applyProtection="1">
      <alignment horizontal="center" vertical="center"/>
      <protection/>
    </xf>
    <xf numFmtId="0" fontId="23" fillId="43" borderId="0" xfId="0" applyFont="1" applyFill="1" applyBorder="1" applyAlignment="1">
      <alignment horizontal="center" vertical="top" wrapText="1"/>
    </xf>
    <xf numFmtId="0" fontId="8" fillId="43" borderId="0" xfId="0" applyFont="1" applyFill="1" applyBorder="1" applyAlignment="1">
      <alignment horizontal="center" vertical="center"/>
    </xf>
    <xf numFmtId="0" fontId="8" fillId="36" borderId="390" xfId="0" applyFont="1" applyFill="1" applyBorder="1" applyAlignment="1" applyProtection="1">
      <alignment horizontal="center" vertical="center" wrapText="1"/>
      <protection/>
    </xf>
    <xf numFmtId="0" fontId="8" fillId="36" borderId="391" xfId="0" applyFont="1" applyFill="1" applyBorder="1" applyAlignment="1" applyProtection="1">
      <alignment horizontal="center" vertical="center" wrapText="1"/>
      <protection/>
    </xf>
    <xf numFmtId="0" fontId="8" fillId="43" borderId="0" xfId="0" applyFont="1" applyFill="1" applyBorder="1" applyAlignment="1">
      <alignment horizontal="center" vertical="center" wrapText="1"/>
    </xf>
    <xf numFmtId="0" fontId="2" fillId="0" borderId="392" xfId="0" applyFont="1" applyFill="1" applyBorder="1" applyAlignment="1">
      <alignment horizontal="left" vertical="top" wrapText="1"/>
    </xf>
    <xf numFmtId="0" fontId="2" fillId="0" borderId="75" xfId="0" applyFont="1" applyFill="1" applyBorder="1" applyAlignment="1">
      <alignment horizontal="left" vertical="top" wrapText="1"/>
    </xf>
    <xf numFmtId="0" fontId="8" fillId="0" borderId="393" xfId="0" applyFont="1" applyFill="1" applyBorder="1" applyAlignment="1">
      <alignment horizontal="center" vertical="center" wrapText="1"/>
    </xf>
    <xf numFmtId="0" fontId="8" fillId="0" borderId="394" xfId="0" applyFont="1" applyFill="1" applyBorder="1" applyAlignment="1">
      <alignment horizontal="center" vertical="center" wrapText="1"/>
    </xf>
    <xf numFmtId="0" fontId="8" fillId="35" borderId="384" xfId="0" applyFont="1" applyFill="1" applyBorder="1" applyAlignment="1">
      <alignment horizontal="center" vertical="center"/>
    </xf>
    <xf numFmtId="0" fontId="8" fillId="35" borderId="385" xfId="0" applyFont="1" applyFill="1" applyBorder="1" applyAlignment="1">
      <alignment horizontal="center" vertical="center"/>
    </xf>
    <xf numFmtId="0" fontId="8" fillId="33" borderId="386" xfId="0" applyFont="1" applyFill="1" applyBorder="1" applyAlignment="1">
      <alignment horizontal="center" vertical="top"/>
    </xf>
    <xf numFmtId="0" fontId="8" fillId="33" borderId="387" xfId="0" applyFont="1" applyFill="1" applyBorder="1" applyAlignment="1">
      <alignment horizontal="center" vertical="top"/>
    </xf>
    <xf numFmtId="0" fontId="2" fillId="0" borderId="395" xfId="0" applyFont="1" applyFill="1" applyBorder="1" applyAlignment="1">
      <alignment horizontal="left" vertical="top" wrapText="1"/>
    </xf>
    <xf numFmtId="0" fontId="2" fillId="0" borderId="71" xfId="0" applyFont="1" applyFill="1" applyBorder="1" applyAlignment="1">
      <alignment horizontal="left" vertical="top" wrapText="1"/>
    </xf>
    <xf numFmtId="0" fontId="8" fillId="42" borderId="58" xfId="0" applyFont="1" applyFill="1" applyBorder="1" applyAlignment="1">
      <alignment horizontal="center" vertical="top" wrapText="1"/>
    </xf>
    <xf numFmtId="0" fontId="8" fillId="42" borderId="81" xfId="0" applyFont="1" applyFill="1" applyBorder="1" applyAlignment="1">
      <alignment horizontal="center" vertical="top" wrapText="1"/>
    </xf>
    <xf numFmtId="0" fontId="8" fillId="42" borderId="83" xfId="0" applyFont="1" applyFill="1" applyBorder="1" applyAlignment="1">
      <alignment horizontal="center" vertical="top" wrapText="1"/>
    </xf>
    <xf numFmtId="0" fontId="8" fillId="41" borderId="396" xfId="0" applyFont="1" applyFill="1" applyBorder="1" applyAlignment="1">
      <alignment horizontal="center" vertical="top" wrapText="1"/>
    </xf>
    <xf numFmtId="0" fontId="8" fillId="41" borderId="397" xfId="0" applyFont="1" applyFill="1" applyBorder="1" applyAlignment="1">
      <alignment horizontal="center" vertical="top" wrapText="1"/>
    </xf>
    <xf numFmtId="0" fontId="8" fillId="49" borderId="398" xfId="0" applyFont="1" applyFill="1" applyBorder="1" applyAlignment="1" applyProtection="1">
      <alignment horizontal="center" vertical="center" wrapText="1"/>
      <protection/>
    </xf>
    <xf numFmtId="0" fontId="8" fillId="49" borderId="399" xfId="0" applyFont="1" applyFill="1" applyBorder="1" applyAlignment="1" applyProtection="1">
      <alignment horizontal="center" vertical="center" wrapText="1"/>
      <protection/>
    </xf>
    <xf numFmtId="0" fontId="8" fillId="42" borderId="400" xfId="0" applyFont="1" applyFill="1" applyBorder="1" applyAlignment="1" applyProtection="1">
      <alignment horizontal="center" vertical="center" wrapText="1"/>
      <protection/>
    </xf>
    <xf numFmtId="0" fontId="8" fillId="42" borderId="401" xfId="0" applyFont="1" applyFill="1" applyBorder="1" applyAlignment="1" applyProtection="1">
      <alignment horizontal="center" vertical="center" wrapText="1"/>
      <protection/>
    </xf>
    <xf numFmtId="0" fontId="8" fillId="49" borderId="402" xfId="0" applyFont="1" applyFill="1" applyBorder="1" applyAlignment="1" applyProtection="1">
      <alignment horizontal="center" vertical="center" wrapText="1"/>
      <protection/>
    </xf>
    <xf numFmtId="0" fontId="8" fillId="49" borderId="164" xfId="0" applyFont="1" applyFill="1" applyBorder="1" applyAlignment="1" applyProtection="1">
      <alignment horizontal="center" vertical="center" wrapText="1"/>
      <protection/>
    </xf>
    <xf numFmtId="0" fontId="8" fillId="35" borderId="205" xfId="0" applyFont="1" applyFill="1" applyBorder="1" applyAlignment="1" applyProtection="1">
      <alignment horizontal="center" vertical="center" wrapText="1"/>
      <protection/>
    </xf>
    <xf numFmtId="0" fontId="8" fillId="35" borderId="206" xfId="0" applyFont="1" applyFill="1" applyBorder="1" applyAlignment="1" applyProtection="1">
      <alignment horizontal="center" vertical="center" wrapText="1"/>
      <protection/>
    </xf>
    <xf numFmtId="0" fontId="8" fillId="51" borderId="403" xfId="0" applyFont="1" applyFill="1" applyBorder="1" applyAlignment="1" applyProtection="1">
      <alignment horizontal="center" vertical="center" wrapText="1"/>
      <protection/>
    </xf>
    <xf numFmtId="0" fontId="8" fillId="51" borderId="404" xfId="0" applyFont="1" applyFill="1" applyBorder="1" applyAlignment="1" applyProtection="1">
      <alignment horizontal="center" vertical="center" wrapText="1"/>
      <protection/>
    </xf>
    <xf numFmtId="0" fontId="8" fillId="50" borderId="405" xfId="0" applyFont="1" applyFill="1" applyBorder="1" applyAlignment="1" applyProtection="1">
      <alignment horizontal="center" vertical="center" wrapText="1"/>
      <protection/>
    </xf>
    <xf numFmtId="0" fontId="8" fillId="50" borderId="406" xfId="0" applyFont="1" applyFill="1" applyBorder="1" applyAlignment="1" applyProtection="1">
      <alignment horizontal="center" vertical="center" wrapText="1"/>
      <protection/>
    </xf>
    <xf numFmtId="0" fontId="8" fillId="44" borderId="407" xfId="0" applyFont="1" applyFill="1" applyBorder="1" applyAlignment="1" applyProtection="1">
      <alignment horizontal="center" vertical="center" wrapText="1"/>
      <protection/>
    </xf>
    <xf numFmtId="0" fontId="8" fillId="44" borderId="408" xfId="0" applyFont="1" applyFill="1" applyBorder="1" applyAlignment="1" applyProtection="1">
      <alignment horizontal="center" vertical="center" wrapText="1"/>
      <protection/>
    </xf>
    <xf numFmtId="0" fontId="8" fillId="51" borderId="409" xfId="0" applyFont="1" applyFill="1" applyBorder="1" applyAlignment="1" applyProtection="1">
      <alignment horizontal="center" vertical="center" wrapText="1"/>
      <protection/>
    </xf>
    <xf numFmtId="0" fontId="8" fillId="51" borderId="410" xfId="0" applyFont="1" applyFill="1" applyBorder="1" applyAlignment="1" applyProtection="1">
      <alignment horizontal="center" vertical="center" wrapText="1"/>
      <protection/>
    </xf>
    <xf numFmtId="0" fontId="8" fillId="35" borderId="411" xfId="0" applyFont="1" applyFill="1" applyBorder="1" applyAlignment="1" applyProtection="1">
      <alignment horizontal="center" vertical="center" wrapText="1"/>
      <protection/>
    </xf>
    <xf numFmtId="0" fontId="8" fillId="35" borderId="412" xfId="0" applyFont="1" applyFill="1" applyBorder="1" applyAlignment="1" applyProtection="1">
      <alignment horizontal="center" vertical="center" wrapText="1"/>
      <protection/>
    </xf>
    <xf numFmtId="0" fontId="8" fillId="42" borderId="413" xfId="0" applyFont="1" applyFill="1" applyBorder="1" applyAlignment="1" applyProtection="1">
      <alignment horizontal="center" vertical="center" wrapText="1"/>
      <protection/>
    </xf>
    <xf numFmtId="0" fontId="8" fillId="42" borderId="414" xfId="0" applyFont="1" applyFill="1" applyBorder="1" applyAlignment="1" applyProtection="1">
      <alignment horizontal="center" vertical="center" wrapText="1"/>
      <protection/>
    </xf>
    <xf numFmtId="0" fontId="8" fillId="35" borderId="415" xfId="0" applyFont="1" applyFill="1" applyBorder="1" applyAlignment="1" applyProtection="1">
      <alignment horizontal="center" vertical="center"/>
      <protection/>
    </xf>
    <xf numFmtId="0" fontId="23" fillId="37" borderId="403" xfId="0" applyFont="1" applyFill="1" applyBorder="1" applyAlignment="1" applyProtection="1">
      <alignment horizontal="center" vertical="center" wrapText="1"/>
      <protection/>
    </xf>
    <xf numFmtId="0" fontId="23" fillId="37" borderId="404" xfId="0" applyFont="1" applyFill="1" applyBorder="1" applyAlignment="1" applyProtection="1">
      <alignment horizontal="center" vertical="center" wrapText="1"/>
      <protection/>
    </xf>
    <xf numFmtId="0" fontId="23" fillId="42" borderId="400" xfId="0" applyFont="1" applyFill="1" applyBorder="1" applyAlignment="1" applyProtection="1">
      <alignment horizontal="center" vertical="center" wrapText="1"/>
      <protection/>
    </xf>
    <xf numFmtId="0" fontId="23" fillId="42" borderId="401" xfId="0" applyFont="1" applyFill="1" applyBorder="1" applyAlignment="1" applyProtection="1">
      <alignment horizontal="center" vertical="center" wrapText="1"/>
      <protection/>
    </xf>
    <xf numFmtId="0" fontId="8" fillId="49" borderId="416" xfId="0" applyFont="1" applyFill="1" applyBorder="1" applyAlignment="1" applyProtection="1">
      <alignment horizontal="center" vertical="center" wrapText="1"/>
      <protection/>
    </xf>
    <xf numFmtId="0" fontId="8" fillId="49" borderId="417" xfId="0" applyFont="1" applyFill="1" applyBorder="1" applyAlignment="1" applyProtection="1">
      <alignment horizontal="center" vertical="center" wrapText="1"/>
      <protection/>
    </xf>
    <xf numFmtId="0" fontId="8" fillId="36" borderId="174" xfId="0" applyFont="1" applyFill="1" applyBorder="1" applyAlignment="1" applyProtection="1">
      <alignment horizontal="center" vertical="center" wrapText="1"/>
      <protection/>
    </xf>
    <xf numFmtId="0" fontId="8" fillId="36" borderId="156" xfId="0" applyFont="1" applyFill="1" applyBorder="1" applyAlignment="1" applyProtection="1">
      <alignment horizontal="center" vertical="center" wrapText="1"/>
      <protection/>
    </xf>
    <xf numFmtId="0" fontId="8" fillId="36" borderId="388" xfId="0" applyFont="1" applyFill="1" applyBorder="1" applyAlignment="1" applyProtection="1">
      <alignment horizontal="center" vertical="center" wrapText="1"/>
      <protection/>
    </xf>
    <xf numFmtId="0" fontId="8" fillId="36" borderId="389" xfId="0" applyFont="1" applyFill="1" applyBorder="1" applyAlignment="1" applyProtection="1">
      <alignment horizontal="center" vertical="center" wrapText="1"/>
      <protection/>
    </xf>
    <xf numFmtId="0" fontId="8" fillId="50" borderId="418" xfId="0" applyFont="1" applyFill="1" applyBorder="1" applyAlignment="1" applyProtection="1">
      <alignment horizontal="center" vertical="center" wrapText="1"/>
      <protection/>
    </xf>
    <xf numFmtId="0" fontId="8" fillId="50" borderId="419" xfId="0" applyFont="1" applyFill="1" applyBorder="1" applyAlignment="1" applyProtection="1">
      <alignment horizontal="center" vertical="center" wrapText="1"/>
      <protection/>
    </xf>
    <xf numFmtId="0" fontId="8" fillId="50" borderId="177" xfId="0" applyFont="1" applyFill="1" applyBorder="1" applyAlignment="1" applyProtection="1">
      <alignment horizontal="center" vertical="center" wrapText="1"/>
      <protection/>
    </xf>
    <xf numFmtId="0" fontId="8" fillId="50" borderId="178" xfId="0" applyFont="1" applyFill="1" applyBorder="1" applyAlignment="1" applyProtection="1">
      <alignment horizontal="center" vertical="center" wrapText="1"/>
      <protection/>
    </xf>
    <xf numFmtId="0" fontId="8" fillId="44" borderId="420" xfId="0" applyFont="1" applyFill="1" applyBorder="1" applyAlignment="1" applyProtection="1">
      <alignment horizontal="center" vertical="center" wrapText="1"/>
      <protection/>
    </xf>
    <xf numFmtId="0" fontId="8" fillId="44" borderId="421" xfId="0" applyFont="1" applyFill="1" applyBorder="1" applyAlignment="1" applyProtection="1">
      <alignment horizontal="center" vertical="center" wrapText="1"/>
      <protection/>
    </xf>
    <xf numFmtId="0" fontId="8" fillId="37" borderId="422" xfId="0" applyFont="1" applyFill="1" applyBorder="1" applyAlignment="1" applyProtection="1">
      <alignment horizontal="center" vertical="center" wrapText="1"/>
      <protection/>
    </xf>
    <xf numFmtId="0" fontId="8" fillId="37" borderId="423" xfId="0" applyFont="1" applyFill="1" applyBorder="1" applyAlignment="1" applyProtection="1">
      <alignment horizontal="center" vertical="center" wrapText="1"/>
      <protection/>
    </xf>
    <xf numFmtId="0" fontId="23" fillId="49" borderId="402" xfId="0" applyFont="1" applyFill="1" applyBorder="1" applyAlignment="1" applyProtection="1">
      <alignment horizontal="center" vertical="center" wrapText="1"/>
      <protection/>
    </xf>
    <xf numFmtId="0" fontId="23" fillId="49" borderId="164" xfId="0" applyFont="1" applyFill="1" applyBorder="1" applyAlignment="1" applyProtection="1">
      <alignment horizontal="center" vertical="center" wrapText="1"/>
      <protection/>
    </xf>
    <xf numFmtId="0" fontId="8" fillId="33" borderId="386" xfId="0" applyNumberFormat="1" applyFont="1" applyFill="1" applyBorder="1" applyAlignment="1" applyProtection="1">
      <alignment horizontal="center" vertical="center" wrapText="1"/>
      <protection/>
    </xf>
    <xf numFmtId="0" fontId="8" fillId="33" borderId="424" xfId="0" applyNumberFormat="1" applyFont="1" applyFill="1" applyBorder="1" applyAlignment="1" applyProtection="1">
      <alignment horizontal="center" vertical="center" wrapText="1"/>
      <protection/>
    </xf>
    <xf numFmtId="0" fontId="8" fillId="42" borderId="425" xfId="0" applyFont="1" applyFill="1" applyBorder="1" applyAlignment="1" applyProtection="1">
      <alignment horizontal="center" vertical="center" wrapText="1"/>
      <protection/>
    </xf>
    <xf numFmtId="0" fontId="8" fillId="42" borderId="426" xfId="0" applyFont="1" applyFill="1" applyBorder="1" applyAlignment="1" applyProtection="1">
      <alignment horizontal="center" vertical="center" wrapText="1"/>
      <protection/>
    </xf>
    <xf numFmtId="0" fontId="8" fillId="35" borderId="427" xfId="0" applyFont="1" applyFill="1" applyBorder="1" applyAlignment="1" applyProtection="1">
      <alignment horizontal="center" vertical="center" wrapText="1"/>
      <protection/>
    </xf>
    <xf numFmtId="0" fontId="8" fillId="35" borderId="428" xfId="0" applyFont="1" applyFill="1" applyBorder="1" applyAlignment="1" applyProtection="1">
      <alignment horizontal="center" vertical="center" wrapText="1"/>
      <protection/>
    </xf>
    <xf numFmtId="0" fontId="23" fillId="41" borderId="402" xfId="0" applyFont="1" applyFill="1" applyBorder="1" applyAlignment="1" applyProtection="1">
      <alignment horizontal="center" vertical="center" wrapText="1"/>
      <protection/>
    </xf>
    <xf numFmtId="0" fontId="23" fillId="41" borderId="164" xfId="0" applyFont="1" applyFill="1" applyBorder="1" applyAlignment="1" applyProtection="1">
      <alignment horizontal="center" vertical="center" wrapText="1"/>
      <protection/>
    </xf>
    <xf numFmtId="0" fontId="23" fillId="41" borderId="429" xfId="0" applyFont="1" applyFill="1" applyBorder="1" applyAlignment="1" applyProtection="1">
      <alignment horizontal="center" vertical="center" wrapText="1"/>
      <protection/>
    </xf>
    <xf numFmtId="0" fontId="23" fillId="41" borderId="430" xfId="0" applyFont="1" applyFill="1" applyBorder="1" applyAlignment="1" applyProtection="1">
      <alignment horizontal="center" vertical="center" wrapText="1"/>
      <protection/>
    </xf>
    <xf numFmtId="0" fontId="23" fillId="41" borderId="403" xfId="0" applyFont="1" applyFill="1" applyBorder="1" applyAlignment="1" applyProtection="1">
      <alignment horizontal="center" vertical="center" wrapText="1"/>
      <protection/>
    </xf>
    <xf numFmtId="0" fontId="23" fillId="41" borderId="404" xfId="0" applyFont="1" applyFill="1" applyBorder="1" applyAlignment="1" applyProtection="1">
      <alignment horizontal="center" vertical="center" wrapText="1"/>
      <protection/>
    </xf>
    <xf numFmtId="0" fontId="23" fillId="41" borderId="431" xfId="0" applyFont="1" applyFill="1" applyBorder="1" applyAlignment="1" applyProtection="1">
      <alignment horizontal="center" vertical="center" wrapText="1"/>
      <protection/>
    </xf>
    <xf numFmtId="0" fontId="23" fillId="41" borderId="432" xfId="0" applyFont="1" applyFill="1" applyBorder="1" applyAlignment="1" applyProtection="1">
      <alignment horizontal="center" vertical="center" wrapText="1"/>
      <protection/>
    </xf>
    <xf numFmtId="0" fontId="8" fillId="33" borderId="387" xfId="0" applyNumberFormat="1" applyFont="1" applyFill="1" applyBorder="1" applyAlignment="1" applyProtection="1">
      <alignment horizontal="center" vertical="center" wrapText="1"/>
      <protection/>
    </xf>
    <xf numFmtId="0" fontId="8" fillId="33" borderId="433" xfId="0" applyNumberFormat="1" applyFont="1" applyFill="1" applyBorder="1" applyAlignment="1" applyProtection="1">
      <alignment horizontal="center" vertical="center" wrapText="1"/>
      <protection/>
    </xf>
    <xf numFmtId="0" fontId="8" fillId="33" borderId="434" xfId="0" applyNumberFormat="1" applyFont="1" applyFill="1" applyBorder="1" applyAlignment="1" applyProtection="1">
      <alignment horizontal="center" vertical="center" wrapText="1"/>
      <protection/>
    </xf>
    <xf numFmtId="0" fontId="8" fillId="0" borderId="435" xfId="0" applyFont="1" applyFill="1" applyBorder="1" applyAlignment="1" applyProtection="1">
      <alignment horizontal="center" vertical="center"/>
      <protection/>
    </xf>
    <xf numFmtId="0" fontId="8" fillId="0" borderId="436" xfId="0" applyFont="1" applyFill="1" applyBorder="1" applyAlignment="1" applyProtection="1">
      <alignment horizontal="center" vertical="center"/>
      <protection/>
    </xf>
    <xf numFmtId="0" fontId="23" fillId="41" borderId="437" xfId="0" applyFont="1" applyFill="1" applyBorder="1" applyAlignment="1" applyProtection="1">
      <alignment horizontal="center" vertical="center" wrapText="1"/>
      <protection/>
    </xf>
    <xf numFmtId="0" fontId="23" fillId="41" borderId="438" xfId="0" applyFont="1" applyFill="1" applyBorder="1" applyAlignment="1" applyProtection="1">
      <alignment horizontal="center" vertical="center" wrapText="1"/>
      <protection/>
    </xf>
    <xf numFmtId="0" fontId="8" fillId="0" borderId="439" xfId="0" applyFont="1" applyFill="1" applyBorder="1" applyAlignment="1" applyProtection="1">
      <alignment horizontal="center" vertical="center" wrapText="1"/>
      <protection/>
    </xf>
    <xf numFmtId="0" fontId="8" fillId="0" borderId="440" xfId="0" applyFont="1" applyFill="1" applyBorder="1" applyAlignment="1" applyProtection="1">
      <alignment horizontal="center" vertical="center" wrapText="1"/>
      <protection/>
    </xf>
    <xf numFmtId="0" fontId="2" fillId="43" borderId="0" xfId="0" applyFont="1" applyFill="1" applyBorder="1" applyAlignment="1" applyProtection="1">
      <alignment horizontal="left" vertical="top" wrapText="1"/>
      <protection/>
    </xf>
    <xf numFmtId="0" fontId="2" fillId="43" borderId="246" xfId="0" applyFont="1" applyFill="1" applyBorder="1" applyAlignment="1" applyProtection="1">
      <alignment horizontal="left" vertical="center" wrapText="1"/>
      <protection/>
    </xf>
    <xf numFmtId="0" fontId="0" fillId="43" borderId="246" xfId="0" applyFill="1" applyBorder="1" applyAlignment="1" applyProtection="1">
      <alignment vertical="center"/>
      <protection/>
    </xf>
    <xf numFmtId="0" fontId="8" fillId="52" borderId="441" xfId="0" applyFont="1" applyFill="1" applyBorder="1" applyAlignment="1" applyProtection="1">
      <alignment horizontal="center" vertical="center" wrapText="1"/>
      <protection/>
    </xf>
    <xf numFmtId="0" fontId="8" fillId="52" borderId="442" xfId="0" applyFont="1" applyFill="1" applyBorder="1" applyAlignment="1" applyProtection="1">
      <alignment horizontal="center" vertical="center" wrapText="1"/>
      <protection/>
    </xf>
    <xf numFmtId="0" fontId="8" fillId="33" borderId="443" xfId="0" applyFont="1" applyFill="1" applyBorder="1" applyAlignment="1" applyProtection="1">
      <alignment horizontal="center" vertical="center" wrapText="1"/>
      <protection/>
    </xf>
    <xf numFmtId="0" fontId="8" fillId="33" borderId="444" xfId="0" applyFont="1" applyFill="1" applyBorder="1" applyAlignment="1" applyProtection="1">
      <alignment horizontal="center" vertical="center" wrapText="1"/>
      <protection/>
    </xf>
    <xf numFmtId="0" fontId="8" fillId="33" borderId="445" xfId="0" applyFont="1" applyFill="1" applyBorder="1" applyAlignment="1" applyProtection="1">
      <alignment horizontal="center" vertical="center" wrapText="1"/>
      <protection/>
    </xf>
    <xf numFmtId="0" fontId="8" fillId="33" borderId="446" xfId="0" applyFont="1" applyFill="1" applyBorder="1" applyAlignment="1" applyProtection="1">
      <alignment horizontal="center" vertical="center" wrapText="1"/>
      <protection/>
    </xf>
    <xf numFmtId="0" fontId="8" fillId="54" borderId="261" xfId="0" applyFont="1" applyFill="1" applyBorder="1" applyAlignment="1" applyProtection="1">
      <alignment horizontal="center" vertical="center" wrapText="1"/>
      <protection/>
    </xf>
    <xf numFmtId="0" fontId="8" fillId="54" borderId="262" xfId="0" applyFont="1" applyFill="1" applyBorder="1" applyAlignment="1" applyProtection="1">
      <alignment horizontal="center" vertical="center" wrapText="1"/>
      <protection/>
    </xf>
    <xf numFmtId="0" fontId="2" fillId="36" borderId="158" xfId="0" applyFont="1" applyFill="1" applyBorder="1" applyAlignment="1" applyProtection="1">
      <alignment vertical="top" wrapText="1"/>
      <protection/>
    </xf>
    <xf numFmtId="0" fontId="0" fillId="0" borderId="158" xfId="0" applyBorder="1" applyAlignment="1" applyProtection="1">
      <alignment vertical="top" wrapText="1"/>
      <protection/>
    </xf>
    <xf numFmtId="0" fontId="2" fillId="36" borderId="158" xfId="0" applyFont="1" applyFill="1" applyBorder="1" applyAlignment="1" applyProtection="1">
      <alignment vertical="top"/>
      <protection/>
    </xf>
    <xf numFmtId="0" fontId="8" fillId="35" borderId="349" xfId="0" applyFont="1" applyFill="1" applyBorder="1" applyAlignment="1" applyProtection="1">
      <alignment horizontal="center" vertical="center"/>
      <protection/>
    </xf>
    <xf numFmtId="0" fontId="8" fillId="52" borderId="447" xfId="0" applyFont="1" applyFill="1" applyBorder="1" applyAlignment="1" applyProtection="1">
      <alignment horizontal="center" vertical="center" wrapText="1"/>
      <protection/>
    </xf>
    <xf numFmtId="0" fontId="8" fillId="52" borderId="448" xfId="0" applyFont="1" applyFill="1" applyBorder="1" applyAlignment="1" applyProtection="1">
      <alignment horizontal="center" vertical="center" wrapText="1"/>
      <protection/>
    </xf>
    <xf numFmtId="0" fontId="8" fillId="41" borderId="449" xfId="0" applyFont="1" applyFill="1" applyBorder="1" applyAlignment="1" applyProtection="1">
      <alignment horizontal="center" vertical="center" wrapText="1"/>
      <protection/>
    </xf>
    <xf numFmtId="0" fontId="8" fillId="41" borderId="450" xfId="0" applyFont="1" applyFill="1" applyBorder="1" applyAlignment="1" applyProtection="1">
      <alignment horizontal="center" vertical="center" wrapText="1"/>
      <protection/>
    </xf>
    <xf numFmtId="0" fontId="8" fillId="52" borderId="449" xfId="0" applyFont="1" applyFill="1" applyBorder="1" applyAlignment="1" applyProtection="1">
      <alignment horizontal="center" vertical="center" wrapText="1"/>
      <protection/>
    </xf>
    <xf numFmtId="0" fontId="8" fillId="52" borderId="450" xfId="0" applyFont="1" applyFill="1" applyBorder="1" applyAlignment="1" applyProtection="1">
      <alignment horizontal="center" vertical="center" wrapText="1"/>
      <protection/>
    </xf>
    <xf numFmtId="0" fontId="8" fillId="35" borderId="129" xfId="0" applyFont="1" applyFill="1" applyBorder="1" applyAlignment="1" applyProtection="1">
      <alignment horizontal="center" vertical="center"/>
      <protection/>
    </xf>
    <xf numFmtId="0" fontId="8" fillId="41" borderId="451" xfId="0" applyFont="1" applyFill="1" applyBorder="1" applyAlignment="1" applyProtection="1">
      <alignment horizontal="center" vertical="center" wrapText="1"/>
      <protection/>
    </xf>
    <xf numFmtId="0" fontId="8" fillId="41" borderId="452" xfId="0" applyFont="1" applyFill="1" applyBorder="1" applyAlignment="1" applyProtection="1">
      <alignment horizontal="center" vertical="center" wrapText="1"/>
      <protection/>
    </xf>
    <xf numFmtId="0" fontId="8" fillId="33" borderId="453" xfId="0" applyFont="1" applyFill="1" applyBorder="1" applyAlignment="1" applyProtection="1">
      <alignment horizontal="center" vertical="center" wrapText="1"/>
      <protection/>
    </xf>
    <xf numFmtId="0" fontId="8" fillId="33" borderId="454" xfId="0" applyFont="1" applyFill="1" applyBorder="1" applyAlignment="1" applyProtection="1">
      <alignment horizontal="center" vertical="center" wrapText="1"/>
      <protection/>
    </xf>
    <xf numFmtId="0" fontId="8" fillId="54" borderId="455" xfId="0" applyFont="1" applyFill="1" applyBorder="1" applyAlignment="1" applyProtection="1">
      <alignment horizontal="center" vertical="center" wrapText="1"/>
      <protection/>
    </xf>
    <xf numFmtId="0" fontId="8" fillId="54" borderId="456" xfId="0" applyFont="1" applyFill="1" applyBorder="1" applyAlignment="1" applyProtection="1">
      <alignment horizontal="center" vertical="center" wrapText="1"/>
      <protection/>
    </xf>
    <xf numFmtId="0" fontId="8" fillId="54" borderId="457" xfId="0" applyFont="1" applyFill="1" applyBorder="1" applyAlignment="1" applyProtection="1">
      <alignment horizontal="center" vertical="center" wrapText="1"/>
      <protection/>
    </xf>
    <xf numFmtId="0" fontId="8" fillId="54" borderId="458" xfId="0" applyFont="1" applyFill="1" applyBorder="1" applyAlignment="1" applyProtection="1">
      <alignment horizontal="center" vertical="center" wrapText="1"/>
      <protection/>
    </xf>
    <xf numFmtId="0" fontId="8" fillId="41" borderId="400" xfId="0" applyFont="1" applyFill="1" applyBorder="1" applyAlignment="1" applyProtection="1">
      <alignment horizontal="center" vertical="center" wrapText="1"/>
      <protection/>
    </xf>
    <xf numFmtId="0" fontId="8" fillId="41" borderId="401" xfId="0" applyFont="1" applyFill="1" applyBorder="1" applyAlignment="1" applyProtection="1">
      <alignment horizontal="center" vertical="center" wrapText="1"/>
      <protection/>
    </xf>
    <xf numFmtId="0" fontId="8" fillId="42" borderId="459" xfId="0" applyFont="1" applyFill="1" applyBorder="1" applyAlignment="1" applyProtection="1">
      <alignment horizontal="center" vertical="center" wrapText="1"/>
      <protection/>
    </xf>
    <xf numFmtId="0" fontId="8" fillId="42" borderId="460" xfId="0" applyFont="1" applyFill="1" applyBorder="1" applyAlignment="1" applyProtection="1">
      <alignment horizontal="center" vertical="center" wrapText="1"/>
      <protection/>
    </xf>
    <xf numFmtId="0" fontId="1" fillId="36" borderId="461" xfId="0" applyFont="1" applyFill="1" applyBorder="1" applyAlignment="1">
      <alignment horizontal="center" wrapText="1"/>
    </xf>
    <xf numFmtId="0" fontId="1" fillId="36" borderId="462" xfId="0" applyFont="1" applyFill="1" applyBorder="1" applyAlignment="1">
      <alignment horizontal="center" wrapText="1"/>
    </xf>
    <xf numFmtId="0" fontId="1" fillId="36" borderId="463" xfId="0" applyFont="1" applyFill="1" applyBorder="1" applyAlignment="1">
      <alignment horizontal="center" wrapText="1"/>
    </xf>
    <xf numFmtId="0" fontId="1" fillId="35" borderId="22" xfId="0" applyFont="1" applyFill="1" applyBorder="1" applyAlignment="1">
      <alignment horizontal="center"/>
    </xf>
    <xf numFmtId="0" fontId="1" fillId="33" borderId="464" xfId="0" applyFont="1" applyFill="1" applyBorder="1" applyAlignment="1">
      <alignment horizontal="center" wrapText="1"/>
    </xf>
    <xf numFmtId="0" fontId="0" fillId="0" borderId="23" xfId="0" applyBorder="1" applyAlignment="1">
      <alignment horizontal="center" wrapText="1"/>
    </xf>
    <xf numFmtId="0" fontId="1" fillId="34" borderId="14" xfId="0" applyFont="1" applyFill="1" applyBorder="1" applyAlignment="1">
      <alignment horizontal="center" vertical="top" wrapText="1"/>
    </xf>
    <xf numFmtId="0" fontId="1" fillId="34" borderId="15" xfId="0" applyFont="1" applyFill="1" applyBorder="1" applyAlignment="1">
      <alignment horizontal="center" vertical="top" wrapText="1"/>
    </xf>
    <xf numFmtId="0" fontId="1" fillId="34" borderId="14" xfId="0" applyFont="1" applyFill="1" applyBorder="1" applyAlignment="1">
      <alignment horizontal="center" vertical="top"/>
    </xf>
    <xf numFmtId="0" fontId="1" fillId="34" borderId="15" xfId="0" applyFont="1" applyFill="1" applyBorder="1" applyAlignment="1">
      <alignment horizontal="center" vertical="top"/>
    </xf>
    <xf numFmtId="0" fontId="1" fillId="34" borderId="373" xfId="0" applyFont="1" applyFill="1" applyBorder="1" applyAlignment="1">
      <alignment horizontal="center" wrapText="1"/>
    </xf>
    <xf numFmtId="0" fontId="1" fillId="34" borderId="16" xfId="0" applyFont="1" applyFill="1" applyBorder="1" applyAlignment="1">
      <alignment horizontal="center" wrapText="1"/>
    </xf>
    <xf numFmtId="0" fontId="1" fillId="34" borderId="14" xfId="0" applyFont="1" applyFill="1" applyBorder="1" applyAlignment="1">
      <alignment horizontal="center"/>
    </xf>
    <xf numFmtId="0" fontId="1" fillId="34" borderId="15" xfId="0" applyFont="1" applyFill="1" applyBorder="1" applyAlignment="1">
      <alignment horizontal="center"/>
    </xf>
    <xf numFmtId="0" fontId="8" fillId="0" borderId="386" xfId="0" applyFont="1" applyFill="1" applyBorder="1" applyAlignment="1">
      <alignment horizontal="center" vertical="center" wrapText="1"/>
    </xf>
    <xf numFmtId="0" fontId="0" fillId="0" borderId="354" xfId="0" applyBorder="1" applyAlignment="1">
      <alignment horizontal="center" vertical="center" wrapText="1"/>
    </xf>
    <xf numFmtId="0" fontId="0" fillId="0" borderId="387" xfId="0" applyBorder="1" applyAlignment="1">
      <alignment horizontal="center" vertical="center" wrapText="1"/>
    </xf>
    <xf numFmtId="0" fontId="8" fillId="0" borderId="354" xfId="0" applyFont="1" applyFill="1" applyBorder="1" applyAlignment="1">
      <alignment horizontal="center" vertical="center" wrapText="1"/>
    </xf>
    <xf numFmtId="0" fontId="1" fillId="0" borderId="354" xfId="0" applyFont="1" applyBorder="1" applyAlignment="1">
      <alignment horizontal="center" vertical="center" wrapText="1"/>
    </xf>
    <xf numFmtId="0" fontId="8" fillId="0" borderId="349" xfId="0" applyFont="1" applyFill="1" applyBorder="1" applyAlignment="1">
      <alignment horizontal="center"/>
    </xf>
    <xf numFmtId="0" fontId="0" fillId="0" borderId="384" xfId="0" applyBorder="1" applyAlignment="1">
      <alignment horizontal="center"/>
    </xf>
    <xf numFmtId="0" fontId="0" fillId="0" borderId="465" xfId="0" applyBorder="1" applyAlignment="1">
      <alignment horizontal="center"/>
    </xf>
    <xf numFmtId="0" fontId="8" fillId="0" borderId="466" xfId="0" applyFont="1" applyFill="1" applyBorder="1" applyAlignment="1">
      <alignment horizontal="center" vertical="center" wrapText="1"/>
    </xf>
    <xf numFmtId="0" fontId="8" fillId="0" borderId="467" xfId="0" applyFont="1" applyFill="1" applyBorder="1" applyAlignment="1">
      <alignment horizontal="center" vertical="center" wrapText="1"/>
    </xf>
    <xf numFmtId="0" fontId="8" fillId="0" borderId="468" xfId="0" applyFont="1" applyFill="1" applyBorder="1" applyAlignment="1">
      <alignment horizontal="center" vertical="center" wrapText="1"/>
    </xf>
    <xf numFmtId="0" fontId="8" fillId="0" borderId="384" xfId="0" applyFont="1" applyFill="1" applyBorder="1" applyAlignment="1">
      <alignment horizontal="center"/>
    </xf>
    <xf numFmtId="0" fontId="8" fillId="0" borderId="329"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297" xfId="0" applyFont="1" applyFill="1" applyBorder="1" applyAlignment="1">
      <alignment horizontal="center" vertical="center" wrapText="1"/>
    </xf>
    <xf numFmtId="0" fontId="8" fillId="0" borderId="385" xfId="0" applyFont="1" applyFill="1" applyBorder="1" applyAlignment="1">
      <alignment horizontal="center"/>
    </xf>
    <xf numFmtId="0" fontId="8" fillId="0" borderId="120" xfId="0" applyFont="1" applyFill="1" applyBorder="1" applyAlignment="1">
      <alignment horizontal="center"/>
    </xf>
    <xf numFmtId="0" fontId="0" fillId="0" borderId="469" xfId="0" applyBorder="1" applyAlignment="1">
      <alignment horizontal="center"/>
    </xf>
    <xf numFmtId="0" fontId="0" fillId="0" borderId="470" xfId="0" applyBorder="1" applyAlignment="1">
      <alignment/>
    </xf>
    <xf numFmtId="0" fontId="22" fillId="0" borderId="18" xfId="0" applyFont="1" applyFill="1" applyBorder="1" applyAlignment="1">
      <alignment horizontal="center" vertical="center" wrapText="1"/>
    </xf>
    <xf numFmtId="0" fontId="22" fillId="0" borderId="297" xfId="0" applyFont="1" applyFill="1" applyBorder="1" applyAlignment="1">
      <alignment horizontal="center" vertical="center" wrapText="1"/>
    </xf>
    <xf numFmtId="0" fontId="22" fillId="0" borderId="471" xfId="0" applyFont="1" applyFill="1" applyBorder="1" applyAlignment="1">
      <alignment horizontal="right" vertical="top" wrapText="1"/>
    </xf>
    <xf numFmtId="0" fontId="22" fillId="0" borderId="472" xfId="0" applyFont="1" applyFill="1" applyBorder="1" applyAlignment="1">
      <alignment horizontal="right" vertical="top" wrapText="1"/>
    </xf>
    <xf numFmtId="0" fontId="8" fillId="0" borderId="473"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22" fillId="0" borderId="473" xfId="0" applyFont="1" applyFill="1" applyBorder="1" applyAlignment="1">
      <alignment horizontal="center" vertical="center" wrapText="1"/>
    </xf>
    <xf numFmtId="0" fontId="0" fillId="0" borderId="49" xfId="0" applyBorder="1" applyAlignment="1">
      <alignment horizontal="center" vertical="center" wrapText="1"/>
    </xf>
    <xf numFmtId="0" fontId="0" fillId="0" borderId="385" xfId="0" applyBorder="1" applyAlignment="1">
      <alignment horizontal="center"/>
    </xf>
    <xf numFmtId="0" fontId="8" fillId="0" borderId="474" xfId="0" applyFont="1" applyFill="1" applyBorder="1" applyAlignment="1">
      <alignment horizontal="center" vertical="center" wrapText="1"/>
    </xf>
    <xf numFmtId="0" fontId="8" fillId="0" borderId="137" xfId="0" applyFont="1" applyFill="1" applyBorder="1" applyAlignment="1">
      <alignment horizontal="center" vertical="center" wrapText="1"/>
    </xf>
    <xf numFmtId="0" fontId="8" fillId="43" borderId="475" xfId="0" applyFont="1" applyFill="1" applyBorder="1" applyAlignment="1" applyProtection="1">
      <alignment horizontal="center" vertical="center"/>
      <protection/>
    </xf>
    <xf numFmtId="0" fontId="8" fillId="43" borderId="476" xfId="0" applyFont="1" applyFill="1" applyBorder="1" applyAlignment="1" applyProtection="1">
      <alignment horizontal="center" vertical="center"/>
      <protection/>
    </xf>
    <xf numFmtId="0" fontId="8" fillId="41" borderId="477" xfId="0" applyFont="1" applyFill="1" applyBorder="1" applyAlignment="1" applyProtection="1">
      <alignment horizontal="center" vertical="center" wrapText="1"/>
      <protection/>
    </xf>
    <xf numFmtId="0" fontId="8" fillId="41" borderId="478" xfId="0" applyFont="1" applyFill="1" applyBorder="1" applyAlignment="1" applyProtection="1">
      <alignment horizontal="center" vertical="center" wrapText="1"/>
      <protection/>
    </xf>
    <xf numFmtId="0" fontId="8" fillId="41" borderId="475" xfId="0" applyFont="1" applyFill="1" applyBorder="1" applyAlignment="1" applyProtection="1">
      <alignment horizontal="center" vertical="center" wrapText="1"/>
      <protection/>
    </xf>
    <xf numFmtId="0" fontId="8" fillId="41" borderId="476" xfId="0" applyFont="1" applyFill="1" applyBorder="1" applyAlignment="1" applyProtection="1">
      <alignment horizontal="center" vertical="center" wrapText="1"/>
      <protection/>
    </xf>
    <xf numFmtId="0" fontId="8" fillId="41" borderId="479" xfId="0" applyFont="1" applyFill="1" applyBorder="1" applyAlignment="1" applyProtection="1">
      <alignment horizontal="center" vertical="center" wrapText="1"/>
      <protection/>
    </xf>
    <xf numFmtId="0" fontId="8" fillId="41" borderId="480" xfId="0" applyFont="1" applyFill="1" applyBorder="1" applyAlignment="1" applyProtection="1">
      <alignment horizontal="center" vertical="center" wrapText="1"/>
      <protection/>
    </xf>
    <xf numFmtId="0" fontId="8" fillId="0" borderId="481" xfId="0" applyFont="1" applyFill="1" applyBorder="1" applyAlignment="1" applyProtection="1">
      <alignment horizontal="center" vertical="center"/>
      <protection/>
    </xf>
    <xf numFmtId="0" fontId="8" fillId="0" borderId="482" xfId="0" applyFont="1" applyFill="1" applyBorder="1" applyAlignment="1" applyProtection="1">
      <alignment horizontal="center" vertical="center"/>
      <protection/>
    </xf>
    <xf numFmtId="0" fontId="8" fillId="0" borderId="483" xfId="0" applyFont="1" applyFill="1" applyBorder="1" applyAlignment="1" applyProtection="1">
      <alignment horizontal="center" vertical="center"/>
      <protection/>
    </xf>
    <xf numFmtId="0" fontId="8" fillId="0" borderId="484" xfId="0" applyFont="1" applyFill="1" applyBorder="1" applyAlignment="1" applyProtection="1">
      <alignment horizontal="center" vertical="center"/>
      <protection/>
    </xf>
    <xf numFmtId="0" fontId="8" fillId="43" borderId="485" xfId="0" applyFont="1" applyFill="1" applyBorder="1" applyAlignment="1" applyProtection="1">
      <alignment horizontal="center" vertical="center"/>
      <protection/>
    </xf>
    <xf numFmtId="0" fontId="8" fillId="43" borderId="486" xfId="0" applyFont="1" applyFill="1" applyBorder="1" applyAlignment="1" applyProtection="1">
      <alignment horizontal="center" vertical="center"/>
      <protection/>
    </xf>
    <xf numFmtId="0" fontId="8" fillId="43" borderId="487" xfId="0" applyFont="1" applyFill="1" applyBorder="1" applyAlignment="1" applyProtection="1">
      <alignment horizontal="center" vertical="center" wrapText="1"/>
      <protection/>
    </xf>
    <xf numFmtId="0" fontId="8" fillId="43" borderId="488" xfId="0" applyFont="1" applyFill="1" applyBorder="1" applyAlignment="1" applyProtection="1">
      <alignment horizontal="center" vertical="center" wrapText="1"/>
      <protection/>
    </xf>
    <xf numFmtId="0" fontId="8" fillId="41" borderId="489" xfId="0" applyFont="1" applyFill="1" applyBorder="1" applyAlignment="1" applyProtection="1">
      <alignment horizontal="center" vertical="center" wrapText="1"/>
      <protection/>
    </xf>
    <xf numFmtId="0" fontId="8" fillId="41" borderId="490" xfId="0" applyFont="1" applyFill="1" applyBorder="1" applyAlignment="1" applyProtection="1">
      <alignment horizontal="center" vertical="center" wrapText="1"/>
      <protection/>
    </xf>
    <xf numFmtId="0" fontId="8" fillId="0" borderId="491" xfId="0" applyFont="1" applyFill="1" applyBorder="1" applyAlignment="1" applyProtection="1">
      <alignment horizontal="center" vertical="center" wrapText="1"/>
      <protection/>
    </xf>
    <xf numFmtId="0" fontId="8" fillId="0" borderId="492" xfId="0" applyFont="1" applyFill="1" applyBorder="1" applyAlignment="1" applyProtection="1">
      <alignment horizontal="center" vertical="center" wrapText="1"/>
      <protection/>
    </xf>
    <xf numFmtId="0" fontId="8" fillId="0" borderId="493" xfId="0" applyFont="1" applyFill="1" applyBorder="1" applyAlignment="1" applyProtection="1">
      <alignment horizontal="center" vertical="center" wrapText="1"/>
      <protection/>
    </xf>
    <xf numFmtId="0" fontId="8" fillId="0" borderId="494" xfId="0" applyFont="1" applyFill="1" applyBorder="1" applyAlignment="1" applyProtection="1">
      <alignment horizontal="center" vertical="center" wrapText="1"/>
      <protection/>
    </xf>
    <xf numFmtId="0" fontId="8" fillId="41" borderId="495" xfId="0" applyFont="1" applyFill="1" applyBorder="1" applyAlignment="1" applyProtection="1">
      <alignment horizontal="center" vertical="center" wrapText="1"/>
      <protection/>
    </xf>
    <xf numFmtId="0" fontId="8" fillId="41" borderId="496" xfId="0" applyFont="1" applyFill="1" applyBorder="1" applyAlignment="1" applyProtection="1">
      <alignment horizontal="center" vertical="center" wrapText="1"/>
      <protection/>
    </xf>
    <xf numFmtId="0" fontId="8" fillId="0" borderId="497" xfId="0" applyFont="1" applyFill="1" applyBorder="1" applyAlignment="1" applyProtection="1">
      <alignment horizontal="center" vertical="center" wrapText="1"/>
      <protection/>
    </xf>
    <xf numFmtId="0" fontId="8" fillId="0" borderId="498" xfId="0" applyFont="1" applyFill="1" applyBorder="1" applyAlignment="1" applyProtection="1">
      <alignment horizontal="center" vertical="center" wrapText="1"/>
      <protection/>
    </xf>
    <xf numFmtId="0" fontId="8" fillId="0" borderId="499" xfId="0" applyFont="1" applyFill="1" applyBorder="1" applyAlignment="1" applyProtection="1">
      <alignment horizontal="center" vertical="center" wrapText="1"/>
      <protection/>
    </xf>
    <xf numFmtId="0" fontId="8" fillId="0" borderId="500" xfId="0" applyFont="1" applyFill="1" applyBorder="1" applyAlignment="1" applyProtection="1">
      <alignment horizontal="center" vertical="center" wrapText="1"/>
      <protection/>
    </xf>
    <xf numFmtId="0" fontId="8" fillId="35" borderId="384" xfId="0" applyFont="1" applyFill="1" applyBorder="1" applyAlignment="1" applyProtection="1">
      <alignment horizontal="center" vertical="center" wrapText="1"/>
      <protection/>
    </xf>
    <xf numFmtId="0" fontId="8" fillId="35" borderId="385" xfId="0" applyFont="1" applyFill="1" applyBorder="1" applyAlignment="1" applyProtection="1">
      <alignment horizontal="center" vertical="center" wrapText="1"/>
      <protection/>
    </xf>
    <xf numFmtId="0" fontId="8" fillId="33" borderId="386" xfId="0" applyFont="1" applyFill="1" applyBorder="1" applyAlignment="1" applyProtection="1">
      <alignment horizontal="center" vertical="center" wrapText="1"/>
      <protection/>
    </xf>
    <xf numFmtId="0" fontId="8" fillId="33" borderId="387" xfId="0" applyFont="1" applyFill="1" applyBorder="1" applyAlignment="1" applyProtection="1">
      <alignment horizontal="center" vertical="center" wrapText="1"/>
      <protection/>
    </xf>
    <xf numFmtId="0" fontId="8" fillId="0" borderId="501" xfId="0" applyFont="1" applyFill="1" applyBorder="1" applyAlignment="1" applyProtection="1">
      <alignment horizontal="center" vertical="center" wrapText="1"/>
      <protection/>
    </xf>
    <xf numFmtId="0" fontId="8" fillId="0" borderId="502" xfId="0" applyFont="1" applyFill="1" applyBorder="1" applyAlignment="1" applyProtection="1">
      <alignment horizontal="center" vertical="center" wrapText="1"/>
      <protection/>
    </xf>
    <xf numFmtId="0" fontId="8" fillId="0" borderId="0" xfId="0" applyFont="1" applyFill="1" applyBorder="1" applyAlignment="1">
      <alignment horizontal="center" vertical="center" wrapText="1"/>
    </xf>
    <xf numFmtId="0" fontId="52" fillId="38" borderId="503" xfId="0" applyFont="1" applyFill="1" applyBorder="1" applyAlignment="1">
      <alignment horizontal="center" vertical="center" wrapText="1"/>
    </xf>
    <xf numFmtId="0" fontId="52" fillId="38" borderId="504" xfId="0" applyFont="1" applyFill="1" applyBorder="1" applyAlignment="1">
      <alignment horizontal="center" vertical="center" wrapText="1"/>
    </xf>
    <xf numFmtId="0" fontId="52" fillId="38" borderId="505" xfId="0" applyFont="1" applyFill="1" applyBorder="1" applyAlignment="1">
      <alignment horizontal="center" vertical="center" wrapText="1"/>
    </xf>
    <xf numFmtId="0" fontId="52" fillId="38" borderId="506" xfId="0" applyFont="1" applyFill="1" applyBorder="1" applyAlignment="1">
      <alignment horizontal="center" vertical="center" wrapText="1"/>
    </xf>
    <xf numFmtId="0" fontId="52" fillId="38" borderId="507" xfId="0" applyFont="1" applyFill="1" applyBorder="1" applyAlignment="1">
      <alignment horizontal="center" vertical="center" wrapText="1"/>
    </xf>
    <xf numFmtId="0" fontId="52" fillId="38" borderId="508" xfId="0" applyFont="1" applyFill="1" applyBorder="1" applyAlignment="1">
      <alignment horizontal="center" vertical="center" wrapText="1"/>
    </xf>
    <xf numFmtId="0" fontId="51" fillId="38" borderId="509" xfId="0" applyFont="1" applyFill="1" applyBorder="1" applyAlignment="1">
      <alignment horizontal="right" vertical="center" wrapText="1"/>
    </xf>
    <xf numFmtId="0" fontId="50" fillId="38" borderId="510" xfId="0" applyFont="1" applyFill="1" applyBorder="1" applyAlignment="1">
      <alignment vertical="center"/>
    </xf>
    <xf numFmtId="0" fontId="52" fillId="38" borderId="511" xfId="0" applyFont="1" applyFill="1" applyBorder="1" applyAlignment="1">
      <alignment horizontal="center" vertical="center"/>
    </xf>
    <xf numFmtId="0" fontId="52" fillId="38" borderId="512" xfId="0" applyFont="1" applyFill="1" applyBorder="1" applyAlignment="1">
      <alignment horizontal="center" vertical="center"/>
    </xf>
    <xf numFmtId="0" fontId="52" fillId="38" borderId="513" xfId="0" applyFont="1" applyFill="1" applyBorder="1" applyAlignment="1">
      <alignment horizontal="center" vertical="center"/>
    </xf>
    <xf numFmtId="0" fontId="52" fillId="38" borderId="514" xfId="0" applyFont="1" applyFill="1" applyBorder="1" applyAlignment="1">
      <alignment horizontal="center" vertical="center"/>
    </xf>
    <xf numFmtId="0" fontId="52" fillId="38" borderId="515" xfId="0" applyFont="1" applyFill="1" applyBorder="1" applyAlignment="1">
      <alignment horizontal="center" vertical="center"/>
    </xf>
    <xf numFmtId="0" fontId="52" fillId="38" borderId="516" xfId="0" applyFont="1" applyFill="1" applyBorder="1" applyAlignment="1">
      <alignment horizontal="center" vertical="center"/>
    </xf>
    <xf numFmtId="0" fontId="52" fillId="38" borderId="517" xfId="0" applyFont="1" applyFill="1" applyBorder="1" applyAlignment="1">
      <alignment horizontal="center" vertical="center" wrapText="1"/>
    </xf>
    <xf numFmtId="0" fontId="52" fillId="38" borderId="371" xfId="0" applyFont="1" applyFill="1" applyBorder="1" applyAlignment="1">
      <alignment horizontal="center" vertical="center" wrapText="1"/>
    </xf>
    <xf numFmtId="0" fontId="52" fillId="38" borderId="518" xfId="0" applyFont="1" applyFill="1" applyBorder="1" applyAlignment="1">
      <alignment horizontal="center" vertical="center" wrapText="1"/>
    </xf>
    <xf numFmtId="0" fontId="3" fillId="36" borderId="0" xfId="53" applyFill="1" applyAlignment="1" applyProtection="1">
      <alignment horizontal="center"/>
      <protection/>
    </xf>
    <xf numFmtId="0" fontId="0" fillId="36" borderId="0" xfId="0" applyFill="1" applyAlignment="1">
      <alignment horizontal="center"/>
    </xf>
    <xf numFmtId="0" fontId="45" fillId="36" borderId="0" xfId="0" applyFont="1" applyFill="1" applyAlignment="1">
      <alignment horizontal="center"/>
    </xf>
    <xf numFmtId="0" fontId="41" fillId="36" borderId="0" xfId="0" applyFont="1" applyFill="1" applyAlignment="1">
      <alignment horizontal="center"/>
    </xf>
    <xf numFmtId="0" fontId="49" fillId="36"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9">
    <dxf>
      <fill>
        <patternFill>
          <bgColor indexed="50"/>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0"/>
        </patternFill>
      </fill>
    </dxf>
    <dxf>
      <fill>
        <patternFill>
          <bgColor indexed="52"/>
        </patternFill>
      </fill>
    </dxf>
    <dxf>
      <fill>
        <patternFill>
          <bgColor indexed="13"/>
        </patternFill>
      </fill>
    </dxf>
    <dxf>
      <fill>
        <patternFill>
          <bgColor indexed="50"/>
        </patternFill>
      </fill>
    </dxf>
    <dxf>
      <fill>
        <patternFill>
          <bgColor indexed="52"/>
        </patternFill>
      </fill>
    </dxf>
    <dxf>
      <fill>
        <patternFill>
          <bgColor indexed="13"/>
        </patternFill>
      </fill>
    </dxf>
    <dxf>
      <fill>
        <patternFill>
          <bgColor indexed="50"/>
        </patternFill>
      </fill>
    </dxf>
    <dxf>
      <fill>
        <patternFill>
          <bgColor indexed="50"/>
        </patternFill>
      </fill>
    </dxf>
    <dxf>
      <fill>
        <patternFill>
          <bgColor indexed="13"/>
        </patternFill>
      </fill>
    </dxf>
    <dxf>
      <fill>
        <patternFill>
          <bgColor indexed="53"/>
        </patternFill>
      </fill>
    </dxf>
    <dxf>
      <fill>
        <patternFill>
          <bgColor indexed="52"/>
        </patternFill>
      </fill>
    </dxf>
    <dxf>
      <fill>
        <patternFill>
          <bgColor indexed="13"/>
        </patternFill>
      </fill>
    </dxf>
    <dxf>
      <fill>
        <patternFill>
          <bgColor indexed="50"/>
        </patternFill>
      </fill>
    </dxf>
    <dxf>
      <fill>
        <patternFill>
          <bgColor indexed="52"/>
        </patternFill>
      </fill>
    </dxf>
    <dxf>
      <fill>
        <patternFill>
          <bgColor indexed="13"/>
        </patternFill>
      </fill>
    </dxf>
    <dxf>
      <fill>
        <patternFill>
          <bgColor indexed="50"/>
        </patternFill>
      </fill>
    </dxf>
    <dxf>
      <fill>
        <patternFill>
          <bgColor indexed="52"/>
        </patternFill>
      </fill>
    </dxf>
    <dxf>
      <fill>
        <patternFill>
          <bgColor indexed="13"/>
        </patternFill>
      </fill>
    </dxf>
    <dxf>
      <fill>
        <patternFill>
          <bgColor indexed="50"/>
        </patternFill>
      </fill>
    </dxf>
    <dxf>
      <fill>
        <patternFill>
          <bgColor indexed="52"/>
        </patternFill>
      </fill>
    </dxf>
    <dxf>
      <fill>
        <patternFill>
          <bgColor indexed="13"/>
        </patternFill>
      </fill>
    </dxf>
    <dxf>
      <fill>
        <patternFill>
          <bgColor indexed="50"/>
        </patternFill>
      </fill>
    </dxf>
    <dxf>
      <fill>
        <patternFill>
          <bgColor indexed="50"/>
        </patternFill>
      </fill>
    </dxf>
    <dxf>
      <fill>
        <patternFill>
          <bgColor indexed="13"/>
        </patternFill>
      </fill>
    </dxf>
    <dxf>
      <fill>
        <patternFill>
          <bgColor indexed="53"/>
        </patternFill>
      </fill>
    </dxf>
    <dxf>
      <fill>
        <patternFill>
          <bgColor indexed="50"/>
        </patternFill>
      </fill>
    </dxf>
    <dxf>
      <fill>
        <patternFill>
          <bgColor indexed="13"/>
        </patternFill>
      </fill>
    </dxf>
    <dxf>
      <fill>
        <patternFill>
          <bgColor indexed="53"/>
        </patternFill>
      </fill>
    </dxf>
    <dxf>
      <fill>
        <patternFill>
          <bgColor indexed="50"/>
        </patternFill>
      </fill>
    </dxf>
    <dxf>
      <fill>
        <patternFill>
          <bgColor indexed="13"/>
        </patternFill>
      </fill>
    </dxf>
    <dxf>
      <fill>
        <patternFill>
          <bgColor indexed="53"/>
        </patternFill>
      </fill>
    </dxf>
    <dxf>
      <fill>
        <patternFill>
          <bgColor indexed="52"/>
        </patternFill>
      </fill>
    </dxf>
    <dxf>
      <fill>
        <patternFill>
          <bgColor indexed="13"/>
        </patternFill>
      </fill>
    </dxf>
    <dxf>
      <fill>
        <patternFill>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chartsheet" Target="chartsheets/sheet1.xml" /><Relationship Id="rId21" Type="http://schemas.openxmlformats.org/officeDocument/2006/relationships/chartsheet" Target="chartsheets/sheet2.xml" /><Relationship Id="rId22" Type="http://schemas.openxmlformats.org/officeDocument/2006/relationships/chartsheet" Target="chartsheets/sheet3.xml" /><Relationship Id="rId23" Type="http://schemas.openxmlformats.org/officeDocument/2006/relationships/chartsheet" Target="chartsheets/sheet4.xml" /><Relationship Id="rId24" Type="http://schemas.openxmlformats.org/officeDocument/2006/relationships/worksheet" Target="worksheets/sheet20.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68"/>
      <c:rotY val="20"/>
      <c:depthPercent val="100"/>
      <c:rAngAx val="1"/>
    </c:view3D>
    <c:plotArea>
      <c:layout>
        <c:manualLayout>
          <c:xMode val="edge"/>
          <c:yMode val="edge"/>
          <c:x val="0.009"/>
          <c:y val="0.015"/>
          <c:w val="0.98175"/>
          <c:h val="0.97"/>
        </c:manualLayout>
      </c:layout>
      <c:bar3DChart>
        <c:barDir val="bar"/>
        <c:grouping val="clustered"/>
        <c:varyColors val="1"/>
        <c:ser>
          <c:idx val="0"/>
          <c:order val="0"/>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3175">
                <a:noFill/>
              </a:ln>
            </c:spPr>
          </c:dPt>
          <c:dPt>
            <c:idx val="1"/>
            <c:invertIfNegative val="0"/>
            <c:spPr>
              <a:solidFill>
                <a:srgbClr val="993366"/>
              </a:solidFill>
              <a:ln w="3175">
                <a:noFill/>
              </a:ln>
            </c:spPr>
          </c:dPt>
          <c:dPt>
            <c:idx val="2"/>
            <c:invertIfNegative val="0"/>
            <c:spPr>
              <a:solidFill>
                <a:srgbClr val="FFFFCC"/>
              </a:solidFill>
              <a:ln w="3175">
                <a:noFill/>
              </a:ln>
            </c:spPr>
          </c:dPt>
          <c:dPt>
            <c:idx val="3"/>
            <c:invertIfNegative val="0"/>
            <c:spPr>
              <a:solidFill>
                <a:srgbClr val="CCFFFF"/>
              </a:solidFill>
              <a:ln w="3175">
                <a:noFill/>
              </a:ln>
            </c:spPr>
          </c:dPt>
          <c:dPt>
            <c:idx val="4"/>
            <c:invertIfNegative val="0"/>
            <c:spPr>
              <a:solidFill>
                <a:srgbClr val="660066"/>
              </a:solidFill>
              <a:ln w="3175">
                <a:noFill/>
              </a:ln>
            </c:spPr>
          </c:dPt>
          <c:dPt>
            <c:idx val="5"/>
            <c:invertIfNegative val="0"/>
            <c:spPr>
              <a:solidFill>
                <a:srgbClr val="FF8080"/>
              </a:solidFill>
              <a:ln w="3175">
                <a:noFill/>
              </a:ln>
            </c:spPr>
          </c:dPt>
          <c:cat>
            <c:strRef>
              <c:f>'input-chart'!$A$2:$A$7</c:f>
              <c:strCache>
                <c:ptCount val="6"/>
                <c:pt idx="0">
                  <c:v>Dissemination &amp; use</c:v>
                </c:pt>
                <c:pt idx="1">
                  <c:v>Information products</c:v>
                </c:pt>
                <c:pt idx="2">
                  <c:v>Data management</c:v>
                </c:pt>
                <c:pt idx="3">
                  <c:v>Data sources</c:v>
                </c:pt>
                <c:pt idx="4">
                  <c:v>Indicators</c:v>
                </c:pt>
                <c:pt idx="5">
                  <c:v>Resources</c:v>
                </c:pt>
              </c:strCache>
            </c:strRef>
          </c:cat>
          <c:val>
            <c:numRef>
              <c:f>'input-chart'!$B$2:$B$7</c:f>
              <c:numCache>
                <c:ptCount val="6"/>
                <c:pt idx="0">
                  <c:v>0</c:v>
                </c:pt>
                <c:pt idx="1">
                  <c:v>0</c:v>
                </c:pt>
                <c:pt idx="2">
                  <c:v>0</c:v>
                </c:pt>
                <c:pt idx="3">
                  <c:v>0</c:v>
                </c:pt>
                <c:pt idx="4">
                  <c:v>0</c:v>
                </c:pt>
                <c:pt idx="5">
                  <c:v>0</c:v>
                </c:pt>
              </c:numCache>
            </c:numRef>
          </c:val>
          <c:shape val="box"/>
        </c:ser>
        <c:shape val="box"/>
        <c:axId val="20163992"/>
        <c:axId val="47258201"/>
      </c:bar3DChart>
      <c:catAx>
        <c:axId val="20163992"/>
        <c:scaling>
          <c:orientation val="minMax"/>
        </c:scaling>
        <c:axPos val="l"/>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47258201"/>
        <c:crosses val="autoZero"/>
        <c:auto val="1"/>
        <c:lblOffset val="100"/>
        <c:tickLblSkip val="1"/>
        <c:noMultiLvlLbl val="0"/>
      </c:catAx>
      <c:valAx>
        <c:axId val="47258201"/>
        <c:scaling>
          <c:orientation val="minMax"/>
          <c:max val="1"/>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163992"/>
        <c:crossesAt val="1"/>
        <c:crossBetween val="between"/>
        <c:dispUnits/>
      </c:valAx>
      <c:spPr>
        <a:noFill/>
        <a:ln>
          <a:noFill/>
        </a:ln>
      </c:spPr>
    </c:plotArea>
    <c:floor>
      <c:spPr>
        <a:noFill/>
        <a:ln w="3175">
          <a:solidFill>
            <a:srgbClr val="000000"/>
          </a:solidFill>
        </a:ln>
      </c:spP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68"/>
      <c:rotY val="20"/>
      <c:depthPercent val="100"/>
      <c:rAngAx val="1"/>
    </c:view3D>
    <c:plotArea>
      <c:layout>
        <c:manualLayout>
          <c:xMode val="edge"/>
          <c:yMode val="edge"/>
          <c:x val="0.009"/>
          <c:y val="0.015"/>
          <c:w val="0.98175"/>
          <c:h val="0.97"/>
        </c:manualLayout>
      </c:layout>
      <c:bar3DChart>
        <c:barDir val="bar"/>
        <c:grouping val="clustered"/>
        <c:varyColors val="1"/>
        <c:ser>
          <c:idx val="0"/>
          <c:order val="0"/>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3175">
                <a:noFill/>
              </a:ln>
            </c:spPr>
          </c:dPt>
          <c:dPt>
            <c:idx val="1"/>
            <c:invertIfNegative val="0"/>
            <c:spPr>
              <a:solidFill>
                <a:srgbClr val="993366"/>
              </a:solidFill>
              <a:ln w="3175">
                <a:noFill/>
              </a:ln>
            </c:spPr>
          </c:dPt>
          <c:dPt>
            <c:idx val="2"/>
            <c:invertIfNegative val="0"/>
            <c:spPr>
              <a:solidFill>
                <a:srgbClr val="FFFFCC"/>
              </a:solidFill>
              <a:ln w="3175">
                <a:noFill/>
              </a:ln>
            </c:spPr>
          </c:dPt>
          <c:dPt>
            <c:idx val="3"/>
            <c:invertIfNegative val="0"/>
            <c:spPr>
              <a:solidFill>
                <a:srgbClr val="CCFFFF"/>
              </a:solidFill>
              <a:ln w="3175">
                <a:noFill/>
              </a:ln>
            </c:spPr>
          </c:dPt>
          <c:dPt>
            <c:idx val="4"/>
            <c:invertIfNegative val="0"/>
            <c:spPr>
              <a:solidFill>
                <a:srgbClr val="660066"/>
              </a:solidFill>
              <a:ln w="3175">
                <a:noFill/>
              </a:ln>
            </c:spPr>
          </c:dPt>
          <c:dPt>
            <c:idx val="5"/>
            <c:invertIfNegative val="0"/>
            <c:spPr>
              <a:solidFill>
                <a:srgbClr val="FF8080"/>
              </a:solidFill>
              <a:ln w="3175">
                <a:noFill/>
              </a:ln>
            </c:spPr>
          </c:dPt>
          <c:cat>
            <c:strRef>
              <c:f>'input-chart'!$A$10:$A$15</c:f>
              <c:strCache>
                <c:ptCount val="6"/>
                <c:pt idx="0">
                  <c:v>Administrative records</c:v>
                </c:pt>
                <c:pt idx="1">
                  <c:v>Health service records</c:v>
                </c:pt>
                <c:pt idx="2">
                  <c:v>Health &amp; diseases records</c:v>
                </c:pt>
                <c:pt idx="3">
                  <c:v>Population-based surveys</c:v>
                </c:pt>
                <c:pt idx="4">
                  <c:v>Vital statistics</c:v>
                </c:pt>
                <c:pt idx="5">
                  <c:v>Census</c:v>
                </c:pt>
              </c:strCache>
            </c:strRef>
          </c:cat>
          <c:val>
            <c:numRef>
              <c:f>'input-chart'!$B$10:$B$15</c:f>
              <c:numCache>
                <c:ptCount val="6"/>
                <c:pt idx="0">
                  <c:v>0</c:v>
                </c:pt>
                <c:pt idx="1">
                  <c:v>0</c:v>
                </c:pt>
                <c:pt idx="2">
                  <c:v>0</c:v>
                </c:pt>
                <c:pt idx="3">
                  <c:v>0</c:v>
                </c:pt>
                <c:pt idx="4">
                  <c:v>0</c:v>
                </c:pt>
                <c:pt idx="5">
                  <c:v>0</c:v>
                </c:pt>
              </c:numCache>
            </c:numRef>
          </c:val>
          <c:shape val="box"/>
        </c:ser>
        <c:shape val="box"/>
        <c:axId val="22670626"/>
        <c:axId val="2709043"/>
      </c:bar3DChart>
      <c:catAx>
        <c:axId val="22670626"/>
        <c:scaling>
          <c:orientation val="minMax"/>
        </c:scaling>
        <c:axPos val="l"/>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2709043"/>
        <c:crosses val="autoZero"/>
        <c:auto val="1"/>
        <c:lblOffset val="100"/>
        <c:tickLblSkip val="1"/>
        <c:noMultiLvlLbl val="0"/>
      </c:catAx>
      <c:valAx>
        <c:axId val="2709043"/>
        <c:scaling>
          <c:orientation val="minMax"/>
          <c:max val="1"/>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2670626"/>
        <c:crossesAt val="1"/>
        <c:crossBetween val="between"/>
        <c:dispUnits/>
        <c:majorUnit val="0.1"/>
      </c:valAx>
      <c:spPr>
        <a:noFill/>
        <a:ln>
          <a:noFill/>
        </a:ln>
      </c:spPr>
    </c:plotArea>
    <c:floor>
      <c:spPr>
        <a:noFill/>
        <a:ln w="3175">
          <a:solidFill>
            <a:srgbClr val="000000"/>
          </a:solidFill>
        </a:ln>
      </c:spP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latin typeface="Arial"/>
                <a:ea typeface="Arial"/>
                <a:cs typeface="Arial"/>
              </a:rPr>
              <a:t>Selected Indicators &amp; Results</a:t>
            </a:r>
          </a:p>
        </c:rich>
      </c:tx>
      <c:layout>
        <c:manualLayout>
          <c:xMode val="factor"/>
          <c:yMode val="factor"/>
          <c:x val="-0.00225"/>
          <c:y val="0"/>
        </c:manualLayout>
      </c:layout>
      <c:spPr>
        <a:noFill/>
        <a:ln>
          <a:noFill/>
        </a:ln>
      </c:spPr>
    </c:title>
    <c:view3D>
      <c:rotX val="15"/>
      <c:hPercent val="147"/>
      <c:rotY val="20"/>
      <c:depthPercent val="100"/>
      <c:rAngAx val="1"/>
    </c:view3D>
    <c:plotArea>
      <c:layout>
        <c:manualLayout>
          <c:xMode val="edge"/>
          <c:yMode val="edge"/>
          <c:x val="0.01625"/>
          <c:y val="0.07075"/>
          <c:w val="0.95625"/>
          <c:h val="0.889"/>
        </c:manualLayout>
      </c:layout>
      <c:bar3DChart>
        <c:barDir val="bar"/>
        <c:grouping val="clustered"/>
        <c:varyColors val="1"/>
        <c:ser>
          <c:idx val="0"/>
          <c:order val="0"/>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3175">
                <a:noFill/>
              </a:ln>
            </c:spPr>
          </c:dPt>
          <c:dPt>
            <c:idx val="1"/>
            <c:invertIfNegative val="0"/>
            <c:spPr>
              <a:solidFill>
                <a:srgbClr val="993366"/>
              </a:solidFill>
              <a:ln w="3175">
                <a:noFill/>
              </a:ln>
            </c:spPr>
          </c:dPt>
          <c:dPt>
            <c:idx val="2"/>
            <c:invertIfNegative val="0"/>
            <c:spPr>
              <a:solidFill>
                <a:srgbClr val="FFFFCC"/>
              </a:solidFill>
              <a:ln w="3175">
                <a:noFill/>
              </a:ln>
            </c:spPr>
          </c:dPt>
          <c:dPt>
            <c:idx val="3"/>
            <c:invertIfNegative val="0"/>
            <c:spPr>
              <a:solidFill>
                <a:srgbClr val="CCFFFF"/>
              </a:solidFill>
              <a:ln w="3175">
                <a:noFill/>
              </a:ln>
            </c:spPr>
          </c:dPt>
          <c:dPt>
            <c:idx val="4"/>
            <c:invertIfNegative val="0"/>
            <c:spPr>
              <a:solidFill>
                <a:srgbClr val="660066"/>
              </a:solidFill>
              <a:ln w="3175">
                <a:noFill/>
              </a:ln>
            </c:spPr>
          </c:dPt>
          <c:cat>
            <c:strRef>
              <c:f>'input-chart'!$A$27:$A$31</c:f>
              <c:strCache>
                <c:ptCount val="5"/>
                <c:pt idx="0">
                  <c:v>Overall health indicators quality</c:v>
                </c:pt>
                <c:pt idx="1">
                  <c:v>Risk factors</c:v>
                </c:pt>
                <c:pt idx="2">
                  <c:v>Health system</c:v>
                </c:pt>
                <c:pt idx="3">
                  <c:v>Health status - morbidity</c:v>
                </c:pt>
                <c:pt idx="4">
                  <c:v>Health status - mortality</c:v>
                </c:pt>
              </c:strCache>
            </c:strRef>
          </c:cat>
          <c:val>
            <c:numRef>
              <c:f>'input-chart'!$B$27:$B$31</c:f>
              <c:numCache>
                <c:ptCount val="5"/>
                <c:pt idx="0">
                  <c:v>0</c:v>
                </c:pt>
                <c:pt idx="1">
                  <c:v>0</c:v>
                </c:pt>
                <c:pt idx="2">
                  <c:v>0</c:v>
                </c:pt>
                <c:pt idx="3">
                  <c:v>0</c:v>
                </c:pt>
                <c:pt idx="4">
                  <c:v>0</c:v>
                </c:pt>
              </c:numCache>
            </c:numRef>
          </c:val>
          <c:shape val="box"/>
        </c:ser>
        <c:shape val="box"/>
        <c:axId val="24381388"/>
        <c:axId val="18105901"/>
      </c:bar3DChart>
      <c:catAx>
        <c:axId val="24381388"/>
        <c:scaling>
          <c:orientation val="minMax"/>
        </c:scaling>
        <c:axPos val="l"/>
        <c:delete val="0"/>
        <c:numFmt formatCode="General" sourceLinked="1"/>
        <c:majorTickMark val="out"/>
        <c:minorTickMark val="none"/>
        <c:tickLblPos val="low"/>
        <c:spPr>
          <a:ln w="3175">
            <a:solidFill>
              <a:srgbClr val="000000"/>
            </a:solidFill>
          </a:ln>
        </c:spPr>
        <c:crossAx val="18105901"/>
        <c:crosses val="autoZero"/>
        <c:auto val="1"/>
        <c:lblOffset val="100"/>
        <c:tickLblSkip val="1"/>
        <c:noMultiLvlLbl val="0"/>
      </c:catAx>
      <c:valAx>
        <c:axId val="18105901"/>
        <c:scaling>
          <c:orientation val="minMax"/>
          <c:max val="1"/>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381388"/>
        <c:crossesAt val="1"/>
        <c:crossBetween val="between"/>
        <c:dispUnits/>
      </c:valAx>
      <c:spPr>
        <a:noFill/>
        <a:ln>
          <a:noFill/>
        </a:ln>
      </c:spPr>
    </c:plotArea>
    <c:floor>
      <c:spPr>
        <a:solidFill>
          <a:srgbClr val="C0C0C0"/>
        </a:solidFill>
        <a:ln w="3175">
          <a:solidFill>
            <a:srgbClr val="000000"/>
          </a:solidFill>
        </a:ln>
      </c:spP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noFill/>
    <a:ln>
      <a:noFill/>
    </a:ln>
  </c:spPr>
  <c:txPr>
    <a:bodyPr vert="horz" rot="0"/>
    <a:lstStyle/>
    <a:p>
      <a:pPr>
        <a:defRPr lang="en-US" cap="none" sz="925"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44"/>
      <c:rotY val="20"/>
      <c:depthPercent val="100"/>
      <c:rAngAx val="1"/>
    </c:view3D>
    <c:plotArea>
      <c:layout>
        <c:manualLayout>
          <c:xMode val="edge"/>
          <c:yMode val="edge"/>
          <c:x val="0.01625"/>
          <c:y val="0.023"/>
          <c:w val="0.95625"/>
          <c:h val="0.93725"/>
        </c:manualLayout>
      </c:layout>
      <c:bar3D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'input-chart'!$A$18:$A$24</c:f>
              <c:strCache>
                <c:ptCount val="7"/>
                <c:pt idx="0">
                  <c:v>Estimation method / transparency</c:v>
                </c:pt>
                <c:pt idx="1">
                  <c:v>Disaggregation</c:v>
                </c:pt>
                <c:pt idx="2">
                  <c:v>Representativeness / appropriateness</c:v>
                </c:pt>
                <c:pt idx="3">
                  <c:v>Consistency / completeness</c:v>
                </c:pt>
                <c:pt idx="4">
                  <c:v>Periodicity</c:v>
                </c:pt>
                <c:pt idx="5">
                  <c:v>Timeliness</c:v>
                </c:pt>
                <c:pt idx="6">
                  <c:v>Data collection method</c:v>
                </c:pt>
              </c:strCache>
            </c:strRef>
          </c:cat>
          <c:val>
            <c:numRef>
              <c:f>'input-chart'!$B$18:$B$24</c:f>
              <c:numCache>
                <c:ptCount val="7"/>
                <c:pt idx="0">
                  <c:v>0</c:v>
                </c:pt>
                <c:pt idx="1">
                  <c:v>0</c:v>
                </c:pt>
                <c:pt idx="2">
                  <c:v>0</c:v>
                </c:pt>
                <c:pt idx="3">
                  <c:v>0</c:v>
                </c:pt>
                <c:pt idx="4">
                  <c:v>0</c:v>
                </c:pt>
                <c:pt idx="5">
                  <c:v>0</c:v>
                </c:pt>
                <c:pt idx="6">
                  <c:v>0</c:v>
                </c:pt>
              </c:numCache>
            </c:numRef>
          </c:val>
          <c:shape val="box"/>
        </c:ser>
        <c:shape val="box"/>
        <c:axId val="28735382"/>
        <c:axId val="57291847"/>
      </c:bar3DChart>
      <c:catAx>
        <c:axId val="28735382"/>
        <c:scaling>
          <c:orientation val="minMax"/>
        </c:scaling>
        <c:axPos val="l"/>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57291847"/>
        <c:crosses val="autoZero"/>
        <c:auto val="1"/>
        <c:lblOffset val="100"/>
        <c:tickLblSkip val="1"/>
        <c:noMultiLvlLbl val="0"/>
      </c:catAx>
      <c:valAx>
        <c:axId val="57291847"/>
        <c:scaling>
          <c:orientation val="minMax"/>
          <c:max val="1"/>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8735382"/>
        <c:crossesAt val="1"/>
        <c:crossBetween val="between"/>
        <c:dispUnits/>
      </c:valAx>
      <c:spPr>
        <a:noFill/>
        <a:ln>
          <a:noFill/>
        </a:ln>
      </c:spPr>
    </c:plotArea>
    <c:floor>
      <c:spPr>
        <a:noFill/>
        <a:ln w="3175">
          <a:solidFill>
            <a:srgbClr val="000000"/>
          </a:solidFill>
        </a:ln>
      </c:spP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noFill/>
    <a:ln>
      <a:noFill/>
    </a:ln>
  </c:spPr>
  <c:txPr>
    <a:bodyPr vert="horz" rot="0"/>
    <a:lstStyle/>
    <a:p>
      <a:pPr>
        <a:defRPr lang="en-US" cap="none" sz="9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8.xml" /></Relationships>
</file>

<file path=xl/chartsheets/sheet1.xml><?xml version="1.0" encoding="utf-8"?>
<chartsheet xmlns="http://schemas.openxmlformats.org/spreadsheetml/2006/main" xmlns:r="http://schemas.openxmlformats.org/officeDocument/2006/relationships">
  <sheetPr codeName="Chart20">
    <tabColor indexed="14"/>
  </sheetPr>
  <sheetViews>
    <sheetView workbookViewId="0" zoomScale="90"/>
  </sheetViews>
  <pageMargins left="0.75" right="0.75" top="1" bottom="1" header="0.5" footer="0.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Pr codeName="Chart21">
    <tabColor indexed="14"/>
  </sheetPr>
  <sheetViews>
    <sheetView workbookViewId="0" zoomScale="90"/>
  </sheetViews>
  <pageMargins left="0.75" right="0.75" top="1" bottom="1" header="0.5" footer="0.5"/>
  <pageSetup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Pr codeName="Chart22">
    <tabColor indexed="14"/>
  </sheetPr>
  <sheetViews>
    <sheetView workbookViewId="0" zoomScale="90"/>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Pr codeName="Chart23">
    <tabColor indexed="14"/>
  </sheetPr>
  <sheetViews>
    <sheetView workbookViewId="0" zoomScale="90"/>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7.emf" /><Relationship Id="rId3" Type="http://schemas.openxmlformats.org/officeDocument/2006/relationships/image" Target="../media/image11.emf" /><Relationship Id="rId4" Type="http://schemas.openxmlformats.org/officeDocument/2006/relationships/image" Target="../media/image20.emf" /><Relationship Id="rId5" Type="http://schemas.openxmlformats.org/officeDocument/2006/relationships/image" Target="../media/image18.emf" /><Relationship Id="rId6" Type="http://schemas.openxmlformats.org/officeDocument/2006/relationships/image" Target="../media/image21.emf" /><Relationship Id="rId7" Type="http://schemas.openxmlformats.org/officeDocument/2006/relationships/image" Target="../media/image7.emf" /><Relationship Id="rId8" Type="http://schemas.openxmlformats.org/officeDocument/2006/relationships/image" Target="../media/image9.emf" /><Relationship Id="rId9" Type="http://schemas.openxmlformats.org/officeDocument/2006/relationships/image" Target="../media/image22.emf" /><Relationship Id="rId10" Type="http://schemas.openxmlformats.org/officeDocument/2006/relationships/image" Target="../media/image23.emf" /><Relationship Id="rId11" Type="http://schemas.openxmlformats.org/officeDocument/2006/relationships/image" Target="../media/image25.emf" /><Relationship Id="rId12" Type="http://schemas.openxmlformats.org/officeDocument/2006/relationships/image" Target="../media/image3.emf" /><Relationship Id="rId13" Type="http://schemas.openxmlformats.org/officeDocument/2006/relationships/image" Target="../media/image26.emf" /><Relationship Id="rId14" Type="http://schemas.openxmlformats.org/officeDocument/2006/relationships/image" Target="../media/image15.emf" /><Relationship Id="rId15" Type="http://schemas.openxmlformats.org/officeDocument/2006/relationships/image" Target="../media/image13.emf" /><Relationship Id="rId16" Type="http://schemas.openxmlformats.org/officeDocument/2006/relationships/image" Target="../media/image10.emf" /><Relationship Id="rId17" Type="http://schemas.openxmlformats.org/officeDocument/2006/relationships/image" Target="../media/image5.emf" /></Relationships>
</file>

<file path=xl/drawings/_rels/drawing10.xml.rels><?xml version="1.0" encoding="utf-8" standalone="yes"?><Relationships xmlns="http://schemas.openxmlformats.org/package/2006/relationships"><Relationship Id="rId1" Type="http://schemas.openxmlformats.org/officeDocument/2006/relationships/image" Target="../media/image30.emf" /></Relationships>
</file>

<file path=xl/drawings/_rels/drawing11.xml.rels><?xml version="1.0" encoding="utf-8" standalone="yes"?><Relationships xmlns="http://schemas.openxmlformats.org/package/2006/relationships"><Relationship Id="rId1" Type="http://schemas.openxmlformats.org/officeDocument/2006/relationships/image" Target="../media/image4.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3.xml.rels><?xml version="1.0" encoding="utf-8" standalone="yes"?><Relationships xmlns="http://schemas.openxmlformats.org/package/2006/relationships"><Relationship Id="rId1" Type="http://schemas.openxmlformats.org/officeDocument/2006/relationships/image" Target="../media/image4.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15.xml.rels><?xml version="1.0" encoding="utf-8" standalone="yes"?><Relationships xmlns="http://schemas.openxmlformats.org/package/2006/relationships"><Relationship Id="rId1" Type="http://schemas.openxmlformats.org/officeDocument/2006/relationships/image" Target="../media/image4.emf" /></Relationships>
</file>

<file path=xl/drawings/_rels/drawing1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17.xml.rels><?xml version="1.0" encoding="utf-8" standalone="yes"?><Relationships xmlns="http://schemas.openxmlformats.org/package/2006/relationships"><Relationship Id="rId1" Type="http://schemas.openxmlformats.org/officeDocument/2006/relationships/image" Target="../media/image4.emf" /></Relationships>
</file>

<file path=xl/drawings/_rels/drawing1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9.xml.rels><?xml version="1.0" encoding="utf-8" standalone="yes"?><Relationships xmlns="http://schemas.openxmlformats.org/package/2006/relationships"><Relationship Id="rId1" Type="http://schemas.openxmlformats.org/officeDocument/2006/relationships/image" Target="../media/image29.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8.emf" /></Relationships>
</file>

<file path=xl/drawings/_rels/drawing4.xml.rels><?xml version="1.0" encoding="utf-8" standalone="yes"?><Relationships xmlns="http://schemas.openxmlformats.org/package/2006/relationships"><Relationship Id="rId1" Type="http://schemas.openxmlformats.org/officeDocument/2006/relationships/image" Target="../media/image14.emf" /></Relationships>
</file>

<file path=xl/drawings/_rels/drawing5.xml.rels><?xml version="1.0" encoding="utf-8" standalone="yes"?><Relationships xmlns="http://schemas.openxmlformats.org/package/2006/relationships"><Relationship Id="rId1" Type="http://schemas.openxmlformats.org/officeDocument/2006/relationships/image" Target="../media/image6.emf" /></Relationships>
</file>

<file path=xl/drawings/_rels/drawing6.xml.rels><?xml version="1.0" encoding="utf-8" standalone="yes"?><Relationships xmlns="http://schemas.openxmlformats.org/package/2006/relationships"><Relationship Id="rId1" Type="http://schemas.openxmlformats.org/officeDocument/2006/relationships/image" Target="../media/image12.emf" /></Relationships>
</file>

<file path=xl/drawings/_rels/drawing7.xml.rels><?xml version="1.0" encoding="utf-8" standalone="yes"?><Relationships xmlns="http://schemas.openxmlformats.org/package/2006/relationships"><Relationship Id="rId1" Type="http://schemas.openxmlformats.org/officeDocument/2006/relationships/image" Target="../media/image24.emf" /></Relationships>
</file>

<file path=xl/drawings/_rels/drawing8.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27.emf" /></Relationships>
</file>

<file path=xl/drawings/_rels/drawing9.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2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381000</xdr:colOff>
      <xdr:row>4</xdr:row>
      <xdr:rowOff>85725</xdr:rowOff>
    </xdr:from>
    <xdr:to>
      <xdr:col>11</xdr:col>
      <xdr:colOff>409575</xdr:colOff>
      <xdr:row>8</xdr:row>
      <xdr:rowOff>85725</xdr:rowOff>
    </xdr:to>
    <xdr:pic>
      <xdr:nvPicPr>
        <xdr:cNvPr id="1" name="Picture 1"/>
        <xdr:cNvPicPr preferRelativeResize="1">
          <a:picLocks noChangeAspect="1"/>
        </xdr:cNvPicPr>
      </xdr:nvPicPr>
      <xdr:blipFill>
        <a:blip r:embed="rId1"/>
        <a:stretch>
          <a:fillRect/>
        </a:stretch>
      </xdr:blipFill>
      <xdr:spPr>
        <a:xfrm>
          <a:off x="2819400" y="923925"/>
          <a:ext cx="4210050" cy="647700"/>
        </a:xfrm>
        <a:prstGeom prst="rect">
          <a:avLst/>
        </a:prstGeom>
        <a:noFill/>
        <a:ln w="9525" cmpd="sng">
          <a:noFill/>
        </a:ln>
      </xdr:spPr>
    </xdr:pic>
    <xdr:clientData/>
  </xdr:twoCellAnchor>
  <xdr:twoCellAnchor editAs="oneCell">
    <xdr:from>
      <xdr:col>4</xdr:col>
      <xdr:colOff>38100</xdr:colOff>
      <xdr:row>14</xdr:row>
      <xdr:rowOff>76200</xdr:rowOff>
    </xdr:from>
    <xdr:to>
      <xdr:col>6</xdr:col>
      <xdr:colOff>523875</xdr:colOff>
      <xdr:row>16</xdr:row>
      <xdr:rowOff>57150</xdr:rowOff>
    </xdr:to>
    <xdr:pic>
      <xdr:nvPicPr>
        <xdr:cNvPr id="2" name="CommandButton1"/>
        <xdr:cNvPicPr preferRelativeResize="1">
          <a:picLocks noChangeAspect="1"/>
        </xdr:cNvPicPr>
      </xdr:nvPicPr>
      <xdr:blipFill>
        <a:blip r:embed="rId2"/>
        <a:stretch>
          <a:fillRect/>
        </a:stretch>
      </xdr:blipFill>
      <xdr:spPr>
        <a:xfrm>
          <a:off x="2476500" y="2705100"/>
          <a:ext cx="1619250" cy="304800"/>
        </a:xfrm>
        <a:prstGeom prst="rect">
          <a:avLst/>
        </a:prstGeom>
        <a:noFill/>
        <a:ln w="9525" cmpd="sng">
          <a:noFill/>
        </a:ln>
      </xdr:spPr>
    </xdr:pic>
    <xdr:clientData/>
  </xdr:twoCellAnchor>
  <xdr:twoCellAnchor editAs="oneCell">
    <xdr:from>
      <xdr:col>4</xdr:col>
      <xdr:colOff>38100</xdr:colOff>
      <xdr:row>16</xdr:row>
      <xdr:rowOff>123825</xdr:rowOff>
    </xdr:from>
    <xdr:to>
      <xdr:col>6</xdr:col>
      <xdr:colOff>523875</xdr:colOff>
      <xdr:row>18</xdr:row>
      <xdr:rowOff>104775</xdr:rowOff>
    </xdr:to>
    <xdr:pic>
      <xdr:nvPicPr>
        <xdr:cNvPr id="3" name="CommandButton3"/>
        <xdr:cNvPicPr preferRelativeResize="1">
          <a:picLocks noChangeAspect="1"/>
        </xdr:cNvPicPr>
      </xdr:nvPicPr>
      <xdr:blipFill>
        <a:blip r:embed="rId3"/>
        <a:stretch>
          <a:fillRect/>
        </a:stretch>
      </xdr:blipFill>
      <xdr:spPr>
        <a:xfrm>
          <a:off x="2476500" y="3076575"/>
          <a:ext cx="1619250" cy="304800"/>
        </a:xfrm>
        <a:prstGeom prst="rect">
          <a:avLst/>
        </a:prstGeom>
        <a:noFill/>
        <a:ln w="9525" cmpd="sng">
          <a:noFill/>
        </a:ln>
      </xdr:spPr>
    </xdr:pic>
    <xdr:clientData/>
  </xdr:twoCellAnchor>
  <xdr:twoCellAnchor editAs="oneCell">
    <xdr:from>
      <xdr:col>4</xdr:col>
      <xdr:colOff>38100</xdr:colOff>
      <xdr:row>19</xdr:row>
      <xdr:rowOff>19050</xdr:rowOff>
    </xdr:from>
    <xdr:to>
      <xdr:col>6</xdr:col>
      <xdr:colOff>523875</xdr:colOff>
      <xdr:row>21</xdr:row>
      <xdr:rowOff>0</xdr:rowOff>
    </xdr:to>
    <xdr:pic>
      <xdr:nvPicPr>
        <xdr:cNvPr id="4" name="CommandButton4"/>
        <xdr:cNvPicPr preferRelativeResize="1">
          <a:picLocks noChangeAspect="1"/>
        </xdr:cNvPicPr>
      </xdr:nvPicPr>
      <xdr:blipFill>
        <a:blip r:embed="rId4"/>
        <a:stretch>
          <a:fillRect/>
        </a:stretch>
      </xdr:blipFill>
      <xdr:spPr>
        <a:xfrm>
          <a:off x="2476500" y="3457575"/>
          <a:ext cx="1619250" cy="304800"/>
        </a:xfrm>
        <a:prstGeom prst="rect">
          <a:avLst/>
        </a:prstGeom>
        <a:noFill/>
        <a:ln w="9525" cmpd="sng">
          <a:noFill/>
        </a:ln>
      </xdr:spPr>
    </xdr:pic>
    <xdr:clientData/>
  </xdr:twoCellAnchor>
  <xdr:twoCellAnchor editAs="oneCell">
    <xdr:from>
      <xdr:col>4</xdr:col>
      <xdr:colOff>38100</xdr:colOff>
      <xdr:row>21</xdr:row>
      <xdr:rowOff>76200</xdr:rowOff>
    </xdr:from>
    <xdr:to>
      <xdr:col>6</xdr:col>
      <xdr:colOff>523875</xdr:colOff>
      <xdr:row>23</xdr:row>
      <xdr:rowOff>57150</xdr:rowOff>
    </xdr:to>
    <xdr:pic>
      <xdr:nvPicPr>
        <xdr:cNvPr id="5" name="CommandButton5"/>
        <xdr:cNvPicPr preferRelativeResize="1">
          <a:picLocks noChangeAspect="1"/>
        </xdr:cNvPicPr>
      </xdr:nvPicPr>
      <xdr:blipFill>
        <a:blip r:embed="rId5"/>
        <a:stretch>
          <a:fillRect/>
        </a:stretch>
      </xdr:blipFill>
      <xdr:spPr>
        <a:xfrm>
          <a:off x="2476500" y="3838575"/>
          <a:ext cx="1619250" cy="304800"/>
        </a:xfrm>
        <a:prstGeom prst="rect">
          <a:avLst/>
        </a:prstGeom>
        <a:noFill/>
        <a:ln w="9525" cmpd="sng">
          <a:noFill/>
        </a:ln>
      </xdr:spPr>
    </xdr:pic>
    <xdr:clientData/>
  </xdr:twoCellAnchor>
  <xdr:twoCellAnchor editAs="oneCell">
    <xdr:from>
      <xdr:col>4</xdr:col>
      <xdr:colOff>38100</xdr:colOff>
      <xdr:row>23</xdr:row>
      <xdr:rowOff>133350</xdr:rowOff>
    </xdr:from>
    <xdr:to>
      <xdr:col>6</xdr:col>
      <xdr:colOff>523875</xdr:colOff>
      <xdr:row>25</xdr:row>
      <xdr:rowOff>114300</xdr:rowOff>
    </xdr:to>
    <xdr:pic>
      <xdr:nvPicPr>
        <xdr:cNvPr id="6" name="CommandButton6"/>
        <xdr:cNvPicPr preferRelativeResize="1">
          <a:picLocks noChangeAspect="1"/>
        </xdr:cNvPicPr>
      </xdr:nvPicPr>
      <xdr:blipFill>
        <a:blip r:embed="rId6"/>
        <a:stretch>
          <a:fillRect/>
        </a:stretch>
      </xdr:blipFill>
      <xdr:spPr>
        <a:xfrm>
          <a:off x="2476500" y="4219575"/>
          <a:ext cx="1619250" cy="304800"/>
        </a:xfrm>
        <a:prstGeom prst="rect">
          <a:avLst/>
        </a:prstGeom>
        <a:noFill/>
        <a:ln w="9525" cmpd="sng">
          <a:noFill/>
        </a:ln>
      </xdr:spPr>
    </xdr:pic>
    <xdr:clientData/>
  </xdr:twoCellAnchor>
  <xdr:twoCellAnchor editAs="oneCell">
    <xdr:from>
      <xdr:col>4</xdr:col>
      <xdr:colOff>38100</xdr:colOff>
      <xdr:row>26</xdr:row>
      <xdr:rowOff>19050</xdr:rowOff>
    </xdr:from>
    <xdr:to>
      <xdr:col>6</xdr:col>
      <xdr:colOff>523875</xdr:colOff>
      <xdr:row>28</xdr:row>
      <xdr:rowOff>0</xdr:rowOff>
    </xdr:to>
    <xdr:pic>
      <xdr:nvPicPr>
        <xdr:cNvPr id="7" name="CommandButton7"/>
        <xdr:cNvPicPr preferRelativeResize="1">
          <a:picLocks noChangeAspect="1"/>
        </xdr:cNvPicPr>
      </xdr:nvPicPr>
      <xdr:blipFill>
        <a:blip r:embed="rId7"/>
        <a:stretch>
          <a:fillRect/>
        </a:stretch>
      </xdr:blipFill>
      <xdr:spPr>
        <a:xfrm>
          <a:off x="2476500" y="4591050"/>
          <a:ext cx="1619250" cy="304800"/>
        </a:xfrm>
        <a:prstGeom prst="rect">
          <a:avLst/>
        </a:prstGeom>
        <a:noFill/>
        <a:ln w="9525" cmpd="sng">
          <a:noFill/>
        </a:ln>
      </xdr:spPr>
    </xdr:pic>
    <xdr:clientData/>
  </xdr:twoCellAnchor>
  <xdr:twoCellAnchor editAs="oneCell">
    <xdr:from>
      <xdr:col>8</xdr:col>
      <xdr:colOff>276225</xdr:colOff>
      <xdr:row>14</xdr:row>
      <xdr:rowOff>76200</xdr:rowOff>
    </xdr:from>
    <xdr:to>
      <xdr:col>11</xdr:col>
      <xdr:colOff>600075</xdr:colOff>
      <xdr:row>16</xdr:row>
      <xdr:rowOff>57150</xdr:rowOff>
    </xdr:to>
    <xdr:pic>
      <xdr:nvPicPr>
        <xdr:cNvPr id="8" name="CommandButton2"/>
        <xdr:cNvPicPr preferRelativeResize="1">
          <a:picLocks noChangeAspect="1"/>
        </xdr:cNvPicPr>
      </xdr:nvPicPr>
      <xdr:blipFill>
        <a:blip r:embed="rId8"/>
        <a:stretch>
          <a:fillRect/>
        </a:stretch>
      </xdr:blipFill>
      <xdr:spPr>
        <a:xfrm>
          <a:off x="5067300" y="2705100"/>
          <a:ext cx="2152650" cy="304800"/>
        </a:xfrm>
        <a:prstGeom prst="rect">
          <a:avLst/>
        </a:prstGeom>
        <a:noFill/>
        <a:ln w="9525" cmpd="sng">
          <a:noFill/>
        </a:ln>
      </xdr:spPr>
    </xdr:pic>
    <xdr:clientData/>
  </xdr:twoCellAnchor>
  <xdr:twoCellAnchor editAs="oneCell">
    <xdr:from>
      <xdr:col>8</xdr:col>
      <xdr:colOff>276225</xdr:colOff>
      <xdr:row>16</xdr:row>
      <xdr:rowOff>123825</xdr:rowOff>
    </xdr:from>
    <xdr:to>
      <xdr:col>11</xdr:col>
      <xdr:colOff>600075</xdr:colOff>
      <xdr:row>18</xdr:row>
      <xdr:rowOff>104775</xdr:rowOff>
    </xdr:to>
    <xdr:pic>
      <xdr:nvPicPr>
        <xdr:cNvPr id="9" name="CommandButton8"/>
        <xdr:cNvPicPr preferRelativeResize="1">
          <a:picLocks noChangeAspect="1"/>
        </xdr:cNvPicPr>
      </xdr:nvPicPr>
      <xdr:blipFill>
        <a:blip r:embed="rId9"/>
        <a:stretch>
          <a:fillRect/>
        </a:stretch>
      </xdr:blipFill>
      <xdr:spPr>
        <a:xfrm>
          <a:off x="5067300" y="3076575"/>
          <a:ext cx="2152650" cy="304800"/>
        </a:xfrm>
        <a:prstGeom prst="rect">
          <a:avLst/>
        </a:prstGeom>
        <a:noFill/>
        <a:ln w="9525" cmpd="sng">
          <a:noFill/>
        </a:ln>
      </xdr:spPr>
    </xdr:pic>
    <xdr:clientData/>
  </xdr:twoCellAnchor>
  <xdr:twoCellAnchor editAs="oneCell">
    <xdr:from>
      <xdr:col>8</xdr:col>
      <xdr:colOff>276225</xdr:colOff>
      <xdr:row>19</xdr:row>
      <xdr:rowOff>28575</xdr:rowOff>
    </xdr:from>
    <xdr:to>
      <xdr:col>11</xdr:col>
      <xdr:colOff>600075</xdr:colOff>
      <xdr:row>21</xdr:row>
      <xdr:rowOff>9525</xdr:rowOff>
    </xdr:to>
    <xdr:pic>
      <xdr:nvPicPr>
        <xdr:cNvPr id="10" name="CommandButton9"/>
        <xdr:cNvPicPr preferRelativeResize="1">
          <a:picLocks noChangeAspect="1"/>
        </xdr:cNvPicPr>
      </xdr:nvPicPr>
      <xdr:blipFill>
        <a:blip r:embed="rId10"/>
        <a:stretch>
          <a:fillRect/>
        </a:stretch>
      </xdr:blipFill>
      <xdr:spPr>
        <a:xfrm>
          <a:off x="5067300" y="3467100"/>
          <a:ext cx="2152650" cy="304800"/>
        </a:xfrm>
        <a:prstGeom prst="rect">
          <a:avLst/>
        </a:prstGeom>
        <a:noFill/>
        <a:ln w="9525" cmpd="sng">
          <a:noFill/>
        </a:ln>
      </xdr:spPr>
    </xdr:pic>
    <xdr:clientData/>
  </xdr:twoCellAnchor>
  <xdr:twoCellAnchor editAs="oneCell">
    <xdr:from>
      <xdr:col>8</xdr:col>
      <xdr:colOff>276225</xdr:colOff>
      <xdr:row>21</xdr:row>
      <xdr:rowOff>76200</xdr:rowOff>
    </xdr:from>
    <xdr:to>
      <xdr:col>11</xdr:col>
      <xdr:colOff>600075</xdr:colOff>
      <xdr:row>23</xdr:row>
      <xdr:rowOff>57150</xdr:rowOff>
    </xdr:to>
    <xdr:pic>
      <xdr:nvPicPr>
        <xdr:cNvPr id="11" name="CommandButton10"/>
        <xdr:cNvPicPr preferRelativeResize="1">
          <a:picLocks noChangeAspect="1"/>
        </xdr:cNvPicPr>
      </xdr:nvPicPr>
      <xdr:blipFill>
        <a:blip r:embed="rId11"/>
        <a:stretch>
          <a:fillRect/>
        </a:stretch>
      </xdr:blipFill>
      <xdr:spPr>
        <a:xfrm>
          <a:off x="5067300" y="3838575"/>
          <a:ext cx="2152650" cy="304800"/>
        </a:xfrm>
        <a:prstGeom prst="rect">
          <a:avLst/>
        </a:prstGeom>
        <a:noFill/>
        <a:ln w="9525" cmpd="sng">
          <a:noFill/>
        </a:ln>
      </xdr:spPr>
    </xdr:pic>
    <xdr:clientData/>
  </xdr:twoCellAnchor>
  <xdr:twoCellAnchor editAs="oneCell">
    <xdr:from>
      <xdr:col>8</xdr:col>
      <xdr:colOff>276225</xdr:colOff>
      <xdr:row>23</xdr:row>
      <xdr:rowOff>123825</xdr:rowOff>
    </xdr:from>
    <xdr:to>
      <xdr:col>11</xdr:col>
      <xdr:colOff>600075</xdr:colOff>
      <xdr:row>25</xdr:row>
      <xdr:rowOff>104775</xdr:rowOff>
    </xdr:to>
    <xdr:pic>
      <xdr:nvPicPr>
        <xdr:cNvPr id="12" name="CommandButton11"/>
        <xdr:cNvPicPr preferRelativeResize="1">
          <a:picLocks noChangeAspect="1"/>
        </xdr:cNvPicPr>
      </xdr:nvPicPr>
      <xdr:blipFill>
        <a:blip r:embed="rId12"/>
        <a:stretch>
          <a:fillRect/>
        </a:stretch>
      </xdr:blipFill>
      <xdr:spPr>
        <a:xfrm>
          <a:off x="5067300" y="4210050"/>
          <a:ext cx="2152650" cy="304800"/>
        </a:xfrm>
        <a:prstGeom prst="rect">
          <a:avLst/>
        </a:prstGeom>
        <a:noFill/>
        <a:ln w="9525" cmpd="sng">
          <a:noFill/>
        </a:ln>
      </xdr:spPr>
    </xdr:pic>
    <xdr:clientData/>
  </xdr:twoCellAnchor>
  <xdr:twoCellAnchor editAs="oneCell">
    <xdr:from>
      <xdr:col>8</xdr:col>
      <xdr:colOff>276225</xdr:colOff>
      <xdr:row>26</xdr:row>
      <xdr:rowOff>19050</xdr:rowOff>
    </xdr:from>
    <xdr:to>
      <xdr:col>11</xdr:col>
      <xdr:colOff>600075</xdr:colOff>
      <xdr:row>28</xdr:row>
      <xdr:rowOff>0</xdr:rowOff>
    </xdr:to>
    <xdr:pic>
      <xdr:nvPicPr>
        <xdr:cNvPr id="13" name="CommandButton12"/>
        <xdr:cNvPicPr preferRelativeResize="1">
          <a:picLocks noChangeAspect="1"/>
        </xdr:cNvPicPr>
      </xdr:nvPicPr>
      <xdr:blipFill>
        <a:blip r:embed="rId13"/>
        <a:stretch>
          <a:fillRect/>
        </a:stretch>
      </xdr:blipFill>
      <xdr:spPr>
        <a:xfrm>
          <a:off x="5067300" y="4591050"/>
          <a:ext cx="2152650" cy="304800"/>
        </a:xfrm>
        <a:prstGeom prst="rect">
          <a:avLst/>
        </a:prstGeom>
        <a:noFill/>
        <a:ln w="9525" cmpd="sng">
          <a:noFill/>
        </a:ln>
      </xdr:spPr>
    </xdr:pic>
    <xdr:clientData/>
  </xdr:twoCellAnchor>
  <xdr:twoCellAnchor editAs="oneCell">
    <xdr:from>
      <xdr:col>6</xdr:col>
      <xdr:colOff>257175</xdr:colOff>
      <xdr:row>28</xdr:row>
      <xdr:rowOff>114300</xdr:rowOff>
    </xdr:from>
    <xdr:to>
      <xdr:col>9</xdr:col>
      <xdr:colOff>47625</xdr:colOff>
      <xdr:row>30</xdr:row>
      <xdr:rowOff>95250</xdr:rowOff>
    </xdr:to>
    <xdr:pic>
      <xdr:nvPicPr>
        <xdr:cNvPr id="14" name="CommandButton13"/>
        <xdr:cNvPicPr preferRelativeResize="1">
          <a:picLocks noChangeAspect="1"/>
        </xdr:cNvPicPr>
      </xdr:nvPicPr>
      <xdr:blipFill>
        <a:blip r:embed="rId14"/>
        <a:stretch>
          <a:fillRect/>
        </a:stretch>
      </xdr:blipFill>
      <xdr:spPr>
        <a:xfrm>
          <a:off x="3829050" y="5010150"/>
          <a:ext cx="1619250" cy="304800"/>
        </a:xfrm>
        <a:prstGeom prst="rect">
          <a:avLst/>
        </a:prstGeom>
        <a:noFill/>
        <a:ln w="9525" cmpd="sng">
          <a:noFill/>
        </a:ln>
      </xdr:spPr>
    </xdr:pic>
    <xdr:clientData/>
  </xdr:twoCellAnchor>
  <xdr:twoCellAnchor editAs="oneCell">
    <xdr:from>
      <xdr:col>1</xdr:col>
      <xdr:colOff>28575</xdr:colOff>
      <xdr:row>20</xdr:row>
      <xdr:rowOff>38100</xdr:rowOff>
    </xdr:from>
    <xdr:to>
      <xdr:col>3</xdr:col>
      <xdr:colOff>428625</xdr:colOff>
      <xdr:row>22</xdr:row>
      <xdr:rowOff>19050</xdr:rowOff>
    </xdr:to>
    <xdr:pic>
      <xdr:nvPicPr>
        <xdr:cNvPr id="15" name="CommandButton14"/>
        <xdr:cNvPicPr preferRelativeResize="1">
          <a:picLocks noChangeAspect="1"/>
        </xdr:cNvPicPr>
      </xdr:nvPicPr>
      <xdr:blipFill>
        <a:blip r:embed="rId15"/>
        <a:stretch>
          <a:fillRect/>
        </a:stretch>
      </xdr:blipFill>
      <xdr:spPr>
        <a:xfrm>
          <a:off x="638175" y="3638550"/>
          <a:ext cx="1619250" cy="304800"/>
        </a:xfrm>
        <a:prstGeom prst="rect">
          <a:avLst/>
        </a:prstGeom>
        <a:noFill/>
        <a:ln w="9525" cmpd="sng">
          <a:noFill/>
        </a:ln>
      </xdr:spPr>
    </xdr:pic>
    <xdr:clientData/>
  </xdr:twoCellAnchor>
  <xdr:twoCellAnchor editAs="oneCell">
    <xdr:from>
      <xdr:col>12</xdr:col>
      <xdr:colOff>247650</xdr:colOff>
      <xdr:row>20</xdr:row>
      <xdr:rowOff>38100</xdr:rowOff>
    </xdr:from>
    <xdr:to>
      <xdr:col>15</xdr:col>
      <xdr:colOff>38100</xdr:colOff>
      <xdr:row>22</xdr:row>
      <xdr:rowOff>19050</xdr:rowOff>
    </xdr:to>
    <xdr:pic>
      <xdr:nvPicPr>
        <xdr:cNvPr id="16" name="CommandButton15"/>
        <xdr:cNvPicPr preferRelativeResize="1">
          <a:picLocks noChangeAspect="1"/>
        </xdr:cNvPicPr>
      </xdr:nvPicPr>
      <xdr:blipFill>
        <a:blip r:embed="rId16"/>
        <a:stretch>
          <a:fillRect/>
        </a:stretch>
      </xdr:blipFill>
      <xdr:spPr>
        <a:xfrm>
          <a:off x="7477125" y="3638550"/>
          <a:ext cx="1619250" cy="304800"/>
        </a:xfrm>
        <a:prstGeom prst="rect">
          <a:avLst/>
        </a:prstGeom>
        <a:noFill/>
        <a:ln w="9525" cmpd="sng">
          <a:noFill/>
        </a:ln>
      </xdr:spPr>
    </xdr:pic>
    <xdr:clientData/>
  </xdr:twoCellAnchor>
  <xdr:twoCellAnchor editAs="oneCell">
    <xdr:from>
      <xdr:col>5</xdr:col>
      <xdr:colOff>276225</xdr:colOff>
      <xdr:row>31</xdr:row>
      <xdr:rowOff>66675</xdr:rowOff>
    </xdr:from>
    <xdr:to>
      <xdr:col>10</xdr:col>
      <xdr:colOff>38100</xdr:colOff>
      <xdr:row>33</xdr:row>
      <xdr:rowOff>47625</xdr:rowOff>
    </xdr:to>
    <xdr:pic>
      <xdr:nvPicPr>
        <xdr:cNvPr id="17" name="CommandButton16"/>
        <xdr:cNvPicPr preferRelativeResize="1">
          <a:picLocks noChangeAspect="1"/>
        </xdr:cNvPicPr>
      </xdr:nvPicPr>
      <xdr:blipFill>
        <a:blip r:embed="rId17"/>
        <a:stretch>
          <a:fillRect/>
        </a:stretch>
      </xdr:blipFill>
      <xdr:spPr>
        <a:xfrm>
          <a:off x="3238500" y="5448300"/>
          <a:ext cx="2809875" cy="3048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85725</xdr:colOff>
      <xdr:row>2</xdr:row>
      <xdr:rowOff>133350</xdr:rowOff>
    </xdr:from>
    <xdr:to>
      <xdr:col>6</xdr:col>
      <xdr:colOff>47625</xdr:colOff>
      <xdr:row>4</xdr:row>
      <xdr:rowOff>114300</xdr:rowOff>
    </xdr:to>
    <xdr:pic>
      <xdr:nvPicPr>
        <xdr:cNvPr id="1" name="CommandButton1"/>
        <xdr:cNvPicPr preferRelativeResize="1">
          <a:picLocks noChangeAspect="1"/>
        </xdr:cNvPicPr>
      </xdr:nvPicPr>
      <xdr:blipFill>
        <a:blip r:embed="rId1"/>
        <a:stretch>
          <a:fillRect/>
        </a:stretch>
      </xdr:blipFill>
      <xdr:spPr>
        <a:xfrm>
          <a:off x="4057650" y="457200"/>
          <a:ext cx="1181100" cy="304800"/>
        </a:xfrm>
        <a:prstGeom prst="rect">
          <a:avLst/>
        </a:prstGeom>
        <a:noFill/>
        <a:ln w="9525" cmpd="sng">
          <a:noFill/>
        </a:ln>
      </xdr:spPr>
    </xdr:pic>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0.872</cdr:x>
      <cdr:y>0</cdr:y>
    </cdr:from>
    <cdr:to>
      <cdr:x>1</cdr:x>
      <cdr:y>0.055</cdr:y>
    </cdr:to>
    <cdr:pic>
      <cdr:nvPicPr>
        <cdr:cNvPr id="1" name="Picture 35"/>
        <cdr:cNvPicPr preferRelativeResize="1">
          <a:picLocks noChangeAspect="1"/>
        </cdr:cNvPicPr>
      </cdr:nvPicPr>
      <cdr:blipFill>
        <a:blip r:embed="rId1"/>
        <a:stretch>
          <a:fillRect/>
        </a:stretch>
      </cdr:blipFill>
      <cdr:spPr>
        <a:xfrm>
          <a:off x="8105775" y="0"/>
          <a:ext cx="1190625" cy="314325"/>
        </a:xfrm>
        <a:prstGeom prst="rect">
          <a:avLst/>
        </a:prstGeom>
        <a:noFill/>
        <a:ln w="9525" cmpd="sng">
          <a:noFill/>
        </a:ln>
      </cdr:spPr>
    </cdr:pic>
  </cdr:relSizeAnchor>
  <cdr:relSizeAnchor xmlns:cdr="http://schemas.openxmlformats.org/drawingml/2006/chartDrawing">
    <cdr:from>
      <cdr:x>0.1055</cdr:x>
      <cdr:y>0.89075</cdr:y>
    </cdr:from>
    <cdr:to>
      <cdr:x>0.9915</cdr:x>
      <cdr:y>0.9255</cdr:y>
    </cdr:to>
    <cdr:grpSp>
      <cdr:nvGrpSpPr>
        <cdr:cNvPr id="2" name="Group 73"/>
        <cdr:cNvGrpSpPr>
          <a:grpSpLocks/>
        </cdr:cNvGrpSpPr>
      </cdr:nvGrpSpPr>
      <cdr:grpSpPr>
        <a:xfrm>
          <a:off x="981075" y="5038725"/>
          <a:ext cx="8248650" cy="200025"/>
          <a:chOff x="976610" y="4977672"/>
          <a:chExt cx="8120801" cy="200566"/>
        </a:xfrm>
        <a:solidFill>
          <a:srgbClr val="FFFFFF"/>
        </a:solidFill>
      </cdr:grpSpPr>
      <cdr:sp>
        <cdr:nvSpPr>
          <cdr:cNvPr id="3" name="AutoShape 64"/>
          <cdr:cNvSpPr>
            <a:spLocks/>
          </cdr:cNvSpPr>
        </cdr:nvSpPr>
        <cdr:spPr>
          <a:xfrm>
            <a:off x="7260080" y="4977672"/>
            <a:ext cx="1837331" cy="200566"/>
          </a:xfrm>
          <a:prstGeom prst="parallelogram">
            <a:avLst>
              <a:gd name="adj" fmla="val -35731"/>
            </a:avLst>
          </a:prstGeom>
          <a:solidFill>
            <a:srgbClr val="99CC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4" name="AutoShape 63"/>
          <cdr:cNvSpPr>
            <a:spLocks/>
          </cdr:cNvSpPr>
        </cdr:nvSpPr>
        <cdr:spPr>
          <a:xfrm>
            <a:off x="5682614" y="4977672"/>
            <a:ext cx="1837331" cy="200566"/>
          </a:xfrm>
          <a:prstGeom prst="parallelogram">
            <a:avLst>
              <a:gd name="adj" fmla="val -35731"/>
            </a:avLst>
          </a:prstGeom>
          <a:solidFill>
            <a:srgbClr val="FFFF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5" name="AutoShape 62"/>
          <cdr:cNvSpPr>
            <a:spLocks/>
          </cdr:cNvSpPr>
        </cdr:nvSpPr>
        <cdr:spPr>
          <a:xfrm>
            <a:off x="4117330" y="4977672"/>
            <a:ext cx="1835301" cy="200566"/>
          </a:xfrm>
          <a:prstGeom prst="parallelogram">
            <a:avLst>
              <a:gd name="adj" fmla="val -35731"/>
            </a:avLst>
          </a:prstGeom>
          <a:solidFill>
            <a:srgbClr val="FF99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6" name="AutoShape 61"/>
          <cdr:cNvSpPr>
            <a:spLocks/>
          </cdr:cNvSpPr>
        </cdr:nvSpPr>
        <cdr:spPr>
          <a:xfrm>
            <a:off x="2550015" y="4977672"/>
            <a:ext cx="1835301" cy="200566"/>
          </a:xfrm>
          <a:prstGeom prst="parallelogram">
            <a:avLst>
              <a:gd name="adj" fmla="val -35731"/>
            </a:avLst>
          </a:prstGeom>
          <a:solidFill>
            <a:srgbClr val="FF66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7" name="AutoShape 65"/>
          <cdr:cNvSpPr>
            <a:spLocks/>
          </cdr:cNvSpPr>
        </cdr:nvSpPr>
        <cdr:spPr>
          <a:xfrm>
            <a:off x="976610" y="4977672"/>
            <a:ext cx="1835301" cy="200566"/>
          </a:xfrm>
          <a:prstGeom prst="parallelogram">
            <a:avLst>
              <a:gd name="adj" fmla="val -35731"/>
            </a:avLst>
          </a:prstGeom>
          <a:solidFill>
            <a:srgbClr val="FF00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grpSp>
  </cdr:relSizeAnchor>
  <cdr:relSizeAnchor xmlns:cdr="http://schemas.openxmlformats.org/drawingml/2006/chartDrawing">
    <cdr:from>
      <cdr:x>0.1055</cdr:x>
      <cdr:y>0.9255</cdr:y>
    </cdr:from>
    <cdr:to>
      <cdr:x>0.96225</cdr:x>
      <cdr:y>0.973</cdr:y>
    </cdr:to>
    <cdr:grpSp>
      <cdr:nvGrpSpPr>
        <cdr:cNvPr id="8" name="Group 67"/>
        <cdr:cNvGrpSpPr>
          <a:grpSpLocks/>
        </cdr:cNvGrpSpPr>
      </cdr:nvGrpSpPr>
      <cdr:grpSpPr>
        <a:xfrm>
          <a:off x="981075" y="5238750"/>
          <a:ext cx="7972425" cy="266700"/>
          <a:chOff x="977622" y="5180648"/>
          <a:chExt cx="7855482" cy="264633"/>
        </a:xfrm>
        <a:solidFill>
          <a:srgbClr val="FFFFFF"/>
        </a:solidFill>
      </cdr:grpSpPr>
      <cdr:sp>
        <cdr:nvSpPr>
          <cdr:cNvPr id="9" name="Rectangle 52"/>
          <cdr:cNvSpPr>
            <a:spLocks/>
          </cdr:cNvSpPr>
        </cdr:nvSpPr>
        <cdr:spPr>
          <a:xfrm>
            <a:off x="4121779" y="5180648"/>
            <a:ext cx="1575024" cy="264633"/>
          </a:xfrm>
          <a:prstGeom prst="rect">
            <a:avLst/>
          </a:prstGeom>
          <a:solidFill>
            <a:srgbClr val="FF99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10" name="Rectangle 20"/>
          <cdr:cNvSpPr>
            <a:spLocks/>
          </cdr:cNvSpPr>
        </cdr:nvSpPr>
        <cdr:spPr>
          <a:xfrm>
            <a:off x="977622" y="5180648"/>
            <a:ext cx="1575024" cy="264633"/>
          </a:xfrm>
          <a:prstGeom prst="rect">
            <a:avLst/>
          </a:prstGeom>
          <a:solidFill>
            <a:srgbClr val="FF00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11" name="Rectangle 51"/>
          <cdr:cNvSpPr>
            <a:spLocks/>
          </cdr:cNvSpPr>
        </cdr:nvSpPr>
        <cdr:spPr>
          <a:xfrm>
            <a:off x="2552646" y="5180648"/>
            <a:ext cx="1569133" cy="264633"/>
          </a:xfrm>
          <a:prstGeom prst="rect">
            <a:avLst/>
          </a:prstGeom>
          <a:solidFill>
            <a:srgbClr val="FF66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12" name="Rectangle 53"/>
          <cdr:cNvSpPr>
            <a:spLocks/>
          </cdr:cNvSpPr>
        </cdr:nvSpPr>
        <cdr:spPr>
          <a:xfrm>
            <a:off x="5698767" y="5180648"/>
            <a:ext cx="1569133" cy="264633"/>
          </a:xfrm>
          <a:prstGeom prst="rect">
            <a:avLst/>
          </a:prstGeom>
          <a:solidFill>
            <a:srgbClr val="FFFF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13" name="Rectangle 54"/>
          <cdr:cNvSpPr>
            <a:spLocks/>
          </cdr:cNvSpPr>
        </cdr:nvSpPr>
        <cdr:spPr>
          <a:xfrm>
            <a:off x="7265935" y="5180648"/>
            <a:ext cx="1567169" cy="264633"/>
          </a:xfrm>
          <a:prstGeom prst="rect">
            <a:avLst/>
          </a:prstGeom>
          <a:solidFill>
            <a:srgbClr val="99CC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grpSp>
  </cdr:relSizeAnchor>
  <cdr:relSizeAnchor xmlns:cdr="http://schemas.openxmlformats.org/drawingml/2006/chartDrawing">
    <cdr:from>
      <cdr:x>0.1565</cdr:x>
      <cdr:y>0.88875</cdr:y>
    </cdr:from>
    <cdr:to>
      <cdr:x>0.94075</cdr:x>
      <cdr:y>0.9265</cdr:y>
    </cdr:to>
    <cdr:grpSp>
      <cdr:nvGrpSpPr>
        <cdr:cNvPr id="14" name="Group 72"/>
        <cdr:cNvGrpSpPr>
          <a:grpSpLocks/>
        </cdr:cNvGrpSpPr>
      </cdr:nvGrpSpPr>
      <cdr:grpSpPr>
        <a:xfrm>
          <a:off x="1447800" y="5029200"/>
          <a:ext cx="7296150" cy="209550"/>
          <a:chOff x="1458780" y="4846006"/>
          <a:chExt cx="7186063" cy="221044"/>
        </a:xfrm>
        <a:solidFill>
          <a:srgbClr val="FFFFFF"/>
        </a:solidFill>
      </cdr:grpSpPr>
      <cdr:sp>
        <cdr:nvSpPr>
          <cdr:cNvPr id="15" name="Text Box 46"/>
          <cdr:cNvSpPr txBox="1">
            <a:spLocks noChangeArrowheads="1"/>
          </cdr:cNvSpPr>
        </cdr:nvSpPr>
        <cdr:spPr>
          <a:xfrm>
            <a:off x="1458780" y="4868166"/>
            <a:ext cx="871310" cy="198884"/>
          </a:xfrm>
          <a:prstGeom prst="rect">
            <a:avLst/>
          </a:prstGeom>
          <a:noFill/>
          <a:ln w="9525" cmpd="sng">
            <a:noFill/>
          </a:ln>
        </cdr:spPr>
        <cdr:txBody>
          <a:bodyPr vertOverflow="clip" wrap="square" lIns="27432" tIns="27432" rIns="0" bIns="0">
            <a:spAutoFit/>
          </a:bodyPr>
          <a:p>
            <a:pPr algn="l">
              <a:defRPr/>
            </a:pPr>
            <a:r>
              <a:rPr lang="en-US" cap="none" sz="1000" b="1" i="1" u="none" baseline="0">
                <a:solidFill>
                  <a:srgbClr val="000000"/>
                </a:solidFill>
                <a:latin typeface="Arial"/>
                <a:ea typeface="Arial"/>
                <a:cs typeface="Arial"/>
              </a:rPr>
              <a:t>Not functional</a:t>
            </a:r>
          </a:p>
        </cdr:txBody>
      </cdr:sp>
      <cdr:sp>
        <cdr:nvSpPr>
          <cdr:cNvPr id="16" name="Text Box 31"/>
          <cdr:cNvSpPr txBox="1">
            <a:spLocks noChangeArrowheads="1"/>
          </cdr:cNvSpPr>
        </cdr:nvSpPr>
        <cdr:spPr>
          <a:xfrm>
            <a:off x="2860062" y="4867724"/>
            <a:ext cx="1137194" cy="199326"/>
          </a:xfrm>
          <a:prstGeom prst="rect">
            <a:avLst/>
          </a:prstGeom>
          <a:noFill/>
          <a:ln w="9525" cmpd="sng">
            <a:noFill/>
          </a:ln>
        </cdr:spPr>
        <cdr:txBody>
          <a:bodyPr vertOverflow="clip" wrap="square" lIns="27432" tIns="27432" rIns="0" bIns="0">
            <a:spAutoFit/>
          </a:bodyPr>
          <a:p>
            <a:pPr algn="l">
              <a:defRPr/>
            </a:pPr>
            <a:r>
              <a:rPr lang="en-US" cap="none" sz="1000" b="1" i="1" u="none" baseline="0">
                <a:solidFill>
                  <a:srgbClr val="000000"/>
                </a:solidFill>
                <a:latin typeface="Arial"/>
                <a:ea typeface="Arial"/>
                <a:cs typeface="Arial"/>
              </a:rPr>
              <a:t>Not adequate at all</a:t>
            </a:r>
          </a:p>
        </cdr:txBody>
      </cdr:sp>
      <cdr:sp>
        <cdr:nvSpPr>
          <cdr:cNvPr id="17" name="Text Box 32"/>
          <cdr:cNvSpPr txBox="1">
            <a:spLocks noChangeArrowheads="1"/>
          </cdr:cNvSpPr>
        </cdr:nvSpPr>
        <cdr:spPr>
          <a:xfrm>
            <a:off x="4193077" y="4846006"/>
            <a:ext cx="1640219" cy="172249"/>
          </a:xfrm>
          <a:prstGeom prst="rect">
            <a:avLst/>
          </a:prstGeom>
          <a:noFill/>
          <a:ln w="9525" cmpd="sng">
            <a:noFill/>
          </a:ln>
        </cdr:spPr>
        <cdr:txBody>
          <a:bodyPr vertOverflow="clip" wrap="square" lIns="36576" tIns="27432" rIns="0" bIns="0"/>
          <a:p>
            <a:pPr algn="l">
              <a:defRPr/>
            </a:pPr>
            <a:r>
              <a:rPr lang="en-US" cap="none" sz="1000" b="1" i="1" u="none" baseline="0">
                <a:solidFill>
                  <a:srgbClr val="000000"/>
                </a:solidFill>
                <a:latin typeface="Arial"/>
                <a:ea typeface="Arial"/>
                <a:cs typeface="Arial"/>
              </a:rPr>
              <a:t>Present but not adequate</a:t>
            </a:r>
          </a:p>
        </cdr:txBody>
      </cdr:sp>
      <cdr:sp>
        <cdr:nvSpPr>
          <cdr:cNvPr id="18" name="Text Box 33"/>
          <cdr:cNvSpPr txBox="1">
            <a:spLocks noChangeArrowheads="1"/>
          </cdr:cNvSpPr>
        </cdr:nvSpPr>
        <cdr:spPr>
          <a:xfrm>
            <a:off x="6239308" y="4867171"/>
            <a:ext cx="605426" cy="199879"/>
          </a:xfrm>
          <a:prstGeom prst="rect">
            <a:avLst/>
          </a:prstGeom>
          <a:noFill/>
          <a:ln w="9525" cmpd="sng">
            <a:noFill/>
          </a:ln>
        </cdr:spPr>
        <cdr:txBody>
          <a:bodyPr vertOverflow="clip" wrap="square" lIns="27432" tIns="27432" rIns="0" bIns="0">
            <a:spAutoFit/>
          </a:bodyPr>
          <a:p>
            <a:pPr algn="l">
              <a:defRPr/>
            </a:pPr>
            <a:r>
              <a:rPr lang="en-US" cap="none" sz="1000" b="1" i="1" u="none" baseline="0">
                <a:solidFill>
                  <a:srgbClr val="000000"/>
                </a:solidFill>
                <a:latin typeface="Arial"/>
                <a:ea typeface="Arial"/>
                <a:cs typeface="Arial"/>
              </a:rPr>
              <a:t>Adequate</a:t>
            </a:r>
          </a:p>
        </cdr:txBody>
      </cdr:sp>
      <cdr:sp>
        <cdr:nvSpPr>
          <cdr:cNvPr id="19" name="Text Box 34"/>
          <cdr:cNvSpPr txBox="1">
            <a:spLocks noChangeArrowheads="1"/>
          </cdr:cNvSpPr>
        </cdr:nvSpPr>
        <cdr:spPr>
          <a:xfrm>
            <a:off x="7651370" y="4866839"/>
            <a:ext cx="993473" cy="200211"/>
          </a:xfrm>
          <a:prstGeom prst="rect">
            <a:avLst/>
          </a:prstGeom>
          <a:noFill/>
          <a:ln w="9525" cmpd="sng">
            <a:noFill/>
          </a:ln>
        </cdr:spPr>
        <cdr:txBody>
          <a:bodyPr vertOverflow="clip" wrap="square" lIns="27432" tIns="27432" rIns="0" bIns="0">
            <a:spAutoFit/>
          </a:bodyPr>
          <a:p>
            <a:pPr algn="l">
              <a:defRPr/>
            </a:pPr>
            <a:r>
              <a:rPr lang="en-US" cap="none" sz="1000" b="1" i="1" u="none" baseline="0">
                <a:solidFill>
                  <a:srgbClr val="000000"/>
                </a:solidFill>
                <a:latin typeface="Arial"/>
                <a:ea typeface="Arial"/>
                <a:cs typeface="Arial"/>
              </a:rPr>
              <a:t>Highly adequate</a:t>
            </a:r>
          </a:p>
        </cdr:txBody>
      </cdr:sp>
    </cdr:grp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667375"/>
    <xdr:graphicFrame>
      <xdr:nvGraphicFramePr>
        <xdr:cNvPr id="1" name="Shape 1025"/>
        <xdr:cNvGraphicFramePr/>
      </xdr:nvGraphicFramePr>
      <xdr:xfrm>
        <a:off x="0" y="0"/>
        <a:ext cx="9305925" cy="56673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0.872</cdr:x>
      <cdr:y>0</cdr:y>
    </cdr:from>
    <cdr:to>
      <cdr:x>1</cdr:x>
      <cdr:y>0.055</cdr:y>
    </cdr:to>
    <cdr:pic>
      <cdr:nvPicPr>
        <cdr:cNvPr id="1" name="Picture 18"/>
        <cdr:cNvPicPr preferRelativeResize="1">
          <a:picLocks noChangeAspect="1"/>
        </cdr:cNvPicPr>
      </cdr:nvPicPr>
      <cdr:blipFill>
        <a:blip r:embed="rId1"/>
        <a:stretch>
          <a:fillRect/>
        </a:stretch>
      </cdr:blipFill>
      <cdr:spPr>
        <a:xfrm>
          <a:off x="8105775" y="0"/>
          <a:ext cx="1190625" cy="314325"/>
        </a:xfrm>
        <a:prstGeom prst="rect">
          <a:avLst/>
        </a:prstGeom>
        <a:noFill/>
        <a:ln w="9525" cmpd="sng">
          <a:noFill/>
        </a:ln>
      </cdr:spPr>
    </cdr:pic>
  </cdr:relSizeAnchor>
  <cdr:relSizeAnchor xmlns:cdr="http://schemas.openxmlformats.org/drawingml/2006/chartDrawing">
    <cdr:from>
      <cdr:x>0.29575</cdr:x>
      <cdr:y>0.916</cdr:y>
    </cdr:from>
    <cdr:to>
      <cdr:x>0.46375</cdr:x>
      <cdr:y>0.96525</cdr:y>
    </cdr:to>
    <cdr:sp>
      <cdr:nvSpPr>
        <cdr:cNvPr id="2" name="Rectangle 19"/>
        <cdr:cNvSpPr>
          <a:spLocks/>
        </cdr:cNvSpPr>
      </cdr:nvSpPr>
      <cdr:spPr>
        <a:xfrm>
          <a:off x="2743200" y="5191125"/>
          <a:ext cx="1562100" cy="276225"/>
        </a:xfrm>
        <a:prstGeom prst="rect">
          <a:avLst/>
        </a:prstGeom>
        <a:solidFill>
          <a:srgbClr val="FF66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0.29575</cdr:x>
      <cdr:y>0.879</cdr:y>
    </cdr:from>
    <cdr:to>
      <cdr:x>0.49125</cdr:x>
      <cdr:y>0.916</cdr:y>
    </cdr:to>
    <cdr:sp>
      <cdr:nvSpPr>
        <cdr:cNvPr id="3" name="AutoShape 20"/>
        <cdr:cNvSpPr>
          <a:spLocks/>
        </cdr:cNvSpPr>
      </cdr:nvSpPr>
      <cdr:spPr>
        <a:xfrm>
          <a:off x="2743200" y="4981575"/>
          <a:ext cx="1819275" cy="209550"/>
        </a:xfrm>
        <a:prstGeom prst="parallelogram">
          <a:avLst>
            <a:gd name="adj" fmla="val -35675"/>
          </a:avLst>
        </a:prstGeom>
        <a:solidFill>
          <a:srgbClr val="FF66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0.129</cdr:x>
      <cdr:y>0.916</cdr:y>
    </cdr:from>
    <cdr:to>
      <cdr:x>0.29575</cdr:x>
      <cdr:y>0.96525</cdr:y>
    </cdr:to>
    <cdr:sp>
      <cdr:nvSpPr>
        <cdr:cNvPr id="4" name="Rectangle 33"/>
        <cdr:cNvSpPr>
          <a:spLocks/>
        </cdr:cNvSpPr>
      </cdr:nvSpPr>
      <cdr:spPr>
        <a:xfrm>
          <a:off x="1200150" y="5191125"/>
          <a:ext cx="1552575" cy="276225"/>
        </a:xfrm>
        <a:prstGeom prst="rect">
          <a:avLst/>
        </a:prstGeom>
        <a:solidFill>
          <a:srgbClr val="FF00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0.7965</cdr:x>
      <cdr:y>0.916</cdr:y>
    </cdr:from>
    <cdr:to>
      <cdr:x>0.96325</cdr:x>
      <cdr:y>0.96525</cdr:y>
    </cdr:to>
    <cdr:sp>
      <cdr:nvSpPr>
        <cdr:cNvPr id="5" name="Rectangle 34"/>
        <cdr:cNvSpPr>
          <a:spLocks/>
        </cdr:cNvSpPr>
      </cdr:nvSpPr>
      <cdr:spPr>
        <a:xfrm>
          <a:off x="7410450" y="5191125"/>
          <a:ext cx="1552575" cy="276225"/>
        </a:xfrm>
        <a:prstGeom prst="rect">
          <a:avLst/>
        </a:prstGeom>
        <a:solidFill>
          <a:srgbClr val="99CC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0.6295</cdr:x>
      <cdr:y>0.916</cdr:y>
    </cdr:from>
    <cdr:to>
      <cdr:x>0.7965</cdr:x>
      <cdr:y>0.96525</cdr:y>
    </cdr:to>
    <cdr:sp>
      <cdr:nvSpPr>
        <cdr:cNvPr id="6" name="Rectangle 35"/>
        <cdr:cNvSpPr>
          <a:spLocks/>
        </cdr:cNvSpPr>
      </cdr:nvSpPr>
      <cdr:spPr>
        <a:xfrm>
          <a:off x="5857875" y="5191125"/>
          <a:ext cx="1552575" cy="276225"/>
        </a:xfrm>
        <a:prstGeom prst="rect">
          <a:avLst/>
        </a:prstGeom>
        <a:solidFill>
          <a:srgbClr val="FFFF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0.46375</cdr:x>
      <cdr:y>0.916</cdr:y>
    </cdr:from>
    <cdr:to>
      <cdr:x>0.6305</cdr:x>
      <cdr:y>0.96525</cdr:y>
    </cdr:to>
    <cdr:sp>
      <cdr:nvSpPr>
        <cdr:cNvPr id="7" name="Rectangle 36"/>
        <cdr:cNvSpPr>
          <a:spLocks/>
        </cdr:cNvSpPr>
      </cdr:nvSpPr>
      <cdr:spPr>
        <a:xfrm>
          <a:off x="4314825" y="5191125"/>
          <a:ext cx="1552575" cy="276225"/>
        </a:xfrm>
        <a:prstGeom prst="rect">
          <a:avLst/>
        </a:prstGeom>
        <a:solidFill>
          <a:srgbClr val="FF99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0.7965</cdr:x>
      <cdr:y>0.879</cdr:y>
    </cdr:from>
    <cdr:to>
      <cdr:x>0.99125</cdr:x>
      <cdr:y>0.917</cdr:y>
    </cdr:to>
    <cdr:sp>
      <cdr:nvSpPr>
        <cdr:cNvPr id="8" name="AutoShape 37"/>
        <cdr:cNvSpPr>
          <a:spLocks/>
        </cdr:cNvSpPr>
      </cdr:nvSpPr>
      <cdr:spPr>
        <a:xfrm>
          <a:off x="7410450" y="4981575"/>
          <a:ext cx="1809750" cy="219075"/>
        </a:xfrm>
        <a:prstGeom prst="parallelogram">
          <a:avLst>
            <a:gd name="adj" fmla="val -35675"/>
          </a:avLst>
        </a:prstGeom>
        <a:solidFill>
          <a:srgbClr val="99CC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0.6295</cdr:x>
      <cdr:y>0.879</cdr:y>
    </cdr:from>
    <cdr:to>
      <cdr:x>0.825</cdr:x>
      <cdr:y>0.917</cdr:y>
    </cdr:to>
    <cdr:sp>
      <cdr:nvSpPr>
        <cdr:cNvPr id="9" name="AutoShape 38"/>
        <cdr:cNvSpPr>
          <a:spLocks/>
        </cdr:cNvSpPr>
      </cdr:nvSpPr>
      <cdr:spPr>
        <a:xfrm>
          <a:off x="5857875" y="4981575"/>
          <a:ext cx="1819275" cy="219075"/>
        </a:xfrm>
        <a:prstGeom prst="parallelogram">
          <a:avLst>
            <a:gd name="adj" fmla="val -35675"/>
          </a:avLst>
        </a:prstGeom>
        <a:solidFill>
          <a:srgbClr val="FFFF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0.46375</cdr:x>
      <cdr:y>0.879</cdr:y>
    </cdr:from>
    <cdr:to>
      <cdr:x>0.659</cdr:x>
      <cdr:y>0.916</cdr:y>
    </cdr:to>
    <cdr:sp>
      <cdr:nvSpPr>
        <cdr:cNvPr id="10" name="AutoShape 39"/>
        <cdr:cNvSpPr>
          <a:spLocks/>
        </cdr:cNvSpPr>
      </cdr:nvSpPr>
      <cdr:spPr>
        <a:xfrm>
          <a:off x="4314825" y="4981575"/>
          <a:ext cx="1819275" cy="209550"/>
        </a:xfrm>
        <a:prstGeom prst="parallelogram">
          <a:avLst>
            <a:gd name="adj" fmla="val -35675"/>
          </a:avLst>
        </a:prstGeom>
        <a:solidFill>
          <a:srgbClr val="FF99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cdr:x>
      <cdr:y>0.879</cdr:y>
    </cdr:from>
    <cdr:to>
      <cdr:x>0.32425</cdr:x>
      <cdr:y>0.916</cdr:y>
    </cdr:to>
    <cdr:sp>
      <cdr:nvSpPr>
        <cdr:cNvPr id="11" name="AutoShape 40"/>
        <cdr:cNvSpPr>
          <a:spLocks/>
        </cdr:cNvSpPr>
      </cdr:nvSpPr>
      <cdr:spPr>
        <a:xfrm>
          <a:off x="1209675" y="4981575"/>
          <a:ext cx="1809750" cy="209550"/>
        </a:xfrm>
        <a:prstGeom prst="parallelogram">
          <a:avLst>
            <a:gd name="adj" fmla="val -35675"/>
          </a:avLst>
        </a:prstGeom>
        <a:solidFill>
          <a:srgbClr val="FF00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cdr:x>
      <cdr:y>0.882</cdr:y>
    </cdr:from>
    <cdr:to>
      <cdr:x>0.94175</cdr:x>
      <cdr:y>0.917</cdr:y>
    </cdr:to>
    <cdr:grpSp>
      <cdr:nvGrpSpPr>
        <cdr:cNvPr id="12" name="Group 41"/>
        <cdr:cNvGrpSpPr>
          <a:grpSpLocks/>
        </cdr:cNvGrpSpPr>
      </cdr:nvGrpSpPr>
      <cdr:grpSpPr>
        <a:xfrm>
          <a:off x="1666875" y="4991100"/>
          <a:ext cx="7086600" cy="200025"/>
          <a:chOff x="1682739" y="4779490"/>
          <a:chExt cx="6963782" cy="217330"/>
        </a:xfrm>
        <a:solidFill>
          <a:srgbClr val="FFFFFF"/>
        </a:solidFill>
      </cdr:grpSpPr>
      <cdr:sp>
        <cdr:nvSpPr>
          <cdr:cNvPr id="13" name="Text Box 12"/>
          <cdr:cNvSpPr txBox="1">
            <a:spLocks noChangeArrowheads="1"/>
          </cdr:cNvSpPr>
        </cdr:nvSpPr>
        <cdr:spPr>
          <a:xfrm>
            <a:off x="1682739" y="4781772"/>
            <a:ext cx="868732" cy="215048"/>
          </a:xfrm>
          <a:prstGeom prst="rect">
            <a:avLst/>
          </a:prstGeom>
          <a:noFill/>
          <a:ln w="9525" cmpd="sng">
            <a:noFill/>
          </a:ln>
        </cdr:spPr>
        <cdr:txBody>
          <a:bodyPr vertOverflow="clip" wrap="square" lIns="27432" tIns="27432" rIns="0" bIns="0">
            <a:spAutoFit/>
          </a:bodyPr>
          <a:p>
            <a:pPr algn="l">
              <a:defRPr/>
            </a:pPr>
            <a:r>
              <a:rPr lang="en-US" cap="none" sz="1000" b="1" i="1" u="none" baseline="0">
                <a:solidFill>
                  <a:srgbClr val="000000"/>
                </a:solidFill>
                <a:latin typeface="Arial"/>
                <a:ea typeface="Arial"/>
                <a:cs typeface="Arial"/>
              </a:rPr>
              <a:t>Not functional</a:t>
            </a:r>
          </a:p>
        </cdr:txBody>
      </cdr:sp>
      <cdr:sp>
        <cdr:nvSpPr>
          <cdr:cNvPr id="14" name="Text Box 13"/>
          <cdr:cNvSpPr txBox="1">
            <a:spLocks noChangeArrowheads="1"/>
          </cdr:cNvSpPr>
        </cdr:nvSpPr>
        <cdr:spPr>
          <a:xfrm>
            <a:off x="3091164" y="4781229"/>
            <a:ext cx="1133356" cy="215537"/>
          </a:xfrm>
          <a:prstGeom prst="rect">
            <a:avLst/>
          </a:prstGeom>
          <a:noFill/>
          <a:ln w="9525" cmpd="sng">
            <a:noFill/>
          </a:ln>
        </cdr:spPr>
        <cdr:txBody>
          <a:bodyPr vertOverflow="clip" wrap="square" lIns="27432" tIns="27432" rIns="0" bIns="0">
            <a:spAutoFit/>
          </a:bodyPr>
          <a:p>
            <a:pPr algn="l">
              <a:defRPr/>
            </a:pPr>
            <a:r>
              <a:rPr lang="en-US" cap="none" sz="1000" b="1" i="1" u="none" baseline="0">
                <a:solidFill>
                  <a:srgbClr val="000000"/>
                </a:solidFill>
                <a:latin typeface="Arial"/>
                <a:ea typeface="Arial"/>
                <a:cs typeface="Arial"/>
              </a:rPr>
              <a:t>Not adequate at all</a:t>
            </a:r>
          </a:p>
        </cdr:txBody>
      </cdr:sp>
      <cdr:sp>
        <cdr:nvSpPr>
          <cdr:cNvPr id="15" name="Text Box 14"/>
          <cdr:cNvSpPr txBox="1">
            <a:spLocks noChangeArrowheads="1"/>
          </cdr:cNvSpPr>
        </cdr:nvSpPr>
        <cdr:spPr>
          <a:xfrm>
            <a:off x="4403837" y="4781229"/>
            <a:ext cx="1493731" cy="215537"/>
          </a:xfrm>
          <a:prstGeom prst="rect">
            <a:avLst/>
          </a:prstGeom>
          <a:noFill/>
          <a:ln w="9525" cmpd="sng">
            <a:noFill/>
          </a:ln>
        </cdr:spPr>
        <cdr:txBody>
          <a:bodyPr vertOverflow="clip" wrap="square" lIns="27432" tIns="27432" rIns="0" bIns="0">
            <a:spAutoFit/>
          </a:bodyPr>
          <a:p>
            <a:pPr algn="l">
              <a:defRPr/>
            </a:pPr>
            <a:r>
              <a:rPr lang="en-US" cap="none" sz="1000" b="1" i="1" u="none" baseline="0">
                <a:solidFill>
                  <a:srgbClr val="000000"/>
                </a:solidFill>
                <a:latin typeface="Arial"/>
                <a:ea typeface="Arial"/>
                <a:cs typeface="Arial"/>
              </a:rPr>
              <a:t>Present but not adequate</a:t>
            </a:r>
          </a:p>
        </cdr:txBody>
      </cdr:sp>
      <cdr:sp>
        <cdr:nvSpPr>
          <cdr:cNvPr id="16" name="Text Box 15"/>
          <cdr:cNvSpPr txBox="1">
            <a:spLocks noChangeArrowheads="1"/>
          </cdr:cNvSpPr>
        </cdr:nvSpPr>
        <cdr:spPr>
          <a:xfrm>
            <a:off x="6351955" y="4781229"/>
            <a:ext cx="604108" cy="215537"/>
          </a:xfrm>
          <a:prstGeom prst="rect">
            <a:avLst/>
          </a:prstGeom>
          <a:noFill/>
          <a:ln w="9525" cmpd="sng">
            <a:noFill/>
          </a:ln>
        </cdr:spPr>
        <cdr:txBody>
          <a:bodyPr vertOverflow="clip" wrap="square" lIns="27432" tIns="27432" rIns="0" bIns="0">
            <a:spAutoFit/>
          </a:bodyPr>
          <a:p>
            <a:pPr algn="l">
              <a:defRPr/>
            </a:pPr>
            <a:r>
              <a:rPr lang="en-US" cap="none" sz="1000" b="1" i="1" u="none" baseline="0">
                <a:solidFill>
                  <a:srgbClr val="000000"/>
                </a:solidFill>
                <a:latin typeface="Arial"/>
                <a:ea typeface="Arial"/>
                <a:cs typeface="Arial"/>
              </a:rPr>
              <a:t>Adequate</a:t>
            </a:r>
          </a:p>
        </cdr:txBody>
      </cdr:sp>
      <cdr:sp>
        <cdr:nvSpPr>
          <cdr:cNvPr id="17" name="Text Box 16"/>
          <cdr:cNvSpPr txBox="1">
            <a:spLocks noChangeArrowheads="1"/>
          </cdr:cNvSpPr>
        </cdr:nvSpPr>
        <cdr:spPr>
          <a:xfrm>
            <a:off x="7636773" y="4779707"/>
            <a:ext cx="1009748" cy="197879"/>
          </a:xfrm>
          <a:prstGeom prst="rect">
            <a:avLst/>
          </a:prstGeom>
          <a:noFill/>
          <a:ln w="9525" cmpd="sng">
            <a:noFill/>
          </a:ln>
        </cdr:spPr>
        <cdr:txBody>
          <a:bodyPr vertOverflow="clip" wrap="square" lIns="27432" tIns="27432" rIns="0" bIns="0">
            <a:spAutoFit/>
          </a:bodyPr>
          <a:p>
            <a:pPr algn="l">
              <a:defRPr/>
            </a:pPr>
            <a:r>
              <a:rPr lang="en-US" cap="none" sz="1000" b="1" i="1" u="none" baseline="0">
                <a:solidFill>
                  <a:srgbClr val="000000"/>
                </a:solidFill>
                <a:latin typeface="Arial"/>
                <a:ea typeface="Arial"/>
                <a:cs typeface="Arial"/>
              </a:rPr>
              <a:t>Highly adequate</a:t>
            </a:r>
          </a:p>
        </cdr:txBody>
      </cdr:sp>
    </cdr:grp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667375"/>
    <xdr:graphicFrame>
      <xdr:nvGraphicFramePr>
        <xdr:cNvPr id="1" name="Shape 1025"/>
        <xdr:cNvGraphicFramePr/>
      </xdr:nvGraphicFramePr>
      <xdr:xfrm>
        <a:off x="0" y="0"/>
        <a:ext cx="9305925" cy="56673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0.21125</cdr:x>
      <cdr:y>0.83</cdr:y>
    </cdr:from>
    <cdr:to>
      <cdr:x>0.9905</cdr:x>
      <cdr:y>0.926</cdr:y>
    </cdr:to>
    <cdr:grpSp>
      <cdr:nvGrpSpPr>
        <cdr:cNvPr id="1" name="Group 39"/>
        <cdr:cNvGrpSpPr>
          <a:grpSpLocks/>
        </cdr:cNvGrpSpPr>
      </cdr:nvGrpSpPr>
      <cdr:grpSpPr>
        <a:xfrm>
          <a:off x="1828800" y="4895850"/>
          <a:ext cx="6743700" cy="571500"/>
          <a:chOff x="1937706" y="4635979"/>
          <a:chExt cx="7147730" cy="533467"/>
        </a:xfrm>
        <a:solidFill>
          <a:srgbClr val="FFFFFF"/>
        </a:solidFill>
      </cdr:grpSpPr>
      <cdr:sp>
        <cdr:nvSpPr>
          <cdr:cNvPr id="2" name="Rectangle 20"/>
          <cdr:cNvSpPr>
            <a:spLocks/>
          </cdr:cNvSpPr>
        </cdr:nvSpPr>
        <cdr:spPr>
          <a:xfrm>
            <a:off x="3311857" y="4861369"/>
            <a:ext cx="1375938" cy="308077"/>
          </a:xfrm>
          <a:prstGeom prst="rect">
            <a:avLst/>
          </a:prstGeom>
          <a:solidFill>
            <a:srgbClr val="FF66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3" name="AutoShape 21"/>
          <cdr:cNvSpPr>
            <a:spLocks/>
          </cdr:cNvSpPr>
        </cdr:nvSpPr>
        <cdr:spPr>
          <a:xfrm>
            <a:off x="3302922" y="4635979"/>
            <a:ext cx="1672569" cy="225390"/>
          </a:xfrm>
          <a:prstGeom prst="parallelogram">
            <a:avLst>
              <a:gd name="adj" fmla="val -32194"/>
            </a:avLst>
          </a:prstGeom>
          <a:solidFill>
            <a:srgbClr val="FF66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4" name="Rectangle 30"/>
          <cdr:cNvSpPr>
            <a:spLocks/>
          </cdr:cNvSpPr>
        </cdr:nvSpPr>
        <cdr:spPr>
          <a:xfrm>
            <a:off x="7416441" y="4861369"/>
            <a:ext cx="1375938" cy="308077"/>
          </a:xfrm>
          <a:prstGeom prst="rect">
            <a:avLst/>
          </a:prstGeom>
          <a:solidFill>
            <a:srgbClr val="99CC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5" name="Rectangle 31"/>
          <cdr:cNvSpPr>
            <a:spLocks/>
          </cdr:cNvSpPr>
        </cdr:nvSpPr>
        <cdr:spPr>
          <a:xfrm>
            <a:off x="6051225" y="4861369"/>
            <a:ext cx="1365216" cy="308077"/>
          </a:xfrm>
          <a:prstGeom prst="rect">
            <a:avLst/>
          </a:prstGeom>
          <a:solidFill>
            <a:srgbClr val="FFFF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6" name="Rectangle 32"/>
          <cdr:cNvSpPr>
            <a:spLocks/>
          </cdr:cNvSpPr>
        </cdr:nvSpPr>
        <cdr:spPr>
          <a:xfrm>
            <a:off x="4687795" y="4861369"/>
            <a:ext cx="1365216" cy="308077"/>
          </a:xfrm>
          <a:prstGeom prst="rect">
            <a:avLst/>
          </a:prstGeom>
          <a:solidFill>
            <a:srgbClr val="FF99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7" name="Rectangle 33"/>
          <cdr:cNvSpPr>
            <a:spLocks/>
          </cdr:cNvSpPr>
        </cdr:nvSpPr>
        <cdr:spPr>
          <a:xfrm>
            <a:off x="1937706" y="4861369"/>
            <a:ext cx="1374151" cy="308077"/>
          </a:xfrm>
          <a:prstGeom prst="rect">
            <a:avLst/>
          </a:prstGeom>
          <a:solidFill>
            <a:srgbClr val="FF00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8" name="AutoShape 34"/>
          <cdr:cNvSpPr>
            <a:spLocks/>
          </cdr:cNvSpPr>
        </cdr:nvSpPr>
        <cdr:spPr>
          <a:xfrm>
            <a:off x="7416441" y="4635979"/>
            <a:ext cx="1668995" cy="225390"/>
          </a:xfrm>
          <a:prstGeom prst="parallelogram">
            <a:avLst>
              <a:gd name="adj" fmla="val -32194"/>
            </a:avLst>
          </a:prstGeom>
          <a:solidFill>
            <a:srgbClr val="99CC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9" name="AutoShape 35"/>
          <cdr:cNvSpPr>
            <a:spLocks/>
          </cdr:cNvSpPr>
        </cdr:nvSpPr>
        <cdr:spPr>
          <a:xfrm>
            <a:off x="6042290" y="4635979"/>
            <a:ext cx="1672569" cy="225390"/>
          </a:xfrm>
          <a:prstGeom prst="parallelogram">
            <a:avLst>
              <a:gd name="adj" fmla="val -32194"/>
            </a:avLst>
          </a:prstGeom>
          <a:solidFill>
            <a:srgbClr val="FFFF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10" name="AutoShape 37"/>
          <cdr:cNvSpPr>
            <a:spLocks/>
          </cdr:cNvSpPr>
        </cdr:nvSpPr>
        <cdr:spPr>
          <a:xfrm>
            <a:off x="1937706" y="4635979"/>
            <a:ext cx="1672569" cy="225390"/>
          </a:xfrm>
          <a:prstGeom prst="parallelogram">
            <a:avLst>
              <a:gd name="adj" fmla="val -32194"/>
            </a:avLst>
          </a:prstGeom>
          <a:solidFill>
            <a:srgbClr val="FF00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11" name="AutoShape 36"/>
          <cdr:cNvSpPr>
            <a:spLocks/>
          </cdr:cNvSpPr>
        </cdr:nvSpPr>
        <cdr:spPr>
          <a:xfrm>
            <a:off x="4678860" y="4635979"/>
            <a:ext cx="1660060" cy="225390"/>
          </a:xfrm>
          <a:prstGeom prst="parallelogram">
            <a:avLst>
              <a:gd name="adj" fmla="val -32194"/>
            </a:avLst>
          </a:prstGeom>
          <a:solidFill>
            <a:srgbClr val="FF99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grpSp>
  </cdr:relSizeAnchor>
  <cdr:relSizeAnchor xmlns:cdr="http://schemas.openxmlformats.org/drawingml/2006/chartDrawing">
    <cdr:from>
      <cdr:x>0.86175</cdr:x>
      <cdr:y>0</cdr:y>
    </cdr:from>
    <cdr:to>
      <cdr:x>1</cdr:x>
      <cdr:y>0.04975</cdr:y>
    </cdr:to>
    <cdr:pic>
      <cdr:nvPicPr>
        <cdr:cNvPr id="12" name="Picture 19"/>
        <cdr:cNvPicPr preferRelativeResize="1">
          <a:picLocks noChangeAspect="1"/>
        </cdr:cNvPicPr>
      </cdr:nvPicPr>
      <cdr:blipFill>
        <a:blip r:embed="rId1"/>
        <a:stretch>
          <a:fillRect/>
        </a:stretch>
      </cdr:blipFill>
      <cdr:spPr>
        <a:xfrm>
          <a:off x="7458075" y="0"/>
          <a:ext cx="1200150" cy="295275"/>
        </a:xfrm>
        <a:prstGeom prst="rect">
          <a:avLst/>
        </a:prstGeom>
        <a:noFill/>
        <a:ln w="9525" cmpd="sng">
          <a:noFill/>
        </a:ln>
      </cdr:spPr>
    </cdr:pic>
  </cdr:relSizeAnchor>
  <cdr:relSizeAnchor xmlns:cdr="http://schemas.openxmlformats.org/drawingml/2006/chartDrawing">
    <cdr:from>
      <cdr:x>0.24375</cdr:x>
      <cdr:y>0.83175</cdr:y>
    </cdr:from>
    <cdr:to>
      <cdr:x>0.943</cdr:x>
      <cdr:y>0.86475</cdr:y>
    </cdr:to>
    <cdr:grpSp>
      <cdr:nvGrpSpPr>
        <cdr:cNvPr id="13" name="Group 38"/>
        <cdr:cNvGrpSpPr>
          <a:grpSpLocks/>
        </cdr:cNvGrpSpPr>
      </cdr:nvGrpSpPr>
      <cdr:grpSpPr>
        <a:xfrm>
          <a:off x="2105025" y="4905375"/>
          <a:ext cx="6057900" cy="190500"/>
          <a:chOff x="2242695" y="4503792"/>
          <a:chExt cx="6423860" cy="181194"/>
        </a:xfrm>
        <a:solidFill>
          <a:srgbClr val="FFFFFF"/>
        </a:solidFill>
      </cdr:grpSpPr>
      <cdr:sp>
        <cdr:nvSpPr>
          <cdr:cNvPr id="14" name="Text Box 17"/>
          <cdr:cNvSpPr txBox="1">
            <a:spLocks noChangeArrowheads="1"/>
          </cdr:cNvSpPr>
        </cdr:nvSpPr>
        <cdr:spPr>
          <a:xfrm>
            <a:off x="2242695" y="4508548"/>
            <a:ext cx="1104904" cy="170821"/>
          </a:xfrm>
          <a:prstGeom prst="rect">
            <a:avLst/>
          </a:prstGeom>
          <a:noFill/>
          <a:ln w="9525" cmpd="sng">
            <a:noFill/>
          </a:ln>
        </cdr:spPr>
        <cdr:txBody>
          <a:bodyPr vertOverflow="clip" wrap="square" lIns="27432" tIns="22860" rIns="27432" bIns="0"/>
          <a:p>
            <a:pPr algn="ctr">
              <a:defRPr/>
            </a:pPr>
            <a:r>
              <a:rPr lang="en-US" cap="none" sz="925" b="1" i="1" u="none" baseline="0">
                <a:solidFill>
                  <a:srgbClr val="000000"/>
                </a:solidFill>
                <a:latin typeface="Arial"/>
                <a:ea typeface="Arial"/>
                <a:cs typeface="Arial"/>
              </a:rPr>
              <a:t>Not functional
</a:t>
            </a:r>
            <a:r>
              <a:rPr lang="en-US" cap="none" sz="925" b="1" i="1" u="none" baseline="0">
                <a:solidFill>
                  <a:srgbClr val="000000"/>
                </a:solidFill>
                <a:latin typeface="Arial"/>
                <a:ea typeface="Arial"/>
                <a:cs typeface="Arial"/>
              </a:rPr>
              <a:t>
</a:t>
            </a:r>
          </a:p>
        </cdr:txBody>
      </cdr:sp>
      <cdr:sp>
        <cdr:nvSpPr>
          <cdr:cNvPr id="15" name="Text Box 16"/>
          <cdr:cNvSpPr txBox="1">
            <a:spLocks noChangeArrowheads="1"/>
          </cdr:cNvSpPr>
        </cdr:nvSpPr>
        <cdr:spPr>
          <a:xfrm>
            <a:off x="3400596" y="4508548"/>
            <a:ext cx="1366676" cy="176438"/>
          </a:xfrm>
          <a:prstGeom prst="rect">
            <a:avLst/>
          </a:prstGeom>
          <a:noFill/>
          <a:ln w="9525" cmpd="sng">
            <a:noFill/>
          </a:ln>
        </cdr:spPr>
        <cdr:txBody>
          <a:bodyPr vertOverflow="clip" wrap="square" lIns="27432" tIns="22860" rIns="27432" bIns="0"/>
          <a:p>
            <a:pPr algn="ctr">
              <a:defRPr/>
            </a:pPr>
            <a:r>
              <a:rPr lang="en-US" cap="none" sz="925" b="1" i="1" u="none" baseline="0">
                <a:solidFill>
                  <a:srgbClr val="000000"/>
                </a:solidFill>
                <a:latin typeface="Arial"/>
                <a:ea typeface="Arial"/>
                <a:cs typeface="Arial"/>
              </a:rPr>
              <a:t>Not adequate at all</a:t>
            </a:r>
          </a:p>
        </cdr:txBody>
      </cdr:sp>
      <cdr:sp>
        <cdr:nvSpPr>
          <cdr:cNvPr id="16" name="Text Box 15"/>
          <cdr:cNvSpPr txBox="1">
            <a:spLocks noChangeArrowheads="1"/>
          </cdr:cNvSpPr>
        </cdr:nvSpPr>
        <cdr:spPr>
          <a:xfrm>
            <a:off x="4650037" y="4508548"/>
            <a:ext cx="1662174" cy="165204"/>
          </a:xfrm>
          <a:prstGeom prst="rect">
            <a:avLst/>
          </a:prstGeom>
          <a:noFill/>
          <a:ln w="9525" cmpd="sng">
            <a:noFill/>
          </a:ln>
        </cdr:spPr>
        <cdr:txBody>
          <a:bodyPr vertOverflow="clip" wrap="square" lIns="27432" tIns="22860" rIns="27432" bIns="0"/>
          <a:p>
            <a:pPr algn="ctr">
              <a:defRPr/>
            </a:pPr>
            <a:r>
              <a:rPr lang="en-US" cap="none" sz="925" b="1" i="1" u="none" baseline="0">
                <a:solidFill>
                  <a:srgbClr val="000000"/>
                </a:solidFill>
                <a:latin typeface="Arial"/>
                <a:ea typeface="Arial"/>
                <a:cs typeface="Arial"/>
              </a:rPr>
              <a:t>Present but not adequate</a:t>
            </a:r>
          </a:p>
        </cdr:txBody>
      </cdr:sp>
      <cdr:sp>
        <cdr:nvSpPr>
          <cdr:cNvPr id="17" name="Text Box 14"/>
          <cdr:cNvSpPr txBox="1">
            <a:spLocks noChangeArrowheads="1"/>
          </cdr:cNvSpPr>
        </cdr:nvSpPr>
        <cdr:spPr>
          <a:xfrm>
            <a:off x="6582012" y="4504381"/>
            <a:ext cx="613479" cy="163482"/>
          </a:xfrm>
          <a:prstGeom prst="rect">
            <a:avLst/>
          </a:prstGeom>
          <a:noFill/>
          <a:ln w="9525" cmpd="sng">
            <a:noFill/>
          </a:ln>
        </cdr:spPr>
        <cdr:txBody>
          <a:bodyPr vertOverflow="clip" wrap="square" lIns="18288" tIns="22860" rIns="0" bIns="0">
            <a:spAutoFit/>
          </a:bodyPr>
          <a:p>
            <a:pPr algn="l">
              <a:defRPr/>
            </a:pPr>
            <a:r>
              <a:rPr lang="en-US" cap="none" sz="925" b="1" i="1" u="none" baseline="0">
                <a:solidFill>
                  <a:srgbClr val="000000"/>
                </a:solidFill>
                <a:latin typeface="Arial"/>
                <a:ea typeface="Arial"/>
                <a:cs typeface="Arial"/>
              </a:rPr>
              <a:t>Adequate</a:t>
            </a:r>
          </a:p>
        </cdr:txBody>
      </cdr:sp>
      <cdr:sp>
        <cdr:nvSpPr>
          <cdr:cNvPr id="18" name="Text Box 13"/>
          <cdr:cNvSpPr txBox="1">
            <a:spLocks noChangeArrowheads="1"/>
          </cdr:cNvSpPr>
        </cdr:nvSpPr>
        <cdr:spPr>
          <a:xfrm>
            <a:off x="7674069" y="4503792"/>
            <a:ext cx="992486" cy="163981"/>
          </a:xfrm>
          <a:prstGeom prst="rect">
            <a:avLst/>
          </a:prstGeom>
          <a:noFill/>
          <a:ln w="9525" cmpd="sng">
            <a:noFill/>
          </a:ln>
        </cdr:spPr>
        <cdr:txBody>
          <a:bodyPr vertOverflow="clip" wrap="square" lIns="18288" tIns="22860" rIns="0" bIns="0">
            <a:spAutoFit/>
          </a:bodyPr>
          <a:p>
            <a:pPr algn="l">
              <a:defRPr/>
            </a:pPr>
            <a:r>
              <a:rPr lang="en-US" cap="none" sz="925" b="1" i="1" u="none" baseline="0">
                <a:solidFill>
                  <a:srgbClr val="000000"/>
                </a:solidFill>
                <a:latin typeface="Arial"/>
                <a:ea typeface="Arial"/>
                <a:cs typeface="Arial"/>
              </a:rPr>
              <a:t>Highly adequate</a:t>
            </a:r>
          </a:p>
        </cdr:txBody>
      </cdr:sp>
    </cdr:grp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05500"/>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0.86275</cdr:x>
      <cdr:y>0</cdr:y>
    </cdr:from>
    <cdr:to>
      <cdr:x>1</cdr:x>
      <cdr:y>0.0525</cdr:y>
    </cdr:to>
    <cdr:pic>
      <cdr:nvPicPr>
        <cdr:cNvPr id="1" name="Picture 24"/>
        <cdr:cNvPicPr preferRelativeResize="1">
          <a:picLocks noChangeAspect="1"/>
        </cdr:cNvPicPr>
      </cdr:nvPicPr>
      <cdr:blipFill>
        <a:blip r:embed="rId1"/>
        <a:stretch>
          <a:fillRect/>
        </a:stretch>
      </cdr:blipFill>
      <cdr:spPr>
        <a:xfrm>
          <a:off x="7467600" y="0"/>
          <a:ext cx="1190625" cy="314325"/>
        </a:xfrm>
        <a:prstGeom prst="rect">
          <a:avLst/>
        </a:prstGeom>
        <a:noFill/>
        <a:ln w="9525" cmpd="sng">
          <a:noFill/>
        </a:ln>
      </cdr:spPr>
    </cdr:pic>
  </cdr:relSizeAnchor>
  <cdr:relSizeAnchor xmlns:cdr="http://schemas.openxmlformats.org/drawingml/2006/chartDrawing">
    <cdr:from>
      <cdr:x>0.17875</cdr:x>
      <cdr:y>0.86975</cdr:y>
    </cdr:from>
    <cdr:to>
      <cdr:x>0.9905</cdr:x>
      <cdr:y>0.93925</cdr:y>
    </cdr:to>
    <cdr:grpSp>
      <cdr:nvGrpSpPr>
        <cdr:cNvPr id="2" name="Group 48"/>
        <cdr:cNvGrpSpPr>
          <a:grpSpLocks/>
        </cdr:cNvGrpSpPr>
      </cdr:nvGrpSpPr>
      <cdr:grpSpPr>
        <a:xfrm>
          <a:off x="1543050" y="5133975"/>
          <a:ext cx="7029450" cy="409575"/>
          <a:chOff x="1632718" y="4878210"/>
          <a:chExt cx="7448131" cy="386448"/>
        </a:xfrm>
        <a:solidFill>
          <a:srgbClr val="FFFFFF"/>
        </a:solidFill>
      </cdr:grpSpPr>
      <cdr:sp>
        <cdr:nvSpPr>
          <cdr:cNvPr id="3" name="Rectangle 25"/>
          <cdr:cNvSpPr>
            <a:spLocks/>
          </cdr:cNvSpPr>
        </cdr:nvSpPr>
        <cdr:spPr>
          <a:xfrm>
            <a:off x="3086966" y="5040615"/>
            <a:ext cx="1437489" cy="224043"/>
          </a:xfrm>
          <a:prstGeom prst="rect">
            <a:avLst/>
          </a:prstGeom>
          <a:solidFill>
            <a:srgbClr val="FF66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4" name="AutoShape 26"/>
          <cdr:cNvSpPr>
            <a:spLocks/>
          </cdr:cNvSpPr>
        </cdr:nvSpPr>
        <cdr:spPr>
          <a:xfrm>
            <a:off x="3077655" y="4878210"/>
            <a:ext cx="1662795" cy="162405"/>
          </a:xfrm>
          <a:prstGeom prst="parallelogram">
            <a:avLst>
              <a:gd name="adj" fmla="val -37162"/>
            </a:avLst>
          </a:prstGeom>
          <a:solidFill>
            <a:srgbClr val="FF66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5" name="Rectangle 35"/>
          <cdr:cNvSpPr>
            <a:spLocks/>
          </cdr:cNvSpPr>
        </cdr:nvSpPr>
        <cdr:spPr>
          <a:xfrm>
            <a:off x="7416192" y="5040615"/>
            <a:ext cx="1437489" cy="224043"/>
          </a:xfrm>
          <a:prstGeom prst="rect">
            <a:avLst/>
          </a:prstGeom>
          <a:solidFill>
            <a:srgbClr val="99CC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6" name="Rectangle 37"/>
          <cdr:cNvSpPr>
            <a:spLocks/>
          </cdr:cNvSpPr>
        </cdr:nvSpPr>
        <cdr:spPr>
          <a:xfrm>
            <a:off x="5971254" y="5040615"/>
            <a:ext cx="1444937" cy="224043"/>
          </a:xfrm>
          <a:prstGeom prst="rect">
            <a:avLst/>
          </a:prstGeom>
          <a:solidFill>
            <a:srgbClr val="FFFF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7" name="Rectangle 39"/>
          <cdr:cNvSpPr>
            <a:spLocks/>
          </cdr:cNvSpPr>
        </cdr:nvSpPr>
        <cdr:spPr>
          <a:xfrm>
            <a:off x="4524455" y="5040615"/>
            <a:ext cx="1446799" cy="224043"/>
          </a:xfrm>
          <a:prstGeom prst="rect">
            <a:avLst/>
          </a:prstGeom>
          <a:solidFill>
            <a:srgbClr val="FF99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8" name="Rectangle 41"/>
          <cdr:cNvSpPr>
            <a:spLocks/>
          </cdr:cNvSpPr>
        </cdr:nvSpPr>
        <cdr:spPr>
          <a:xfrm>
            <a:off x="1642028" y="5040615"/>
            <a:ext cx="1444937" cy="224043"/>
          </a:xfrm>
          <a:prstGeom prst="rect">
            <a:avLst/>
          </a:prstGeom>
          <a:solidFill>
            <a:srgbClr val="FF00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9" name="AutoShape 43"/>
          <cdr:cNvSpPr>
            <a:spLocks/>
          </cdr:cNvSpPr>
        </cdr:nvSpPr>
        <cdr:spPr>
          <a:xfrm>
            <a:off x="7416192" y="4878210"/>
            <a:ext cx="1664657" cy="162405"/>
          </a:xfrm>
          <a:prstGeom prst="parallelogram">
            <a:avLst>
              <a:gd name="adj" fmla="val -37162"/>
            </a:avLst>
          </a:prstGeom>
          <a:solidFill>
            <a:srgbClr val="99CC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10" name="AutoShape 44"/>
          <cdr:cNvSpPr>
            <a:spLocks/>
          </cdr:cNvSpPr>
        </cdr:nvSpPr>
        <cdr:spPr>
          <a:xfrm>
            <a:off x="5971254" y="4878210"/>
            <a:ext cx="1660933" cy="162405"/>
          </a:xfrm>
          <a:prstGeom prst="parallelogram">
            <a:avLst>
              <a:gd name="adj" fmla="val -37162"/>
            </a:avLst>
          </a:prstGeom>
          <a:solidFill>
            <a:srgbClr val="FFFF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11" name="AutoShape 45"/>
          <cdr:cNvSpPr>
            <a:spLocks/>
          </cdr:cNvSpPr>
        </cdr:nvSpPr>
        <cdr:spPr>
          <a:xfrm>
            <a:off x="4524455" y="4878210"/>
            <a:ext cx="1662795" cy="162405"/>
          </a:xfrm>
          <a:prstGeom prst="parallelogram">
            <a:avLst>
              <a:gd name="adj" fmla="val -37162"/>
            </a:avLst>
          </a:prstGeom>
          <a:solidFill>
            <a:srgbClr val="FF99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12" name="AutoShape 46"/>
          <cdr:cNvSpPr>
            <a:spLocks/>
          </cdr:cNvSpPr>
        </cdr:nvSpPr>
        <cdr:spPr>
          <a:xfrm>
            <a:off x="1632718" y="4878210"/>
            <a:ext cx="1660933" cy="162405"/>
          </a:xfrm>
          <a:prstGeom prst="parallelogram">
            <a:avLst>
              <a:gd name="adj" fmla="val -37162"/>
            </a:avLst>
          </a:prstGeom>
          <a:solidFill>
            <a:srgbClr val="FF00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grpSp>
  </cdr:relSizeAnchor>
  <cdr:relSizeAnchor xmlns:cdr="http://schemas.openxmlformats.org/drawingml/2006/chartDrawing">
    <cdr:from>
      <cdr:x>0.2015</cdr:x>
      <cdr:y>0.86425</cdr:y>
    </cdr:from>
    <cdr:to>
      <cdr:x>0.945</cdr:x>
      <cdr:y>0.896</cdr:y>
    </cdr:to>
    <cdr:grpSp>
      <cdr:nvGrpSpPr>
        <cdr:cNvPr id="13" name="Group 47"/>
        <cdr:cNvGrpSpPr>
          <a:grpSpLocks/>
        </cdr:cNvGrpSpPr>
      </cdr:nvGrpSpPr>
      <cdr:grpSpPr>
        <a:xfrm>
          <a:off x="1743075" y="5095875"/>
          <a:ext cx="6438900" cy="190500"/>
          <a:chOff x="1848274" y="4738192"/>
          <a:chExt cx="6828285" cy="168021"/>
        </a:xfrm>
        <a:solidFill>
          <a:srgbClr val="FFFFFF"/>
        </a:solidFill>
      </cdr:grpSpPr>
      <cdr:sp>
        <cdr:nvSpPr>
          <cdr:cNvPr id="14" name="Text Box 17"/>
          <cdr:cNvSpPr txBox="1">
            <a:spLocks noChangeArrowheads="1"/>
          </cdr:cNvSpPr>
        </cdr:nvSpPr>
        <cdr:spPr>
          <a:xfrm>
            <a:off x="1848274" y="4738192"/>
            <a:ext cx="1203485" cy="168021"/>
          </a:xfrm>
          <a:prstGeom prst="rect">
            <a:avLst/>
          </a:prstGeom>
          <a:noFill/>
          <a:ln w="9525" cmpd="sng">
            <a:noFill/>
          </a:ln>
        </cdr:spPr>
        <cdr:txBody>
          <a:bodyPr vertOverflow="clip" wrap="square" lIns="27432" tIns="22860" rIns="27432" bIns="0"/>
          <a:p>
            <a:pPr algn="ctr">
              <a:defRPr/>
            </a:pPr>
            <a:r>
              <a:rPr lang="en-US" cap="none" sz="925" b="1" i="1" u="none" baseline="0">
                <a:solidFill>
                  <a:srgbClr val="000000"/>
                </a:solidFill>
                <a:latin typeface="Arial"/>
                <a:ea typeface="Arial"/>
                <a:cs typeface="Arial"/>
              </a:rPr>
              <a:t>Not functional
</a:t>
            </a:r>
          </a:p>
        </cdr:txBody>
      </cdr:sp>
      <cdr:sp>
        <cdr:nvSpPr>
          <cdr:cNvPr id="15" name="Text Box 18"/>
          <cdr:cNvSpPr txBox="1">
            <a:spLocks noChangeArrowheads="1"/>
          </cdr:cNvSpPr>
        </cdr:nvSpPr>
        <cdr:spPr>
          <a:xfrm>
            <a:off x="3258315" y="4738192"/>
            <a:ext cx="1194950" cy="168021"/>
          </a:xfrm>
          <a:prstGeom prst="rect">
            <a:avLst/>
          </a:prstGeom>
          <a:noFill/>
          <a:ln w="9525" cmpd="sng">
            <a:noFill/>
          </a:ln>
        </cdr:spPr>
        <cdr:txBody>
          <a:bodyPr vertOverflow="clip" wrap="square" lIns="27432" tIns="22860" rIns="0" bIns="0"/>
          <a:p>
            <a:pPr algn="l">
              <a:defRPr/>
            </a:pPr>
            <a:r>
              <a:rPr lang="en-US" cap="none" sz="925" b="1" i="1" u="none" baseline="0">
                <a:solidFill>
                  <a:srgbClr val="000000"/>
                </a:solidFill>
                <a:latin typeface="Arial"/>
                <a:ea typeface="Arial"/>
                <a:cs typeface="Arial"/>
              </a:rPr>
              <a:t>Not adequate at all</a:t>
            </a:r>
          </a:p>
        </cdr:txBody>
      </cdr:sp>
      <cdr:sp>
        <cdr:nvSpPr>
          <cdr:cNvPr id="16" name="Text Box 20"/>
          <cdr:cNvSpPr txBox="1">
            <a:spLocks noChangeArrowheads="1"/>
          </cdr:cNvSpPr>
        </cdr:nvSpPr>
        <cdr:spPr>
          <a:xfrm>
            <a:off x="4478871" y="4738192"/>
            <a:ext cx="1717314" cy="156806"/>
          </a:xfrm>
          <a:prstGeom prst="rect">
            <a:avLst/>
          </a:prstGeom>
          <a:noFill/>
          <a:ln w="9525" cmpd="sng">
            <a:noFill/>
          </a:ln>
        </cdr:spPr>
        <cdr:txBody>
          <a:bodyPr vertOverflow="clip" wrap="square" lIns="27432" tIns="22860" rIns="27432" bIns="0"/>
          <a:p>
            <a:pPr algn="ctr">
              <a:defRPr/>
            </a:pPr>
            <a:r>
              <a:rPr lang="en-US" cap="none" sz="925" b="1" i="1" u="none" baseline="0">
                <a:solidFill>
                  <a:srgbClr val="000000"/>
                </a:solidFill>
                <a:latin typeface="Arial"/>
                <a:ea typeface="Arial"/>
                <a:cs typeface="Arial"/>
              </a:rPr>
              <a:t>Present but not adequate</a:t>
            </a:r>
          </a:p>
        </cdr:txBody>
      </cdr:sp>
      <cdr:sp>
        <cdr:nvSpPr>
          <cdr:cNvPr id="17" name="Text Box 22"/>
          <cdr:cNvSpPr txBox="1">
            <a:spLocks noChangeArrowheads="1"/>
          </cdr:cNvSpPr>
        </cdr:nvSpPr>
        <cdr:spPr>
          <a:xfrm>
            <a:off x="6428346" y="4739914"/>
            <a:ext cx="633323" cy="157394"/>
          </a:xfrm>
          <a:prstGeom prst="rect">
            <a:avLst/>
          </a:prstGeom>
          <a:noFill/>
          <a:ln w="9525" cmpd="sng">
            <a:noFill/>
          </a:ln>
        </cdr:spPr>
        <cdr:txBody>
          <a:bodyPr vertOverflow="clip" wrap="square" lIns="18288" tIns="22860" rIns="18288" bIns="0">
            <a:spAutoFit/>
          </a:bodyPr>
          <a:p>
            <a:pPr algn="ctr">
              <a:defRPr/>
            </a:pPr>
            <a:r>
              <a:rPr lang="en-US" cap="none" sz="925" b="1" i="1" u="none" baseline="0">
                <a:solidFill>
                  <a:srgbClr val="000000"/>
                </a:solidFill>
                <a:latin typeface="Arial"/>
                <a:ea typeface="Arial"/>
                <a:cs typeface="Arial"/>
              </a:rPr>
              <a:t>Adequate</a:t>
            </a:r>
          </a:p>
        </cdr:txBody>
      </cdr:sp>
      <cdr:sp>
        <cdr:nvSpPr>
          <cdr:cNvPr id="18" name="Text Box 23"/>
          <cdr:cNvSpPr txBox="1">
            <a:spLocks noChangeArrowheads="1"/>
          </cdr:cNvSpPr>
        </cdr:nvSpPr>
        <cdr:spPr>
          <a:xfrm>
            <a:off x="7664266" y="4739914"/>
            <a:ext cx="1012293" cy="157394"/>
          </a:xfrm>
          <a:prstGeom prst="rect">
            <a:avLst/>
          </a:prstGeom>
          <a:noFill/>
          <a:ln w="9525" cmpd="sng">
            <a:noFill/>
          </a:ln>
        </cdr:spPr>
        <cdr:txBody>
          <a:bodyPr vertOverflow="clip" wrap="square" lIns="18288" tIns="22860" rIns="18288" bIns="0">
            <a:spAutoFit/>
          </a:bodyPr>
          <a:p>
            <a:pPr algn="ctr">
              <a:defRPr/>
            </a:pPr>
            <a:r>
              <a:rPr lang="en-US" cap="none" sz="925" b="1" i="1" u="none" baseline="0">
                <a:solidFill>
                  <a:srgbClr val="000000"/>
                </a:solidFill>
                <a:latin typeface="Arial"/>
                <a:ea typeface="Arial"/>
                <a:cs typeface="Arial"/>
              </a:rPr>
              <a:t>Highly adequate</a:t>
            </a:r>
          </a:p>
        </cdr:txBody>
      </cdr:sp>
    </cdr:grp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05500"/>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352425</xdr:colOff>
      <xdr:row>23</xdr:row>
      <xdr:rowOff>57150</xdr:rowOff>
    </xdr:from>
    <xdr:to>
      <xdr:col>8</xdr:col>
      <xdr:colOff>314325</xdr:colOff>
      <xdr:row>25</xdr:row>
      <xdr:rowOff>38100</xdr:rowOff>
    </xdr:to>
    <xdr:pic>
      <xdr:nvPicPr>
        <xdr:cNvPr id="1" name="CommandButton1"/>
        <xdr:cNvPicPr preferRelativeResize="1">
          <a:picLocks noChangeAspect="1"/>
        </xdr:cNvPicPr>
      </xdr:nvPicPr>
      <xdr:blipFill>
        <a:blip r:embed="rId1"/>
        <a:stretch>
          <a:fillRect/>
        </a:stretch>
      </xdr:blipFill>
      <xdr:spPr>
        <a:xfrm>
          <a:off x="4010025" y="3848100"/>
          <a:ext cx="11811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781050</xdr:colOff>
      <xdr:row>0</xdr:row>
      <xdr:rowOff>85725</xdr:rowOff>
    </xdr:from>
    <xdr:to>
      <xdr:col>5</xdr:col>
      <xdr:colOff>962025</xdr:colOff>
      <xdr:row>1</xdr:row>
      <xdr:rowOff>133350</xdr:rowOff>
    </xdr:to>
    <xdr:pic>
      <xdr:nvPicPr>
        <xdr:cNvPr id="1" name="CommandButton2"/>
        <xdr:cNvPicPr preferRelativeResize="1">
          <a:picLocks noChangeAspect="1"/>
        </xdr:cNvPicPr>
      </xdr:nvPicPr>
      <xdr:blipFill>
        <a:blip r:embed="rId1"/>
        <a:stretch>
          <a:fillRect/>
        </a:stretch>
      </xdr:blipFill>
      <xdr:spPr>
        <a:xfrm>
          <a:off x="6381750" y="85725"/>
          <a:ext cx="1181100" cy="304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790575</xdr:colOff>
      <xdr:row>0</xdr:row>
      <xdr:rowOff>47625</xdr:rowOff>
    </xdr:from>
    <xdr:to>
      <xdr:col>5</xdr:col>
      <xdr:colOff>971550</xdr:colOff>
      <xdr:row>0</xdr:row>
      <xdr:rowOff>352425</xdr:rowOff>
    </xdr:to>
    <xdr:pic>
      <xdr:nvPicPr>
        <xdr:cNvPr id="1" name="CommandButton1"/>
        <xdr:cNvPicPr preferRelativeResize="1">
          <a:picLocks noChangeAspect="1"/>
        </xdr:cNvPicPr>
      </xdr:nvPicPr>
      <xdr:blipFill>
        <a:blip r:embed="rId1"/>
        <a:stretch>
          <a:fillRect/>
        </a:stretch>
      </xdr:blipFill>
      <xdr:spPr>
        <a:xfrm>
          <a:off x="6391275" y="47625"/>
          <a:ext cx="1181100" cy="304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752475</xdr:colOff>
      <xdr:row>0</xdr:row>
      <xdr:rowOff>190500</xdr:rowOff>
    </xdr:from>
    <xdr:to>
      <xdr:col>5</xdr:col>
      <xdr:colOff>933450</xdr:colOff>
      <xdr:row>2</xdr:row>
      <xdr:rowOff>38100</xdr:rowOff>
    </xdr:to>
    <xdr:pic>
      <xdr:nvPicPr>
        <xdr:cNvPr id="1" name="CommandButton1"/>
        <xdr:cNvPicPr preferRelativeResize="1">
          <a:picLocks noChangeAspect="1"/>
        </xdr:cNvPicPr>
      </xdr:nvPicPr>
      <xdr:blipFill>
        <a:blip r:embed="rId1"/>
        <a:stretch>
          <a:fillRect/>
        </a:stretch>
      </xdr:blipFill>
      <xdr:spPr>
        <a:xfrm>
          <a:off x="6000750" y="190500"/>
          <a:ext cx="1181100" cy="304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714375</xdr:colOff>
      <xdr:row>0</xdr:row>
      <xdr:rowOff>28575</xdr:rowOff>
    </xdr:from>
    <xdr:to>
      <xdr:col>5</xdr:col>
      <xdr:colOff>895350</xdr:colOff>
      <xdr:row>0</xdr:row>
      <xdr:rowOff>333375</xdr:rowOff>
    </xdr:to>
    <xdr:pic>
      <xdr:nvPicPr>
        <xdr:cNvPr id="1" name="CommandButton1"/>
        <xdr:cNvPicPr preferRelativeResize="1">
          <a:picLocks noChangeAspect="1"/>
        </xdr:cNvPicPr>
      </xdr:nvPicPr>
      <xdr:blipFill>
        <a:blip r:embed="rId1"/>
        <a:stretch>
          <a:fillRect/>
        </a:stretch>
      </xdr:blipFill>
      <xdr:spPr>
        <a:xfrm>
          <a:off x="6315075" y="28575"/>
          <a:ext cx="1181100" cy="304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371475</xdr:colOff>
      <xdr:row>0</xdr:row>
      <xdr:rowOff>95250</xdr:rowOff>
    </xdr:from>
    <xdr:to>
      <xdr:col>6</xdr:col>
      <xdr:colOff>552450</xdr:colOff>
      <xdr:row>1</xdr:row>
      <xdr:rowOff>142875</xdr:rowOff>
    </xdr:to>
    <xdr:pic>
      <xdr:nvPicPr>
        <xdr:cNvPr id="1" name="CommandButton1"/>
        <xdr:cNvPicPr preferRelativeResize="1">
          <a:picLocks noChangeAspect="1"/>
        </xdr:cNvPicPr>
      </xdr:nvPicPr>
      <xdr:blipFill>
        <a:blip r:embed="rId1"/>
        <a:stretch>
          <a:fillRect/>
        </a:stretch>
      </xdr:blipFill>
      <xdr:spPr>
        <a:xfrm>
          <a:off x="6086475" y="95250"/>
          <a:ext cx="1181100" cy="3048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609600</xdr:colOff>
      <xdr:row>0</xdr:row>
      <xdr:rowOff>95250</xdr:rowOff>
    </xdr:from>
    <xdr:to>
      <xdr:col>5</xdr:col>
      <xdr:colOff>790575</xdr:colOff>
      <xdr:row>1</xdr:row>
      <xdr:rowOff>142875</xdr:rowOff>
    </xdr:to>
    <xdr:pic>
      <xdr:nvPicPr>
        <xdr:cNvPr id="1" name="CommandButton1"/>
        <xdr:cNvPicPr preferRelativeResize="1">
          <a:picLocks noChangeAspect="1"/>
        </xdr:cNvPicPr>
      </xdr:nvPicPr>
      <xdr:blipFill>
        <a:blip r:embed="rId1"/>
        <a:stretch>
          <a:fillRect/>
        </a:stretch>
      </xdr:blipFill>
      <xdr:spPr>
        <a:xfrm>
          <a:off x="6210300" y="95250"/>
          <a:ext cx="1181100" cy="3048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9525</xdr:colOff>
      <xdr:row>0</xdr:row>
      <xdr:rowOff>133350</xdr:rowOff>
    </xdr:from>
    <xdr:to>
      <xdr:col>4</xdr:col>
      <xdr:colOff>1190625</xdr:colOff>
      <xdr:row>1</xdr:row>
      <xdr:rowOff>133350</xdr:rowOff>
    </xdr:to>
    <xdr:pic>
      <xdr:nvPicPr>
        <xdr:cNvPr id="1" name="CommandButton1"/>
        <xdr:cNvPicPr preferRelativeResize="1">
          <a:picLocks noChangeAspect="1"/>
        </xdr:cNvPicPr>
      </xdr:nvPicPr>
      <xdr:blipFill>
        <a:blip r:embed="rId1"/>
        <a:stretch>
          <a:fillRect/>
        </a:stretch>
      </xdr:blipFill>
      <xdr:spPr>
        <a:xfrm>
          <a:off x="5276850" y="133350"/>
          <a:ext cx="1181100" cy="304800"/>
        </a:xfrm>
        <a:prstGeom prst="rect">
          <a:avLst/>
        </a:prstGeom>
        <a:noFill/>
        <a:ln w="9525" cmpd="sng">
          <a:noFill/>
        </a:ln>
      </xdr:spPr>
    </xdr:pic>
    <xdr:clientData/>
  </xdr:twoCellAnchor>
  <xdr:twoCellAnchor editAs="oneCell">
    <xdr:from>
      <xdr:col>4</xdr:col>
      <xdr:colOff>333375</xdr:colOff>
      <xdr:row>47</xdr:row>
      <xdr:rowOff>152400</xdr:rowOff>
    </xdr:from>
    <xdr:to>
      <xdr:col>5</xdr:col>
      <xdr:colOff>323850</xdr:colOff>
      <xdr:row>48</xdr:row>
      <xdr:rowOff>38100</xdr:rowOff>
    </xdr:to>
    <xdr:pic>
      <xdr:nvPicPr>
        <xdr:cNvPr id="2" name="CommandButton2"/>
        <xdr:cNvPicPr preferRelativeResize="1">
          <a:picLocks noChangeAspect="1"/>
        </xdr:cNvPicPr>
      </xdr:nvPicPr>
      <xdr:blipFill>
        <a:blip r:embed="rId2"/>
        <a:stretch>
          <a:fillRect/>
        </a:stretch>
      </xdr:blipFill>
      <xdr:spPr>
        <a:xfrm>
          <a:off x="5600700" y="14239875"/>
          <a:ext cx="1181100" cy="3048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152400</xdr:colOff>
      <xdr:row>26</xdr:row>
      <xdr:rowOff>133350</xdr:rowOff>
    </xdr:from>
    <xdr:to>
      <xdr:col>10</xdr:col>
      <xdr:colOff>114300</xdr:colOff>
      <xdr:row>27</xdr:row>
      <xdr:rowOff>266700</xdr:rowOff>
    </xdr:to>
    <xdr:pic>
      <xdr:nvPicPr>
        <xdr:cNvPr id="1" name="CommandButton1"/>
        <xdr:cNvPicPr preferRelativeResize="1">
          <a:picLocks noChangeAspect="1"/>
        </xdr:cNvPicPr>
      </xdr:nvPicPr>
      <xdr:blipFill>
        <a:blip r:embed="rId1"/>
        <a:stretch>
          <a:fillRect/>
        </a:stretch>
      </xdr:blipFill>
      <xdr:spPr>
        <a:xfrm>
          <a:off x="10982325" y="42071925"/>
          <a:ext cx="1181100" cy="304800"/>
        </a:xfrm>
        <a:prstGeom prst="rect">
          <a:avLst/>
        </a:prstGeom>
        <a:noFill/>
        <a:ln w="9525" cmpd="sng">
          <a:noFill/>
        </a:ln>
      </xdr:spPr>
    </xdr:pic>
    <xdr:clientData/>
  </xdr:twoCellAnchor>
  <xdr:twoCellAnchor editAs="oneCell">
    <xdr:from>
      <xdr:col>1</xdr:col>
      <xdr:colOff>4533900</xdr:colOff>
      <xdr:row>33</xdr:row>
      <xdr:rowOff>123825</xdr:rowOff>
    </xdr:from>
    <xdr:to>
      <xdr:col>2</xdr:col>
      <xdr:colOff>9525</xdr:colOff>
      <xdr:row>35</xdr:row>
      <xdr:rowOff>95250</xdr:rowOff>
    </xdr:to>
    <xdr:pic>
      <xdr:nvPicPr>
        <xdr:cNvPr id="2" name="CommandButton2"/>
        <xdr:cNvPicPr preferRelativeResize="1">
          <a:picLocks noChangeAspect="1"/>
        </xdr:cNvPicPr>
      </xdr:nvPicPr>
      <xdr:blipFill>
        <a:blip r:embed="rId2"/>
        <a:stretch>
          <a:fillRect/>
        </a:stretch>
      </xdr:blipFill>
      <xdr:spPr>
        <a:xfrm>
          <a:off x="6000750" y="45843825"/>
          <a:ext cx="118110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healthmetricsnetwork.org/" TargetMode="External" /><Relationship Id="rId2" Type="http://schemas.openxmlformats.org/officeDocument/2006/relationships/hyperlink" Target="mailto:healthmetrics@who.int" TargetMode="External" /><Relationship Id="rId3" Type="http://schemas.openxmlformats.org/officeDocument/2006/relationships/drawing" Target="../drawings/drawing19.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J53"/>
  <sheetViews>
    <sheetView zoomScalePageLayoutView="0" workbookViewId="0" topLeftCell="A1">
      <selection activeCell="E5" sqref="E5"/>
    </sheetView>
  </sheetViews>
  <sheetFormatPr defaultColWidth="9.140625" defaultRowHeight="12.75"/>
  <cols>
    <col min="1" max="1" width="13.28125" style="59" customWidth="1"/>
    <col min="2" max="2" width="20.8515625" style="59" customWidth="1"/>
    <col min="3" max="3" width="16.8515625" style="59" customWidth="1"/>
    <col min="4" max="4" width="12.421875" style="59" customWidth="1"/>
    <col min="5" max="5" width="14.421875" style="59" customWidth="1"/>
    <col min="6" max="6" width="13.28125" style="59" customWidth="1"/>
    <col min="7" max="7" width="13.7109375" style="59" customWidth="1"/>
    <col min="8" max="8" width="15.140625" style="59" customWidth="1"/>
    <col min="9" max="9" width="14.140625" style="59" customWidth="1"/>
    <col min="10" max="10" width="12.421875" style="59" customWidth="1"/>
    <col min="11" max="16384" width="9.140625" style="59" customWidth="1"/>
  </cols>
  <sheetData>
    <row r="1" spans="1:10" ht="13.5" thickTop="1">
      <c r="A1" s="1289" t="s">
        <v>1570</v>
      </c>
      <c r="B1" s="1291" t="s">
        <v>1223</v>
      </c>
      <c r="C1" s="1285" t="s">
        <v>981</v>
      </c>
      <c r="D1" s="1285" t="s">
        <v>982</v>
      </c>
      <c r="E1" s="1285" t="s">
        <v>983</v>
      </c>
      <c r="F1" s="1286"/>
      <c r="G1" s="1286"/>
      <c r="H1" s="1286"/>
      <c r="I1" s="1286"/>
      <c r="J1" s="1287" t="s">
        <v>984</v>
      </c>
    </row>
    <row r="2" spans="1:10" ht="12.75">
      <c r="A2" s="1290"/>
      <c r="B2" s="1292"/>
      <c r="C2" s="1293"/>
      <c r="D2" s="1293"/>
      <c r="E2" s="69" t="s">
        <v>1505</v>
      </c>
      <c r="F2" s="69" t="s">
        <v>1506</v>
      </c>
      <c r="G2" s="69" t="s">
        <v>1507</v>
      </c>
      <c r="H2" s="69" t="s">
        <v>1508</v>
      </c>
      <c r="I2" s="69" t="s">
        <v>1509</v>
      </c>
      <c r="J2" s="1288"/>
    </row>
    <row r="3" spans="1:10" ht="12.75">
      <c r="A3" s="20" t="s">
        <v>1224</v>
      </c>
      <c r="B3" s="21"/>
      <c r="C3" s="66"/>
      <c r="D3" s="66"/>
      <c r="E3" s="66"/>
      <c r="F3" s="67"/>
      <c r="G3" s="67"/>
      <c r="H3" s="67"/>
      <c r="I3" s="67"/>
      <c r="J3" s="68"/>
    </row>
    <row r="4" spans="1:10" ht="12.75">
      <c r="A4" s="1279" t="s">
        <v>1518</v>
      </c>
      <c r="B4" s="18" t="s">
        <v>1519</v>
      </c>
      <c r="C4" s="18"/>
      <c r="D4" s="18"/>
      <c r="E4" s="18"/>
      <c r="F4" s="61"/>
      <c r="G4" s="61"/>
      <c r="H4" s="61"/>
      <c r="I4" s="61"/>
      <c r="J4" s="62"/>
    </row>
    <row r="5" spans="1:10" ht="12.75">
      <c r="A5" s="1279"/>
      <c r="B5" s="18" t="s">
        <v>1537</v>
      </c>
      <c r="C5" s="18"/>
      <c r="D5" s="18"/>
      <c r="E5" s="18"/>
      <c r="F5" s="61"/>
      <c r="G5" s="61"/>
      <c r="H5" s="61"/>
      <c r="I5" s="61"/>
      <c r="J5" s="62"/>
    </row>
    <row r="6" spans="1:10" ht="12.75">
      <c r="A6" s="1279"/>
      <c r="B6" s="18" t="s">
        <v>1539</v>
      </c>
      <c r="C6" s="18"/>
      <c r="D6" s="18"/>
      <c r="E6" s="18"/>
      <c r="F6" s="61"/>
      <c r="G6" s="61"/>
      <c r="H6" s="61"/>
      <c r="I6" s="61"/>
      <c r="J6" s="62"/>
    </row>
    <row r="7" spans="1:10" ht="12.75">
      <c r="A7" s="1279"/>
      <c r="B7" s="18" t="s">
        <v>1540</v>
      </c>
      <c r="C7" s="18"/>
      <c r="D7" s="18"/>
      <c r="E7" s="18"/>
      <c r="F7" s="61"/>
      <c r="G7" s="61"/>
      <c r="H7" s="61"/>
      <c r="I7" s="61"/>
      <c r="J7" s="62"/>
    </row>
    <row r="8" spans="1:10" ht="12.75">
      <c r="A8" s="1279" t="s">
        <v>1541</v>
      </c>
      <c r="B8" s="18" t="s">
        <v>1542</v>
      </c>
      <c r="C8" s="18"/>
      <c r="D8" s="18"/>
      <c r="E8" s="18"/>
      <c r="F8" s="61"/>
      <c r="G8" s="61"/>
      <c r="H8" s="61"/>
      <c r="I8" s="61"/>
      <c r="J8" s="62"/>
    </row>
    <row r="9" spans="1:10" ht="12.75">
      <c r="A9" s="1279"/>
      <c r="B9" s="18" t="s">
        <v>1333</v>
      </c>
      <c r="C9" s="18"/>
      <c r="D9" s="18"/>
      <c r="E9" s="18"/>
      <c r="F9" s="61"/>
      <c r="G9" s="61"/>
      <c r="H9" s="61"/>
      <c r="I9" s="61"/>
      <c r="J9" s="62"/>
    </row>
    <row r="10" spans="1:10" ht="27.75" customHeight="1">
      <c r="A10" s="1279"/>
      <c r="B10" s="18" t="s">
        <v>1334</v>
      </c>
      <c r="C10" s="18"/>
      <c r="D10" s="18"/>
      <c r="E10" s="18"/>
      <c r="F10" s="61"/>
      <c r="G10" s="61"/>
      <c r="H10" s="61"/>
      <c r="I10" s="61"/>
      <c r="J10" s="62"/>
    </row>
    <row r="11" spans="1:10" ht="38.25">
      <c r="A11" s="1279"/>
      <c r="B11" s="18" t="s">
        <v>1335</v>
      </c>
      <c r="C11" s="18"/>
      <c r="D11" s="18"/>
      <c r="E11" s="18"/>
      <c r="F11" s="61"/>
      <c r="G11" s="61"/>
      <c r="H11" s="61"/>
      <c r="I11" s="61"/>
      <c r="J11" s="62"/>
    </row>
    <row r="12" spans="1:10" ht="63.75">
      <c r="A12" s="1279"/>
      <c r="B12" s="18" t="s">
        <v>1336</v>
      </c>
      <c r="C12" s="18"/>
      <c r="D12" s="18"/>
      <c r="E12" s="18"/>
      <c r="F12" s="61"/>
      <c r="G12" s="61"/>
      <c r="H12" s="61"/>
      <c r="I12" s="61"/>
      <c r="J12" s="62"/>
    </row>
    <row r="13" spans="1:10" ht="12.75">
      <c r="A13" s="1279"/>
      <c r="B13" s="18" t="s">
        <v>1337</v>
      </c>
      <c r="C13" s="18"/>
      <c r="D13" s="18"/>
      <c r="E13" s="18"/>
      <c r="F13" s="61"/>
      <c r="G13" s="61"/>
      <c r="H13" s="61"/>
      <c r="I13" s="61"/>
      <c r="J13" s="62"/>
    </row>
    <row r="14" spans="1:10" ht="12.75">
      <c r="A14" s="17" t="s">
        <v>1338</v>
      </c>
      <c r="B14" s="18" t="s">
        <v>1339</v>
      </c>
      <c r="C14" s="18"/>
      <c r="D14" s="18"/>
      <c r="E14" s="18"/>
      <c r="F14" s="61"/>
      <c r="G14" s="61"/>
      <c r="H14" s="61"/>
      <c r="I14" s="61"/>
      <c r="J14" s="62"/>
    </row>
    <row r="15" spans="1:10" ht="38.25">
      <c r="A15" s="1279" t="s">
        <v>1340</v>
      </c>
      <c r="B15" s="18" t="s">
        <v>1341</v>
      </c>
      <c r="C15" s="18"/>
      <c r="D15" s="18"/>
      <c r="E15" s="18"/>
      <c r="F15" s="61"/>
      <c r="G15" s="61"/>
      <c r="H15" s="61"/>
      <c r="I15" s="61"/>
      <c r="J15" s="62"/>
    </row>
    <row r="16" spans="1:10" ht="38.25">
      <c r="A16" s="1279"/>
      <c r="B16" s="18" t="s">
        <v>1342</v>
      </c>
      <c r="C16" s="18"/>
      <c r="D16" s="18"/>
      <c r="E16" s="18"/>
      <c r="F16" s="61"/>
      <c r="G16" s="61"/>
      <c r="H16" s="61"/>
      <c r="I16" s="61"/>
      <c r="J16" s="62"/>
    </row>
    <row r="17" spans="1:10" ht="12.75">
      <c r="A17" s="1280" t="s">
        <v>1343</v>
      </c>
      <c r="B17" s="1281"/>
      <c r="C17" s="1281"/>
      <c r="D17" s="1281"/>
      <c r="E17" s="18"/>
      <c r="F17" s="61"/>
      <c r="G17" s="61"/>
      <c r="H17" s="61"/>
      <c r="I17" s="61"/>
      <c r="J17" s="62"/>
    </row>
    <row r="18" spans="1:10" ht="12.75">
      <c r="A18" s="1280" t="s">
        <v>1344</v>
      </c>
      <c r="B18" s="1281"/>
      <c r="C18" s="1281"/>
      <c r="D18" s="1281"/>
      <c r="E18" s="18"/>
      <c r="F18" s="61"/>
      <c r="G18" s="61"/>
      <c r="H18" s="61"/>
      <c r="I18" s="61"/>
      <c r="J18" s="62"/>
    </row>
    <row r="19" spans="1:10" ht="25.5">
      <c r="A19" s="60" t="s">
        <v>1345</v>
      </c>
      <c r="B19" s="18"/>
      <c r="C19" s="18"/>
      <c r="D19" s="18"/>
      <c r="E19" s="18"/>
      <c r="F19" s="61"/>
      <c r="G19" s="61"/>
      <c r="H19" s="61"/>
      <c r="I19" s="61"/>
      <c r="J19" s="62"/>
    </row>
    <row r="20" spans="1:10" ht="12.75">
      <c r="A20" s="17" t="s">
        <v>1346</v>
      </c>
      <c r="B20" s="18" t="s">
        <v>1347</v>
      </c>
      <c r="C20" s="18"/>
      <c r="D20" s="18"/>
      <c r="E20" s="18"/>
      <c r="F20" s="61"/>
      <c r="G20" s="61"/>
      <c r="H20" s="61"/>
      <c r="I20" s="61"/>
      <c r="J20" s="62"/>
    </row>
    <row r="21" spans="1:10" ht="12.75">
      <c r="A21" s="17" t="s">
        <v>1348</v>
      </c>
      <c r="B21" s="18" t="s">
        <v>1349</v>
      </c>
      <c r="C21" s="18"/>
      <c r="D21" s="18"/>
      <c r="E21" s="18"/>
      <c r="F21" s="61"/>
      <c r="G21" s="61"/>
      <c r="H21" s="61"/>
      <c r="I21" s="61"/>
      <c r="J21" s="62"/>
    </row>
    <row r="22" spans="1:10" ht="25.5">
      <c r="A22" s="17" t="s">
        <v>1350</v>
      </c>
      <c r="B22" s="18" t="s">
        <v>1351</v>
      </c>
      <c r="C22" s="18"/>
      <c r="D22" s="18"/>
      <c r="E22" s="18"/>
      <c r="F22" s="61"/>
      <c r="G22" s="61"/>
      <c r="H22" s="61"/>
      <c r="I22" s="61"/>
      <c r="J22" s="62"/>
    </row>
    <row r="23" spans="1:10" ht="25.5">
      <c r="A23" s="17" t="s">
        <v>1352</v>
      </c>
      <c r="B23" s="18" t="s">
        <v>1355</v>
      </c>
      <c r="C23" s="1282"/>
      <c r="D23" s="1282"/>
      <c r="E23" s="1282"/>
      <c r="F23" s="61"/>
      <c r="G23" s="61"/>
      <c r="H23" s="61"/>
      <c r="I23" s="61"/>
      <c r="J23" s="62"/>
    </row>
    <row r="24" spans="1:10" ht="38.25">
      <c r="A24" s="17" t="s">
        <v>1353</v>
      </c>
      <c r="B24" s="18" t="s">
        <v>1356</v>
      </c>
      <c r="C24" s="1282"/>
      <c r="D24" s="1282"/>
      <c r="E24" s="1282"/>
      <c r="F24" s="61"/>
      <c r="G24" s="61"/>
      <c r="H24" s="61"/>
      <c r="I24" s="61"/>
      <c r="J24" s="62"/>
    </row>
    <row r="25" spans="1:10" ht="25.5">
      <c r="A25" s="1279" t="s">
        <v>1357</v>
      </c>
      <c r="B25" s="18" t="s">
        <v>1358</v>
      </c>
      <c r="C25" s="1282"/>
      <c r="D25" s="1282"/>
      <c r="E25" s="1282"/>
      <c r="F25" s="61"/>
      <c r="G25" s="61"/>
      <c r="H25" s="61"/>
      <c r="I25" s="61"/>
      <c r="J25" s="62"/>
    </row>
    <row r="26" spans="1:10" ht="12.75">
      <c r="A26" s="1279"/>
      <c r="B26" s="18" t="s">
        <v>1359</v>
      </c>
      <c r="C26" s="1282"/>
      <c r="D26" s="1282"/>
      <c r="E26" s="1282"/>
      <c r="F26" s="61"/>
      <c r="G26" s="61"/>
      <c r="H26" s="61"/>
      <c r="I26" s="61"/>
      <c r="J26" s="62"/>
    </row>
    <row r="27" spans="1:10" ht="25.5">
      <c r="A27" s="1279"/>
      <c r="B27" s="18" t="s">
        <v>1360</v>
      </c>
      <c r="C27" s="1282"/>
      <c r="D27" s="1282"/>
      <c r="E27" s="1282"/>
      <c r="F27" s="61"/>
      <c r="G27" s="61"/>
      <c r="H27" s="61"/>
      <c r="I27" s="61"/>
      <c r="J27" s="62"/>
    </row>
    <row r="28" spans="1:10" ht="38.25">
      <c r="A28" s="1279"/>
      <c r="B28" s="18" t="s">
        <v>1361</v>
      </c>
      <c r="C28" s="1282"/>
      <c r="D28" s="1282"/>
      <c r="E28" s="1282"/>
      <c r="F28" s="61"/>
      <c r="G28" s="61"/>
      <c r="H28" s="61"/>
      <c r="I28" s="61"/>
      <c r="J28" s="62"/>
    </row>
    <row r="29" spans="1:10" ht="12.75">
      <c r="A29" s="1279"/>
      <c r="B29" s="18" t="s">
        <v>1362</v>
      </c>
      <c r="C29" s="1282"/>
      <c r="D29" s="1282"/>
      <c r="E29" s="1282"/>
      <c r="F29" s="61"/>
      <c r="G29" s="61"/>
      <c r="H29" s="61"/>
      <c r="I29" s="61"/>
      <c r="J29" s="62"/>
    </row>
    <row r="30" spans="1:10" ht="165.75">
      <c r="A30" s="1279"/>
      <c r="B30" s="18" t="s">
        <v>1108</v>
      </c>
      <c r="C30" s="1282"/>
      <c r="D30" s="1282"/>
      <c r="E30" s="1282"/>
      <c r="F30" s="61"/>
      <c r="G30" s="61"/>
      <c r="H30" s="61"/>
      <c r="I30" s="61"/>
      <c r="J30" s="62"/>
    </row>
    <row r="31" spans="1:10" ht="12.75">
      <c r="A31" s="17" t="s">
        <v>1109</v>
      </c>
      <c r="B31" s="18" t="s">
        <v>1110</v>
      </c>
      <c r="C31" s="18"/>
      <c r="D31" s="18"/>
      <c r="E31" s="18"/>
      <c r="F31" s="61"/>
      <c r="G31" s="61"/>
      <c r="H31" s="61"/>
      <c r="I31" s="61"/>
      <c r="J31" s="62"/>
    </row>
    <row r="32" spans="1:10" ht="12.75">
      <c r="A32" s="1279" t="s">
        <v>1111</v>
      </c>
      <c r="B32" s="18" t="s">
        <v>1112</v>
      </c>
      <c r="C32" s="18"/>
      <c r="D32" s="18"/>
      <c r="E32" s="18"/>
      <c r="F32" s="61"/>
      <c r="G32" s="61"/>
      <c r="H32" s="61"/>
      <c r="I32" s="61"/>
      <c r="J32" s="62"/>
    </row>
    <row r="33" spans="1:10" ht="12.75">
      <c r="A33" s="1279"/>
      <c r="B33" s="63" t="s">
        <v>978</v>
      </c>
      <c r="C33" s="18"/>
      <c r="D33" s="18"/>
      <c r="E33" s="18"/>
      <c r="F33" s="61"/>
      <c r="G33" s="61"/>
      <c r="H33" s="61"/>
      <c r="I33" s="61"/>
      <c r="J33" s="62"/>
    </row>
    <row r="34" spans="1:10" ht="25.5">
      <c r="A34" s="1279"/>
      <c r="B34" s="63" t="s">
        <v>979</v>
      </c>
      <c r="C34" s="18"/>
      <c r="D34" s="18"/>
      <c r="E34" s="18"/>
      <c r="F34" s="61"/>
      <c r="G34" s="61"/>
      <c r="H34" s="61"/>
      <c r="I34" s="61"/>
      <c r="J34" s="62"/>
    </row>
    <row r="35" spans="1:10" ht="12.75">
      <c r="A35" s="1280" t="s">
        <v>1113</v>
      </c>
      <c r="B35" s="1281"/>
      <c r="C35" s="1281"/>
      <c r="D35" s="1281"/>
      <c r="E35" s="18"/>
      <c r="F35" s="61"/>
      <c r="G35" s="61"/>
      <c r="H35" s="61"/>
      <c r="I35" s="61"/>
      <c r="J35" s="62"/>
    </row>
    <row r="36" spans="1:10" ht="12.75">
      <c r="A36" s="1280" t="s">
        <v>961</v>
      </c>
      <c r="B36" s="1281"/>
      <c r="C36" s="1281"/>
      <c r="D36" s="1281"/>
      <c r="E36" s="18"/>
      <c r="F36" s="61"/>
      <c r="G36" s="61"/>
      <c r="H36" s="61"/>
      <c r="I36" s="61"/>
      <c r="J36" s="62"/>
    </row>
    <row r="37" spans="1:10" ht="25.5">
      <c r="A37" s="60" t="s">
        <v>962</v>
      </c>
      <c r="B37" s="18"/>
      <c r="C37" s="18"/>
      <c r="D37" s="18"/>
      <c r="E37" s="18"/>
      <c r="F37" s="61"/>
      <c r="G37" s="61"/>
      <c r="H37" s="61"/>
      <c r="I37" s="61"/>
      <c r="J37" s="62"/>
    </row>
    <row r="38" spans="1:10" ht="51">
      <c r="A38" s="17" t="s">
        <v>1284</v>
      </c>
      <c r="B38" s="18" t="s">
        <v>980</v>
      </c>
      <c r="C38" s="18"/>
      <c r="D38" s="18"/>
      <c r="E38" s="18"/>
      <c r="F38" s="61"/>
      <c r="G38" s="61"/>
      <c r="H38" s="61"/>
      <c r="I38" s="61"/>
      <c r="J38" s="62"/>
    </row>
    <row r="39" spans="1:10" ht="38.25">
      <c r="A39" s="1279" t="s">
        <v>963</v>
      </c>
      <c r="B39" s="18" t="s">
        <v>964</v>
      </c>
      <c r="C39" s="1282"/>
      <c r="D39" s="1282"/>
      <c r="E39" s="1282"/>
      <c r="F39" s="61"/>
      <c r="G39" s="61"/>
      <c r="H39" s="61"/>
      <c r="I39" s="61"/>
      <c r="J39" s="62"/>
    </row>
    <row r="40" spans="1:10" ht="25.5">
      <c r="A40" s="1279"/>
      <c r="B40" s="18" t="s">
        <v>965</v>
      </c>
      <c r="C40" s="1282"/>
      <c r="D40" s="1282"/>
      <c r="E40" s="1282"/>
      <c r="F40" s="61"/>
      <c r="G40" s="61"/>
      <c r="H40" s="61"/>
      <c r="I40" s="61"/>
      <c r="J40" s="62"/>
    </row>
    <row r="41" spans="1:10" ht="25.5">
      <c r="A41" s="1279" t="s">
        <v>966</v>
      </c>
      <c r="B41" s="18" t="s">
        <v>967</v>
      </c>
      <c r="C41" s="18"/>
      <c r="D41" s="18"/>
      <c r="E41" s="18"/>
      <c r="F41" s="61"/>
      <c r="G41" s="61"/>
      <c r="H41" s="61"/>
      <c r="I41" s="61"/>
      <c r="J41" s="62"/>
    </row>
    <row r="42" spans="1:10" ht="38.25">
      <c r="A42" s="1279"/>
      <c r="B42" s="18" t="s">
        <v>968</v>
      </c>
      <c r="C42" s="18"/>
      <c r="D42" s="18"/>
      <c r="E42" s="18"/>
      <c r="F42" s="61"/>
      <c r="G42" s="61"/>
      <c r="H42" s="61"/>
      <c r="I42" s="61"/>
      <c r="J42" s="62"/>
    </row>
    <row r="43" spans="1:10" ht="12.75">
      <c r="A43" s="1280" t="s">
        <v>969</v>
      </c>
      <c r="B43" s="1281"/>
      <c r="C43" s="1281"/>
      <c r="D43" s="1281"/>
      <c r="E43" s="18"/>
      <c r="F43" s="61"/>
      <c r="G43" s="61"/>
      <c r="H43" s="61"/>
      <c r="I43" s="61"/>
      <c r="J43" s="62"/>
    </row>
    <row r="44" spans="1:10" ht="12.75">
      <c r="A44" s="1280" t="s">
        <v>961</v>
      </c>
      <c r="B44" s="1281"/>
      <c r="C44" s="1281"/>
      <c r="D44" s="1281"/>
      <c r="E44" s="18"/>
      <c r="F44" s="61"/>
      <c r="G44" s="61"/>
      <c r="H44" s="61"/>
      <c r="I44" s="61"/>
      <c r="J44" s="62"/>
    </row>
    <row r="45" spans="1:10" ht="12.75">
      <c r="A45" s="60" t="s">
        <v>1569</v>
      </c>
      <c r="B45" s="18"/>
      <c r="C45" s="18"/>
      <c r="D45" s="18"/>
      <c r="E45" s="18"/>
      <c r="F45" s="61"/>
      <c r="G45" s="61"/>
      <c r="H45" s="61"/>
      <c r="I45" s="61"/>
      <c r="J45" s="62"/>
    </row>
    <row r="46" spans="1:10" ht="12.75">
      <c r="A46" s="1279" t="s">
        <v>970</v>
      </c>
      <c r="B46" s="18" t="s">
        <v>971</v>
      </c>
      <c r="C46" s="18"/>
      <c r="D46" s="18"/>
      <c r="E46" s="18"/>
      <c r="F46" s="61"/>
      <c r="G46" s="61"/>
      <c r="H46" s="61"/>
      <c r="I46" s="61"/>
      <c r="J46" s="62"/>
    </row>
    <row r="47" spans="1:10" ht="12.75">
      <c r="A47" s="1279"/>
      <c r="B47" s="18" t="s">
        <v>1560</v>
      </c>
      <c r="C47" s="18"/>
      <c r="D47" s="18"/>
      <c r="E47" s="18"/>
      <c r="F47" s="61"/>
      <c r="G47" s="61"/>
      <c r="H47" s="61"/>
      <c r="I47" s="61"/>
      <c r="J47" s="62"/>
    </row>
    <row r="48" spans="1:10" ht="12.75">
      <c r="A48" s="1279"/>
      <c r="B48" s="18" t="s">
        <v>1561</v>
      </c>
      <c r="C48" s="18"/>
      <c r="D48" s="18"/>
      <c r="E48" s="18"/>
      <c r="F48" s="61"/>
      <c r="G48" s="61"/>
      <c r="H48" s="61"/>
      <c r="I48" s="61"/>
      <c r="J48" s="62"/>
    </row>
    <row r="49" spans="1:10" ht="38.25">
      <c r="A49" s="1279" t="s">
        <v>972</v>
      </c>
      <c r="B49" s="18" t="s">
        <v>973</v>
      </c>
      <c r="C49" s="18"/>
      <c r="D49" s="18"/>
      <c r="E49" s="18"/>
      <c r="F49" s="61"/>
      <c r="G49" s="61"/>
      <c r="H49" s="61"/>
      <c r="I49" s="61"/>
      <c r="J49" s="62"/>
    </row>
    <row r="50" spans="1:10" ht="12.75">
      <c r="A50" s="1279"/>
      <c r="B50" s="18" t="s">
        <v>974</v>
      </c>
      <c r="C50" s="18"/>
      <c r="D50" s="18"/>
      <c r="E50" s="18"/>
      <c r="F50" s="61"/>
      <c r="G50" s="61"/>
      <c r="H50" s="61"/>
      <c r="I50" s="61"/>
      <c r="J50" s="62"/>
    </row>
    <row r="51" spans="1:10" ht="25.5">
      <c r="A51" s="17" t="s">
        <v>975</v>
      </c>
      <c r="B51" s="18" t="s">
        <v>976</v>
      </c>
      <c r="C51" s="18"/>
      <c r="D51" s="18"/>
      <c r="E51" s="18"/>
      <c r="F51" s="61"/>
      <c r="G51" s="61"/>
      <c r="H51" s="61"/>
      <c r="I51" s="61"/>
      <c r="J51" s="62"/>
    </row>
    <row r="52" spans="1:10" ht="12.75">
      <c r="A52" s="1280" t="s">
        <v>977</v>
      </c>
      <c r="B52" s="1281"/>
      <c r="C52" s="1281"/>
      <c r="D52" s="1281"/>
      <c r="E52" s="18"/>
      <c r="F52" s="61"/>
      <c r="G52" s="61"/>
      <c r="H52" s="61"/>
      <c r="I52" s="61"/>
      <c r="J52" s="62"/>
    </row>
    <row r="53" spans="1:10" ht="13.5" thickBot="1">
      <c r="A53" s="1283" t="s">
        <v>961</v>
      </c>
      <c r="B53" s="1284"/>
      <c r="C53" s="1284"/>
      <c r="D53" s="1284"/>
      <c r="E53" s="19"/>
      <c r="F53" s="64"/>
      <c r="G53" s="64"/>
      <c r="H53" s="64"/>
      <c r="I53" s="64"/>
      <c r="J53" s="65"/>
    </row>
    <row r="54" ht="13.5" thickTop="1"/>
  </sheetData>
  <sheetProtection/>
  <mergeCells count="32">
    <mergeCell ref="A53:D53"/>
    <mergeCell ref="E1:I1"/>
    <mergeCell ref="J1:J2"/>
    <mergeCell ref="A1:A2"/>
    <mergeCell ref="B1:B2"/>
    <mergeCell ref="C1:C2"/>
    <mergeCell ref="D1:D2"/>
    <mergeCell ref="A41:A42"/>
    <mergeCell ref="A43:D43"/>
    <mergeCell ref="A44:D44"/>
    <mergeCell ref="A46:A48"/>
    <mergeCell ref="A49:A50"/>
    <mergeCell ref="A52:D52"/>
    <mergeCell ref="A35:D35"/>
    <mergeCell ref="A36:D36"/>
    <mergeCell ref="A39:A40"/>
    <mergeCell ref="C39:C40"/>
    <mergeCell ref="D39:D40"/>
    <mergeCell ref="E39:E40"/>
    <mergeCell ref="E23:E24"/>
    <mergeCell ref="A25:A30"/>
    <mergeCell ref="C25:C30"/>
    <mergeCell ref="D25:D30"/>
    <mergeCell ref="E25:E30"/>
    <mergeCell ref="A32:A34"/>
    <mergeCell ref="A15:A16"/>
    <mergeCell ref="A4:A7"/>
    <mergeCell ref="A8:A13"/>
    <mergeCell ref="A17:D17"/>
    <mergeCell ref="A18:D18"/>
    <mergeCell ref="C23:C24"/>
    <mergeCell ref="D23:D24"/>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G11"/>
  <sheetViews>
    <sheetView zoomScalePageLayoutView="0" workbookViewId="0" topLeftCell="A1">
      <selection activeCell="A1" sqref="A1"/>
    </sheetView>
  </sheetViews>
  <sheetFormatPr defaultColWidth="9.140625" defaultRowHeight="12.75"/>
  <cols>
    <col min="1" max="1" width="33.421875" style="0" bestFit="1" customWidth="1"/>
    <col min="2" max="7" width="17.140625" style="0" customWidth="1"/>
  </cols>
  <sheetData>
    <row r="1" spans="1:7" s="985" customFormat="1" ht="33.75" customHeight="1">
      <c r="A1" s="987" t="s">
        <v>1499</v>
      </c>
      <c r="B1" s="1017" t="s">
        <v>305</v>
      </c>
      <c r="C1" s="1018" t="s">
        <v>1064</v>
      </c>
      <c r="D1" s="1019" t="s">
        <v>1259</v>
      </c>
      <c r="E1" s="1018" t="s">
        <v>1036</v>
      </c>
      <c r="F1" s="1018" t="s">
        <v>1080</v>
      </c>
      <c r="G1" s="1020" t="s">
        <v>524</v>
      </c>
    </row>
    <row r="2" spans="1:7" s="983" customFormat="1" ht="30" customHeight="1">
      <c r="A2" s="988" t="s">
        <v>1313</v>
      </c>
      <c r="B2" s="989" t="str">
        <f>IF(COUNT('III Data sources'!G6)&gt;0,'III Data sources'!W6/'III Data sources'!G6,"Not assessed")</f>
        <v>Not assessed</v>
      </c>
      <c r="C2" s="990" t="str">
        <f>IF(COUNT('III Data sources'!G7:G9)&gt;0,SUM('III Data sources'!W7:W9)/SUM('III Data sources'!G7:G9),"Not assessed")</f>
        <v>Not assessed</v>
      </c>
      <c r="D2" s="990" t="str">
        <f>IF(COUNT('III Data sources'!G10:G13)&gt;0,SUM('III Data sources'!W10:W13)/SUM('III Data sources'!G10:G13),"Not assessed")</f>
        <v>Not assessed</v>
      </c>
      <c r="E2" s="990" t="str">
        <f>IF(COUNT('III Data sources'!G14)&gt;0,'III Data sources'!W14/'III Data sources'!G14,"Not assessed")</f>
        <v>Not assessed</v>
      </c>
      <c r="F2" s="990" t="str">
        <f>IF(COUNT('III Data sources'!G15:G18)&gt;0,SUM('III Data sources'!W15:W18)/SUM('III Data sources'!G15:G18),"Not assessed")</f>
        <v>Not assessed</v>
      </c>
      <c r="G2" s="991" t="str">
        <f aca="true" t="shared" si="0" ref="G2:G7">IF(COUNT(B2:F2)&gt;0,AVERAGE(B2:F2),"Not assessed")</f>
        <v>Not assessed</v>
      </c>
    </row>
    <row r="3" spans="1:7" s="983" customFormat="1" ht="30" customHeight="1">
      <c r="A3" s="986" t="s">
        <v>1453</v>
      </c>
      <c r="B3" s="992" t="str">
        <f>IF(COUNT('III Data sources'!G23:G25)&gt;0,SUM('III Data sources'!W23:W25)/SUM('III Data sources'!G23:G25),"Not assessed")</f>
        <v>Not assessed</v>
      </c>
      <c r="C3" s="993" t="str">
        <f>IF(COUNT('III Data sources'!G26:G33)&gt;0,SUM('III Data sources'!W26:W33)/SUM('III Data sources'!G26:G33),"Not assessed")</f>
        <v>Not assessed</v>
      </c>
      <c r="D3" s="993" t="str">
        <f>IF(COUNT('III Data sources'!G34)&gt;0,'III Data sources'!W34/'III Data sources'!G34,"Not assessed")</f>
        <v>Not assessed</v>
      </c>
      <c r="E3" s="993" t="str">
        <f>IF(COUNT('III Data sources'!G35)&gt;0,'III Data sources'!W35/'III Data sources'!G35,"Not assessed")</f>
        <v>Not assessed</v>
      </c>
      <c r="F3" s="993" t="str">
        <f>IF(COUNT('III Data sources'!G37:G40)&gt;0,SUM('III Data sources'!W37:W40)/SUM('III Data sources'!G37:G40),"Not assessed")</f>
        <v>Not assessed</v>
      </c>
      <c r="G3" s="994" t="str">
        <f t="shared" si="0"/>
        <v>Not assessed</v>
      </c>
    </row>
    <row r="4" spans="1:7" s="983" customFormat="1" ht="30" customHeight="1">
      <c r="A4" s="986" t="s">
        <v>827</v>
      </c>
      <c r="B4" s="992" t="str">
        <f>IF(COUNT('III Data sources'!G45:G47)&gt;0,SUM('III Data sources'!W45:W47)/SUM('III Data sources'!G45:G47),"Not assessed")</f>
        <v>Not assessed</v>
      </c>
      <c r="C4" s="993" t="str">
        <f>IF(COUNT('III Data sources'!G48:G51)&gt;0,SUM('III Data sources'!W48:W51)/SUM('III Data sources'!G48:G51),"Not assessed")</f>
        <v>Not assessed</v>
      </c>
      <c r="D4" s="993" t="str">
        <f>IF(COUNT('III Data sources'!G52:G53)&gt;0,SUM('III Data sources'!W52:W53)/SUM('III Data sources'!G52:G53),"Not assessed")</f>
        <v>Not assessed</v>
      </c>
      <c r="E4" s="993" t="str">
        <f>IF(COUNT('III Data sources'!G54:G55)&gt;0,SUM('III Data sources'!W54:W55)/SUM('III Data sources'!G54:G55),"Not assessed")</f>
        <v>Not assessed</v>
      </c>
      <c r="F4" s="993" t="str">
        <f>IF(COUNT('III Data sources'!G56:G59)&gt;0,SUM('III Data sources'!W56:W59)/SUM('III Data sources'!G56:G59),"Not assessed")</f>
        <v>Not assessed</v>
      </c>
      <c r="G4" s="994" t="str">
        <f t="shared" si="0"/>
        <v>Not assessed</v>
      </c>
    </row>
    <row r="5" spans="1:7" s="984" customFormat="1" ht="30" customHeight="1">
      <c r="A5" s="995" t="s">
        <v>828</v>
      </c>
      <c r="B5" s="992" t="str">
        <f>IF(COUNT('III Data sources'!G64:G66)&gt;0,SUM('III Data sources'!W64:W66)/SUM('III Data sources'!G64:G66),"Not assessed")</f>
        <v>Not assessed</v>
      </c>
      <c r="C5" s="993" t="str">
        <f>IF(COUNT('III Data sources'!G67:G73)&gt;0,SUM('III Data sources'!W67:W73)/SUM('III Data sources'!G67:G73),"Not assessed")</f>
        <v>Not assessed</v>
      </c>
      <c r="D5" s="993" t="str">
        <f>IF(COUNT('III Data sources'!G74)&gt;0,'III Data sources'!W74/'III Data sources'!G74,"Not assessed")</f>
        <v>Not assessed</v>
      </c>
      <c r="E5" s="993" t="str">
        <f>IF(COUNT('III Data sources'!G75:G76)&gt;0,SUM('III Data sources'!W75:W76)/SUM('III Data sources'!G75:G76),"Not assessed")</f>
        <v>Not assessed</v>
      </c>
      <c r="F5" s="993" t="str">
        <f>IF(COUNT('III Data sources'!G77:G77)&gt;0,SUM('III Data sources'!W77:W77)/SUM('III Data sources'!G77:G77),"Not assessed")</f>
        <v>Not assessed</v>
      </c>
      <c r="G5" s="994" t="str">
        <f t="shared" si="0"/>
        <v>Not assessed</v>
      </c>
    </row>
    <row r="6" spans="1:7" s="983" customFormat="1" ht="30" customHeight="1">
      <c r="A6" s="986" t="s">
        <v>829</v>
      </c>
      <c r="B6" s="992" t="str">
        <f>IF(COUNT('III Data sources'!G84:G85)&gt;0,SUM('III Data sources'!W84:W85)/SUM('III Data sources'!G84:G85),"Not assessed")</f>
        <v>Not assessed</v>
      </c>
      <c r="C6" s="993" t="str">
        <f>IF(COUNT('III Data sources'!G86:G90)&gt;0,SUM('III Data sources'!W86:W90)/SUM('III Data sources'!G86:G90),"Not assessed")</f>
        <v>Not assessed</v>
      </c>
      <c r="D6" s="993" t="str">
        <f>IF(COUNT('III Data sources'!G91:G92)&gt;0,SUM('III Data sources'!W91:W92)/SUM('III Data sources'!G91:G92),"Not assessed")</f>
        <v>Not assessed</v>
      </c>
      <c r="E6" s="993" t="str">
        <f>IF(COUNT('III Data sources'!G93:G95)&gt;0,SUM('III Data sources'!W93:W95)/SUM('III Data sources'!G93:G95),"Not assessed")</f>
        <v>Not assessed</v>
      </c>
      <c r="F6" s="993" t="str">
        <f>IF(COUNT('III Data sources'!G96:G97)&gt;0,SUM('III Data sources'!W96:W97)/SUM('III Data sources'!G96:G97),"Not assessed")</f>
        <v>Not assessed</v>
      </c>
      <c r="G6" s="994" t="str">
        <f t="shared" si="0"/>
        <v>Not assessed</v>
      </c>
    </row>
    <row r="7" spans="1:7" s="983" customFormat="1" ht="30" customHeight="1">
      <c r="A7" s="986" t="s">
        <v>830</v>
      </c>
      <c r="B7" s="992" t="str">
        <f>IF(COUNT('III Data sources'!G103:G104,'III Data sources'!G118:G119,'III Data sources'!G130:G131,'III Data sources'!G147:G148)&gt;0,SUM('III Data sources'!W103:W104,'III Data sources'!W118:W119,'III Data sources'!W130:W131,'III Data sources'!W147:W148)/SUM('III Data sources'!G103:G104,'III Data sources'!G118:G119,'III Data sources'!G130:G131,'III Data sources'!G147:G148),"Not assessed")</f>
        <v>Not assessed</v>
      </c>
      <c r="C7" s="993" t="str">
        <f>IF(COUNT('III Data sources'!G105:G106,'III Data sources'!G120:G121,'III Data sources'!G132:G135,'III Data sources'!G149:G151)&gt;0,SUM('III Data sources'!W105:W106,'III Data sources'!W120:W121,'III Data sources'!W132:W135,'III Data sources'!W149:W151)/SUM('III Data sources'!G105:G106,'III Data sources'!G120:G121,'III Data sources'!G132:G135,'III Data sources'!G149:G151),"Not assessed")</f>
        <v>Not assessed</v>
      </c>
      <c r="D7" s="993" t="str">
        <f>IF(COUNT('III Data sources'!G107,'III Data sources'!G136)&gt;0,SUM('III Data sources'!W107,'III Data sources'!W136)/SUM('III Data sources'!G107,'III Data sources'!G136),"Not assessed")</f>
        <v>Not assessed</v>
      </c>
      <c r="E7" s="993" t="str">
        <f>IF(COUNT('III Data sources'!G108,'III Data sources'!G137,'III Data sources'!G152:G153)&gt;0,SUM('III Data sources'!W108,'III Data sources'!W137,'III Data sources'!W152:W153)/SUM('III Data sources'!G108,'III Data sources'!G137,'III Data sources'!G152:G153),"Not assessed")</f>
        <v>Not assessed</v>
      </c>
      <c r="F7" s="993" t="str">
        <f>IF(COUNT('III Data sources'!G109:G113,'III Data sources'!G122:G125,'III Data sources'!G138:G142,'III Data sources'!G154:G158)&gt;0,SUM('III Data sources'!W109:W113,'III Data sources'!W122:W125,'III Data sources'!W138:W142,'III Data sources'!W154:W158)/SUM('III Data sources'!G109:G113,'III Data sources'!G122:G125,'III Data sources'!G138:G142,'III Data sources'!G154:G158),"Not assessed")</f>
        <v>Not assessed</v>
      </c>
      <c r="G7" s="994" t="str">
        <f t="shared" si="0"/>
        <v>Not assessed</v>
      </c>
    </row>
    <row r="8" spans="1:7" s="1001" customFormat="1" ht="30" customHeight="1">
      <c r="A8" s="996" t="s">
        <v>831</v>
      </c>
      <c r="B8" s="998"/>
      <c r="C8" s="999"/>
      <c r="D8" s="999"/>
      <c r="E8" s="999"/>
      <c r="F8" s="999"/>
      <c r="G8" s="1000" t="str">
        <f>IF(COUNT('III Data sources'!G103:G113)&gt;0,SUM('III Data sources'!W103:W113)/SUM('III Data sources'!G103:G113),"Not assessed")</f>
        <v>Not assessed</v>
      </c>
    </row>
    <row r="9" spans="1:7" s="1001" customFormat="1" ht="30" customHeight="1">
      <c r="A9" s="996" t="s">
        <v>832</v>
      </c>
      <c r="B9" s="998"/>
      <c r="C9" s="999"/>
      <c r="D9" s="999"/>
      <c r="E9" s="999"/>
      <c r="F9" s="999"/>
      <c r="G9" s="1000" t="str">
        <f>IF(COUNT('III Data sources'!G118:G125)&gt;0,SUM('III Data sources'!W118:W125)/SUM('III Data sources'!G118:G125),"Not assessed")</f>
        <v>Not assessed</v>
      </c>
    </row>
    <row r="10" spans="1:7" s="1001" customFormat="1" ht="30" customHeight="1">
      <c r="A10" s="996" t="s">
        <v>833</v>
      </c>
      <c r="B10" s="998"/>
      <c r="C10" s="999"/>
      <c r="D10" s="999"/>
      <c r="E10" s="999"/>
      <c r="F10" s="999"/>
      <c r="G10" s="1000" t="str">
        <f>IF(COUNT('III Data sources'!G130:G142)&gt;0,SUM('III Data sources'!W130:W142)/SUM('III Data sources'!G130:G142),"Not assessed")</f>
        <v>Not assessed</v>
      </c>
    </row>
    <row r="11" spans="1:7" s="1001" customFormat="1" ht="30" customHeight="1" thickBot="1">
      <c r="A11" s="997" t="s">
        <v>834</v>
      </c>
      <c r="B11" s="1002"/>
      <c r="C11" s="1003"/>
      <c r="D11" s="1003"/>
      <c r="E11" s="1003"/>
      <c r="F11" s="1003"/>
      <c r="G11" s="1004" t="str">
        <f>IF(COUNT('III Data sources'!G147:G158)&gt;0,SUM('III Data sources'!W147:W158)/SUM('III Data sources'!G147:G158),"Not assessed")</f>
        <v>Not assessed</v>
      </c>
    </row>
  </sheetData>
  <sheetProtection password="CD9C" sheet="1" objects="1" scenarios="1"/>
  <conditionalFormatting sqref="B2:G11">
    <cfRule type="cellIs" priority="1" dxfId="0" operator="between" stopIfTrue="1">
      <formula>0.8</formula>
      <formula>1</formula>
    </cfRule>
    <cfRule type="cellIs" priority="2" dxfId="1" operator="between" stopIfTrue="1">
      <formula>0.6</formula>
      <formula>0.8</formula>
    </cfRule>
    <cfRule type="cellIs" priority="3" dxfId="2" operator="between" stopIfTrue="1">
      <formula>0.4</formula>
      <formula>0.6</formula>
    </cfRule>
  </conditionalFormatting>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1">
    <tabColor indexed="28"/>
  </sheetPr>
  <dimension ref="A1:W17"/>
  <sheetViews>
    <sheetView showGridLines="0" zoomScalePageLayoutView="0" workbookViewId="0" topLeftCell="A1">
      <pane xSplit="7" ySplit="3" topLeftCell="H4" activePane="bottomRight" state="frozen"/>
      <selection pane="topLeft" activeCell="E3" sqref="E3:L3"/>
      <selection pane="topRight" activeCell="E3" sqref="E3:L3"/>
      <selection pane="bottomLeft" activeCell="E3" sqref="E3:L3"/>
      <selection pane="bottomRight" activeCell="H2" sqref="H2:H3"/>
    </sheetView>
  </sheetViews>
  <sheetFormatPr defaultColWidth="9.140625" defaultRowHeight="12.75"/>
  <cols>
    <col min="1" max="1" width="5.421875" style="0" customWidth="1"/>
    <col min="2" max="2" width="48.57421875" style="0" customWidth="1"/>
    <col min="3" max="6" width="15.00390625" style="0" customWidth="1"/>
    <col min="7" max="7" width="15.00390625" style="0" hidden="1" customWidth="1"/>
    <col min="8" max="8" width="15.00390625" style="0" customWidth="1"/>
    <col min="9" max="22" width="8.421875" style="0" customWidth="1"/>
    <col min="23" max="23" width="11.140625" style="0" customWidth="1"/>
  </cols>
  <sheetData>
    <row r="1" spans="1:23" s="79" customFormat="1" ht="30" customHeight="1" thickBot="1">
      <c r="A1" s="730" t="s">
        <v>442</v>
      </c>
      <c r="B1" s="731"/>
      <c r="C1" s="569"/>
      <c r="D1" s="569"/>
      <c r="E1" s="569"/>
      <c r="F1" s="569"/>
      <c r="G1" s="391"/>
      <c r="H1" s="392"/>
      <c r="I1" s="392"/>
      <c r="J1" s="392"/>
      <c r="K1" s="392"/>
      <c r="L1" s="392"/>
      <c r="M1" s="392"/>
      <c r="N1" s="392"/>
      <c r="O1" s="392"/>
      <c r="P1" s="392"/>
      <c r="Q1" s="392"/>
      <c r="R1" s="392"/>
      <c r="S1" s="392"/>
      <c r="T1" s="392"/>
      <c r="U1" s="392"/>
      <c r="V1" s="392"/>
      <c r="W1" s="392"/>
    </row>
    <row r="2" spans="1:23" s="199" customFormat="1" ht="23.25" customHeight="1">
      <c r="A2" s="1399" t="s">
        <v>433</v>
      </c>
      <c r="B2" s="1399"/>
      <c r="C2" s="732" t="s">
        <v>300</v>
      </c>
      <c r="D2" s="732" t="s">
        <v>301</v>
      </c>
      <c r="E2" s="732" t="s">
        <v>543</v>
      </c>
      <c r="F2" s="732" t="s">
        <v>303</v>
      </c>
      <c r="G2" s="1401" t="s">
        <v>1246</v>
      </c>
      <c r="H2" s="1403" t="s">
        <v>1573</v>
      </c>
      <c r="I2" s="1309" t="s">
        <v>325</v>
      </c>
      <c r="J2" s="1309"/>
      <c r="K2" s="1309"/>
      <c r="L2" s="1309"/>
      <c r="M2" s="1309"/>
      <c r="N2" s="1309"/>
      <c r="O2" s="1309"/>
      <c r="P2" s="1309"/>
      <c r="Q2" s="1309"/>
      <c r="R2" s="1309"/>
      <c r="S2" s="1309"/>
      <c r="T2" s="1309"/>
      <c r="U2" s="1309"/>
      <c r="V2" s="1310"/>
      <c r="W2" s="1311" t="s">
        <v>324</v>
      </c>
    </row>
    <row r="3" spans="1:23" s="199" customFormat="1" ht="12" thickBot="1">
      <c r="A3" s="1400"/>
      <c r="B3" s="1400"/>
      <c r="C3" s="733" t="s">
        <v>540</v>
      </c>
      <c r="D3" s="733" t="s">
        <v>541</v>
      </c>
      <c r="E3" s="733" t="s">
        <v>545</v>
      </c>
      <c r="F3" s="733" t="s">
        <v>544</v>
      </c>
      <c r="G3" s="1402"/>
      <c r="H3" s="1404"/>
      <c r="I3" s="545" t="s">
        <v>1007</v>
      </c>
      <c r="J3" s="546" t="s">
        <v>1008</v>
      </c>
      <c r="K3" s="546" t="s">
        <v>1009</v>
      </c>
      <c r="L3" s="546" t="s">
        <v>1010</v>
      </c>
      <c r="M3" s="546" t="s">
        <v>1011</v>
      </c>
      <c r="N3" s="546" t="s">
        <v>1012</v>
      </c>
      <c r="O3" s="546" t="s">
        <v>1013</v>
      </c>
      <c r="P3" s="546" t="s">
        <v>1014</v>
      </c>
      <c r="Q3" s="546" t="s">
        <v>1015</v>
      </c>
      <c r="R3" s="546" t="s">
        <v>1016</v>
      </c>
      <c r="S3" s="546" t="s">
        <v>1017</v>
      </c>
      <c r="T3" s="546" t="s">
        <v>1018</v>
      </c>
      <c r="U3" s="546" t="s">
        <v>1019</v>
      </c>
      <c r="V3" s="546" t="s">
        <v>1020</v>
      </c>
      <c r="W3" s="1312"/>
    </row>
    <row r="4" spans="1:23" s="123" customFormat="1" ht="101.25">
      <c r="A4" s="734" t="s">
        <v>443</v>
      </c>
      <c r="B4" s="735" t="s">
        <v>902</v>
      </c>
      <c r="C4" s="736" t="s">
        <v>444</v>
      </c>
      <c r="D4" s="736" t="s">
        <v>896</v>
      </c>
      <c r="E4" s="736" t="s">
        <v>445</v>
      </c>
      <c r="F4" s="737" t="s">
        <v>446</v>
      </c>
      <c r="G4" s="481">
        <f aca="true" t="shared" si="0" ref="G4:G13">IF(COUNT(I4:V4)&gt;0,3,"")</f>
      </c>
      <c r="H4" s="508"/>
      <c r="I4" s="1021"/>
      <c r="J4" s="1022"/>
      <c r="K4" s="1022"/>
      <c r="L4" s="1022"/>
      <c r="M4" s="1022"/>
      <c r="N4" s="1022"/>
      <c r="O4" s="1022"/>
      <c r="P4" s="1022"/>
      <c r="Q4" s="1022"/>
      <c r="R4" s="1022"/>
      <c r="S4" s="1022"/>
      <c r="T4" s="1022"/>
      <c r="U4" s="1022"/>
      <c r="V4" s="1022"/>
      <c r="W4" s="564">
        <f aca="true" t="shared" si="1" ref="W4:W13">IF(G4="","",IF((SUM(I4:V4)/COUNT(I4:V4))&lt;=G4,SUMIF(I4:V4,"&lt;=3")/COUNTIF(I4:V4,"&lt;=3"),"check value"))</f>
      </c>
    </row>
    <row r="5" spans="1:23" s="123" customFormat="1" ht="112.5">
      <c r="A5" s="738" t="s">
        <v>447</v>
      </c>
      <c r="B5" s="739" t="s">
        <v>903</v>
      </c>
      <c r="C5" s="695" t="s">
        <v>897</v>
      </c>
      <c r="D5" s="695" t="s">
        <v>448</v>
      </c>
      <c r="E5" s="695" t="s">
        <v>449</v>
      </c>
      <c r="F5" s="695" t="s">
        <v>450</v>
      </c>
      <c r="G5" s="416">
        <f t="shared" si="0"/>
      </c>
      <c r="H5" s="461"/>
      <c r="I5" s="1021"/>
      <c r="J5" s="1022"/>
      <c r="K5" s="1022"/>
      <c r="L5" s="1022"/>
      <c r="M5" s="1022"/>
      <c r="N5" s="1022"/>
      <c r="O5" s="1022"/>
      <c r="P5" s="1022"/>
      <c r="Q5" s="1022"/>
      <c r="R5" s="1022"/>
      <c r="S5" s="1022"/>
      <c r="T5" s="1022"/>
      <c r="U5" s="1022"/>
      <c r="V5" s="1022"/>
      <c r="W5" s="564">
        <f t="shared" si="1"/>
      </c>
    </row>
    <row r="6" spans="1:23" s="123" customFormat="1" ht="101.25">
      <c r="A6" s="740" t="s">
        <v>451</v>
      </c>
      <c r="B6" s="741" t="s">
        <v>899</v>
      </c>
      <c r="C6" s="692" t="s">
        <v>898</v>
      </c>
      <c r="D6" s="692" t="s">
        <v>452</v>
      </c>
      <c r="E6" s="692" t="s">
        <v>449</v>
      </c>
      <c r="F6" s="693" t="s">
        <v>453</v>
      </c>
      <c r="G6" s="416">
        <f t="shared" si="0"/>
      </c>
      <c r="H6" s="461"/>
      <c r="I6" s="1021"/>
      <c r="J6" s="1022"/>
      <c r="K6" s="1022"/>
      <c r="L6" s="1022"/>
      <c r="M6" s="1022"/>
      <c r="N6" s="1022"/>
      <c r="O6" s="1022"/>
      <c r="P6" s="1022"/>
      <c r="Q6" s="1022"/>
      <c r="R6" s="1022"/>
      <c r="S6" s="1022"/>
      <c r="T6" s="1022"/>
      <c r="U6" s="1022"/>
      <c r="V6" s="1022"/>
      <c r="W6" s="564">
        <f t="shared" si="1"/>
      </c>
    </row>
    <row r="7" spans="1:23" s="123" customFormat="1" ht="112.5">
      <c r="A7" s="738" t="s">
        <v>454</v>
      </c>
      <c r="B7" s="739" t="s">
        <v>904</v>
      </c>
      <c r="C7" s="695" t="s">
        <v>455</v>
      </c>
      <c r="D7" s="695" t="s">
        <v>456</v>
      </c>
      <c r="E7" s="695" t="s">
        <v>457</v>
      </c>
      <c r="F7" s="695" t="s">
        <v>900</v>
      </c>
      <c r="G7" s="416">
        <f t="shared" si="0"/>
      </c>
      <c r="H7" s="461"/>
      <c r="I7" s="1021"/>
      <c r="J7" s="1022"/>
      <c r="K7" s="1022"/>
      <c r="L7" s="1022"/>
      <c r="M7" s="1022"/>
      <c r="N7" s="1022"/>
      <c r="O7" s="1022"/>
      <c r="P7" s="1022"/>
      <c r="Q7" s="1022"/>
      <c r="R7" s="1022"/>
      <c r="S7" s="1022"/>
      <c r="T7" s="1022"/>
      <c r="U7" s="1022"/>
      <c r="V7" s="1022"/>
      <c r="W7" s="564">
        <f t="shared" si="1"/>
      </c>
    </row>
    <row r="8" spans="1:23" s="123" customFormat="1" ht="78.75">
      <c r="A8" s="742" t="s">
        <v>458</v>
      </c>
      <c r="B8" s="743" t="s">
        <v>905</v>
      </c>
      <c r="C8" s="744" t="s">
        <v>1314</v>
      </c>
      <c r="D8" s="744" t="s">
        <v>793</v>
      </c>
      <c r="E8" s="744" t="s">
        <v>1315</v>
      </c>
      <c r="F8" s="745" t="s">
        <v>1316</v>
      </c>
      <c r="G8" s="417">
        <f t="shared" si="0"/>
      </c>
      <c r="H8" s="462"/>
      <c r="I8" s="1023"/>
      <c r="J8" s="1024"/>
      <c r="K8" s="1024"/>
      <c r="L8" s="1024"/>
      <c r="M8" s="1024"/>
      <c r="N8" s="1024"/>
      <c r="O8" s="1024"/>
      <c r="P8" s="1024"/>
      <c r="Q8" s="1024"/>
      <c r="R8" s="1024"/>
      <c r="S8" s="1024"/>
      <c r="T8" s="1024"/>
      <c r="U8" s="1024"/>
      <c r="V8" s="1024"/>
      <c r="W8" s="566">
        <f t="shared" si="1"/>
      </c>
    </row>
    <row r="9" spans="1:23" s="357" customFormat="1" ht="11.25">
      <c r="A9" s="365"/>
      <c r="B9" s="366"/>
      <c r="C9" s="380"/>
      <c r="D9" s="380"/>
      <c r="E9" s="380"/>
      <c r="F9" s="380"/>
      <c r="G9" s="470">
        <f t="shared" si="0"/>
      </c>
      <c r="H9" s="355"/>
      <c r="I9" s="1026"/>
      <c r="J9" s="1026"/>
      <c r="K9" s="1026"/>
      <c r="L9" s="1026"/>
      <c r="M9" s="1026"/>
      <c r="N9" s="1026"/>
      <c r="O9" s="1026"/>
      <c r="P9" s="1026"/>
      <c r="Q9" s="1026"/>
      <c r="R9" s="1026"/>
      <c r="S9" s="1026"/>
      <c r="T9" s="1026"/>
      <c r="U9" s="1026"/>
      <c r="V9" s="1026"/>
      <c r="W9" s="599">
        <f t="shared" si="1"/>
      </c>
    </row>
    <row r="10" spans="1:23" s="357" customFormat="1" ht="11.25">
      <c r="A10" s="365"/>
      <c r="B10" s="366"/>
      <c r="C10" s="380"/>
      <c r="D10" s="380"/>
      <c r="E10" s="380"/>
      <c r="F10" s="380"/>
      <c r="G10" s="470">
        <f t="shared" si="0"/>
      </c>
      <c r="H10" s="355"/>
      <c r="I10" s="1026"/>
      <c r="J10" s="1026"/>
      <c r="K10" s="1026"/>
      <c r="L10" s="1026"/>
      <c r="M10" s="1026"/>
      <c r="N10" s="1026"/>
      <c r="O10" s="1026"/>
      <c r="P10" s="1026"/>
      <c r="Q10" s="1026"/>
      <c r="R10" s="1026"/>
      <c r="S10" s="1026"/>
      <c r="T10" s="1026"/>
      <c r="U10" s="1026"/>
      <c r="V10" s="1026"/>
      <c r="W10" s="599">
        <f t="shared" si="1"/>
      </c>
    </row>
    <row r="11" spans="1:23" s="357" customFormat="1" ht="11.25">
      <c r="A11" s="365"/>
      <c r="B11" s="366"/>
      <c r="C11" s="380"/>
      <c r="D11" s="380"/>
      <c r="E11" s="380"/>
      <c r="F11" s="380"/>
      <c r="G11" s="470">
        <f t="shared" si="0"/>
      </c>
      <c r="H11" s="355"/>
      <c r="I11" s="1026"/>
      <c r="J11" s="1026"/>
      <c r="K11" s="1026"/>
      <c r="L11" s="1026"/>
      <c r="M11" s="1026"/>
      <c r="N11" s="1026"/>
      <c r="O11" s="1026"/>
      <c r="P11" s="1026"/>
      <c r="Q11" s="1026"/>
      <c r="R11" s="1026"/>
      <c r="S11" s="1026"/>
      <c r="T11" s="1026"/>
      <c r="U11" s="1026"/>
      <c r="V11" s="1026"/>
      <c r="W11" s="599">
        <f t="shared" si="1"/>
      </c>
    </row>
    <row r="12" spans="1:23" s="357" customFormat="1" ht="11.25">
      <c r="A12" s="365"/>
      <c r="B12" s="366"/>
      <c r="C12" s="380"/>
      <c r="D12" s="380"/>
      <c r="E12" s="380"/>
      <c r="F12" s="380"/>
      <c r="G12" s="470">
        <f t="shared" si="0"/>
      </c>
      <c r="H12" s="355"/>
      <c r="I12" s="1026"/>
      <c r="J12" s="1026"/>
      <c r="K12" s="1026"/>
      <c r="L12" s="1026"/>
      <c r="M12" s="1026"/>
      <c r="N12" s="1026"/>
      <c r="O12" s="1026"/>
      <c r="P12" s="1026"/>
      <c r="Q12" s="1026"/>
      <c r="R12" s="1026"/>
      <c r="S12" s="1026"/>
      <c r="T12" s="1026"/>
      <c r="U12" s="1026"/>
      <c r="V12" s="1026"/>
      <c r="W12" s="599">
        <f t="shared" si="1"/>
      </c>
    </row>
    <row r="13" spans="1:23" s="357" customFormat="1" ht="11.25">
      <c r="A13" s="365"/>
      <c r="B13" s="366"/>
      <c r="C13" s="380"/>
      <c r="D13" s="380"/>
      <c r="E13" s="380"/>
      <c r="F13" s="380"/>
      <c r="G13" s="470">
        <f t="shared" si="0"/>
      </c>
      <c r="H13" s="355"/>
      <c r="I13" s="1026"/>
      <c r="J13" s="1026"/>
      <c r="K13" s="1026"/>
      <c r="L13" s="1026"/>
      <c r="M13" s="1026"/>
      <c r="N13" s="1026"/>
      <c r="O13" s="1026"/>
      <c r="P13" s="1026"/>
      <c r="Q13" s="1026"/>
      <c r="R13" s="1026"/>
      <c r="S13" s="1026"/>
      <c r="T13" s="1026"/>
      <c r="U13" s="1026"/>
      <c r="V13" s="1026"/>
      <c r="W13" s="599">
        <f t="shared" si="1"/>
      </c>
    </row>
    <row r="14" spans="1:23" s="211" customFormat="1" ht="12.75">
      <c r="A14" s="228"/>
      <c r="B14" s="212"/>
      <c r="C14" s="212"/>
      <c r="D14" s="212"/>
      <c r="E14" s="212"/>
      <c r="F14" s="125"/>
      <c r="G14" s="195"/>
      <c r="H14" s="197"/>
      <c r="I14" s="80"/>
      <c r="J14" s="80"/>
      <c r="K14" s="80"/>
      <c r="L14" s="80"/>
      <c r="M14" s="80"/>
      <c r="N14" s="80"/>
      <c r="O14" s="80"/>
      <c r="P14" s="80"/>
      <c r="Q14" s="80"/>
      <c r="R14" s="80"/>
      <c r="S14" s="80"/>
      <c r="T14" s="80"/>
      <c r="U14" s="80"/>
      <c r="V14" s="80"/>
      <c r="W14" s="196"/>
    </row>
    <row r="15" spans="1:23" s="191" customFormat="1" ht="12" thickBot="1">
      <c r="A15" s="189"/>
      <c r="B15" s="189"/>
      <c r="C15" s="189"/>
      <c r="D15" s="189"/>
      <c r="E15" s="189"/>
      <c r="F15" s="189"/>
      <c r="G15" s="197"/>
      <c r="H15" s="80"/>
      <c r="I15" s="80"/>
      <c r="J15" s="80"/>
      <c r="K15" s="80"/>
      <c r="L15" s="80"/>
      <c r="M15" s="80"/>
      <c r="N15" s="80"/>
      <c r="O15" s="80"/>
      <c r="P15" s="80"/>
      <c r="Q15" s="80"/>
      <c r="R15" s="80"/>
      <c r="S15" s="80"/>
      <c r="T15" s="80"/>
      <c r="U15" s="80"/>
      <c r="V15" s="80"/>
      <c r="W15" s="196"/>
    </row>
    <row r="16" spans="1:23" s="79" customFormat="1" ht="24.75" customHeight="1">
      <c r="A16" s="504"/>
      <c r="B16" s="500" t="s">
        <v>1510</v>
      </c>
      <c r="C16" s="501" t="s">
        <v>546</v>
      </c>
      <c r="D16" s="500" t="s">
        <v>563</v>
      </c>
      <c r="E16" s="502" t="s">
        <v>1511</v>
      </c>
      <c r="F16" s="190"/>
      <c r="G16" s="195"/>
      <c r="H16" s="80"/>
      <c r="I16" s="80"/>
      <c r="J16" s="80"/>
      <c r="K16" s="80"/>
      <c r="L16" s="80"/>
      <c r="M16" s="80"/>
      <c r="N16" s="80"/>
      <c r="O16" s="80"/>
      <c r="P16" s="80"/>
      <c r="Q16" s="80"/>
      <c r="R16" s="80"/>
      <c r="S16" s="80"/>
      <c r="T16" s="80"/>
      <c r="U16" s="80"/>
      <c r="V16" s="80"/>
      <c r="W16" s="196"/>
    </row>
    <row r="17" spans="1:23" s="79" customFormat="1" ht="32.25" thickBot="1">
      <c r="A17" s="465" t="s">
        <v>510</v>
      </c>
      <c r="B17" s="467" t="s">
        <v>700</v>
      </c>
      <c r="C17" s="975">
        <f>SUM(G4:G13)</f>
        <v>0</v>
      </c>
      <c r="D17" s="976">
        <f>SUM(W4:W13)</f>
        <v>0</v>
      </c>
      <c r="E17" s="494" t="str">
        <f>IF(C17&gt;0,D17/C17,"Not assessed")</f>
        <v>Not assessed</v>
      </c>
      <c r="F17" s="188"/>
      <c r="G17" s="195"/>
      <c r="H17" s="80"/>
      <c r="I17" s="80"/>
      <c r="J17" s="80"/>
      <c r="K17" s="80"/>
      <c r="L17" s="80"/>
      <c r="M17" s="80"/>
      <c r="N17" s="80"/>
      <c r="O17" s="80"/>
      <c r="P17" s="80"/>
      <c r="Q17" s="80"/>
      <c r="R17" s="80"/>
      <c r="S17" s="80"/>
      <c r="T17" s="80"/>
      <c r="U17" s="80"/>
      <c r="V17" s="80"/>
      <c r="W17" s="196"/>
    </row>
  </sheetData>
  <sheetProtection password="CD9C" sheet="1" objects="1" scenarios="1"/>
  <mergeCells count="5">
    <mergeCell ref="W2:W3"/>
    <mergeCell ref="A2:B3"/>
    <mergeCell ref="G2:G3"/>
    <mergeCell ref="H2:H3"/>
    <mergeCell ref="I2:V2"/>
  </mergeCells>
  <conditionalFormatting sqref="E17">
    <cfRule type="cellIs" priority="1" dxfId="0" operator="between" stopIfTrue="1">
      <formula>0.8</formula>
      <formula>1</formula>
    </cfRule>
    <cfRule type="cellIs" priority="2" dxfId="1" operator="between" stopIfTrue="1">
      <formula>0.6</formula>
      <formula>0.8</formula>
    </cfRule>
    <cfRule type="cellIs" priority="3" dxfId="2" operator="between" stopIfTrue="1">
      <formula>0.4</formula>
      <formula>0.6</formula>
    </cfRule>
  </conditionalFormatting>
  <dataValidations count="1">
    <dataValidation type="list" allowBlank="1" showInputMessage="1" showErrorMessage="1" sqref="I4:V13">
      <formula1>"0,1,2,3"</formula1>
    </dataValidation>
  </dataValidations>
  <printOptions/>
  <pageMargins left="0.75" right="0.75" top="1" bottom="1" header="0.5" footer="0.5"/>
  <pageSetup horizontalDpi="300" verticalDpi="300" orientation="landscape" paperSize="9" r:id="rId4"/>
  <drawing r:id="rId3"/>
  <legacyDrawing r:id="rId2"/>
</worksheet>
</file>

<file path=xl/worksheets/sheet12.xml><?xml version="1.0" encoding="utf-8"?>
<worksheet xmlns="http://schemas.openxmlformats.org/spreadsheetml/2006/main" xmlns:r="http://schemas.openxmlformats.org/officeDocument/2006/relationships">
  <sheetPr codeName="Sheet12">
    <tabColor indexed="21"/>
  </sheetPr>
  <dimension ref="A1:BV182"/>
  <sheetViews>
    <sheetView showGridLines="0" zoomScalePageLayoutView="0" workbookViewId="0" topLeftCell="A1">
      <pane xSplit="8" ySplit="4" topLeftCell="I5" activePane="bottomRight" state="frozen"/>
      <selection pane="topLeft" activeCell="E3" sqref="E3:L3"/>
      <selection pane="topRight" activeCell="E3" sqref="E3:L3"/>
      <selection pane="bottomLeft" activeCell="E3" sqref="E3:L3"/>
      <selection pane="bottomRight" activeCell="I5" sqref="I5"/>
    </sheetView>
  </sheetViews>
  <sheetFormatPr defaultColWidth="9.140625" defaultRowHeight="12.75"/>
  <cols>
    <col min="1" max="1" width="12.140625" style="1096" customWidth="1"/>
    <col min="2" max="2" width="15.00390625" style="389" customWidth="1"/>
    <col min="3" max="3" width="28.57421875" style="389" customWidth="1"/>
    <col min="4" max="4" width="15.00390625" style="390" customWidth="1"/>
    <col min="5" max="6" width="15.00390625" style="389" customWidth="1"/>
    <col min="7" max="7" width="15.00390625" style="391" customWidth="1"/>
    <col min="8" max="8" width="15.00390625" style="391" hidden="1" customWidth="1"/>
    <col min="9" max="9" width="15.00390625" style="392" customWidth="1"/>
    <col min="10" max="23" width="8.421875" style="392" customWidth="1"/>
    <col min="24" max="24" width="11.140625" style="392" customWidth="1"/>
    <col min="25" max="25" width="12.421875" style="393" customWidth="1"/>
    <col min="26" max="16384" width="9.140625" style="393" customWidth="1"/>
  </cols>
  <sheetData>
    <row r="1" ht="20.25">
      <c r="A1" s="746" t="s">
        <v>1188</v>
      </c>
    </row>
    <row r="2" ht="18.75" thickBot="1">
      <c r="A2" s="747" t="s">
        <v>770</v>
      </c>
    </row>
    <row r="3" spans="1:24" ht="23.25" thickBot="1">
      <c r="A3" s="1359" t="s">
        <v>1513</v>
      </c>
      <c r="B3" s="1437" t="s">
        <v>459</v>
      </c>
      <c r="C3" s="1437" t="s">
        <v>1515</v>
      </c>
      <c r="D3" s="707" t="s">
        <v>300</v>
      </c>
      <c r="E3" s="707" t="s">
        <v>301</v>
      </c>
      <c r="F3" s="707" t="s">
        <v>1564</v>
      </c>
      <c r="G3" s="707" t="s">
        <v>1565</v>
      </c>
      <c r="H3" s="1435" t="s">
        <v>594</v>
      </c>
      <c r="I3" s="1384" t="s">
        <v>1573</v>
      </c>
      <c r="J3" s="1309" t="s">
        <v>325</v>
      </c>
      <c r="K3" s="1309"/>
      <c r="L3" s="1309"/>
      <c r="M3" s="1309"/>
      <c r="N3" s="1309"/>
      <c r="O3" s="1309"/>
      <c r="P3" s="1309"/>
      <c r="Q3" s="1309"/>
      <c r="R3" s="1309"/>
      <c r="S3" s="1309"/>
      <c r="T3" s="1309"/>
      <c r="U3" s="1309"/>
      <c r="V3" s="1309"/>
      <c r="W3" s="1310"/>
      <c r="X3" s="1311" t="s">
        <v>324</v>
      </c>
    </row>
    <row r="4" spans="1:24" ht="12.75" thickBot="1" thickTop="1">
      <c r="A4" s="1360"/>
      <c r="B4" s="1438"/>
      <c r="C4" s="1438"/>
      <c r="D4" s="708">
        <v>3</v>
      </c>
      <c r="E4" s="708">
        <v>2</v>
      </c>
      <c r="F4" s="708">
        <v>1</v>
      </c>
      <c r="G4" s="708">
        <v>0</v>
      </c>
      <c r="H4" s="1436"/>
      <c r="I4" s="1385"/>
      <c r="J4" s="546" t="s">
        <v>1007</v>
      </c>
      <c r="K4" s="546" t="s">
        <v>1008</v>
      </c>
      <c r="L4" s="546" t="s">
        <v>1009</v>
      </c>
      <c r="M4" s="546" t="s">
        <v>1010</v>
      </c>
      <c r="N4" s="546" t="s">
        <v>1011</v>
      </c>
      <c r="O4" s="546" t="s">
        <v>1012</v>
      </c>
      <c r="P4" s="546" t="s">
        <v>1013</v>
      </c>
      <c r="Q4" s="546" t="s">
        <v>1014</v>
      </c>
      <c r="R4" s="546" t="s">
        <v>1015</v>
      </c>
      <c r="S4" s="546" t="s">
        <v>1016</v>
      </c>
      <c r="T4" s="546" t="s">
        <v>1017</v>
      </c>
      <c r="U4" s="546" t="s">
        <v>1018</v>
      </c>
      <c r="V4" s="546" t="s">
        <v>1019</v>
      </c>
      <c r="W4" s="546" t="s">
        <v>1020</v>
      </c>
      <c r="X4" s="1312"/>
    </row>
    <row r="5" spans="1:24" s="755" customFormat="1" ht="15.75">
      <c r="A5" s="748" t="s">
        <v>1518</v>
      </c>
      <c r="B5" s="749"/>
      <c r="C5" s="749"/>
      <c r="D5" s="749"/>
      <c r="E5" s="749"/>
      <c r="F5" s="749"/>
      <c r="G5" s="749"/>
      <c r="H5" s="750"/>
      <c r="I5" s="751"/>
      <c r="J5" s="752"/>
      <c r="K5" s="752"/>
      <c r="L5" s="752"/>
      <c r="M5" s="752"/>
      <c r="N5" s="752"/>
      <c r="O5" s="753"/>
      <c r="P5" s="753"/>
      <c r="Q5" s="753"/>
      <c r="R5" s="753"/>
      <c r="S5" s="753"/>
      <c r="T5" s="753"/>
      <c r="U5" s="753"/>
      <c r="V5" s="753"/>
      <c r="W5" s="753"/>
      <c r="X5" s="754"/>
    </row>
    <row r="6" spans="1:24" ht="67.5">
      <c r="A6" s="756" t="s">
        <v>1372</v>
      </c>
      <c r="B6" s="528" t="s">
        <v>216</v>
      </c>
      <c r="C6" s="528" t="s">
        <v>1002</v>
      </c>
      <c r="D6" s="713" t="s">
        <v>1373</v>
      </c>
      <c r="E6" s="713" t="s">
        <v>1374</v>
      </c>
      <c r="F6" s="713" t="s">
        <v>421</v>
      </c>
      <c r="G6" s="714" t="s">
        <v>555</v>
      </c>
      <c r="H6" s="416">
        <f aca="true" t="shared" si="0" ref="H6:H20">IF(COUNT(J6:W6)&gt;0,3,"")</f>
      </c>
      <c r="I6" s="461"/>
      <c r="J6" s="1021"/>
      <c r="K6" s="1022"/>
      <c r="L6" s="1022"/>
      <c r="M6" s="1022"/>
      <c r="N6" s="1022"/>
      <c r="O6" s="1022"/>
      <c r="P6" s="1022"/>
      <c r="Q6" s="1022"/>
      <c r="R6" s="1022"/>
      <c r="S6" s="1022"/>
      <c r="T6" s="1022"/>
      <c r="U6" s="1022"/>
      <c r="V6" s="1022"/>
      <c r="W6" s="1022"/>
      <c r="X6" s="564">
        <f>IF(H6="","",IF((SUM(J6:W6)/COUNT(J6:W6))&lt;=H6,SUMIF(J6:W6,"&lt;=3")/COUNTIF(J6:W6,"&lt;=3"),"check value"))</f>
      </c>
    </row>
    <row r="7" spans="1:24" s="389" customFormat="1" ht="33.75">
      <c r="A7" s="533"/>
      <c r="B7" s="533" t="s">
        <v>217</v>
      </c>
      <c r="C7" s="533" t="s">
        <v>1375</v>
      </c>
      <c r="D7" s="716" t="s">
        <v>556</v>
      </c>
      <c r="E7" s="716" t="s">
        <v>1523</v>
      </c>
      <c r="F7" s="716" t="s">
        <v>1376</v>
      </c>
      <c r="G7" s="716" t="s">
        <v>1377</v>
      </c>
      <c r="H7" s="416">
        <f t="shared" si="0"/>
      </c>
      <c r="I7" s="461"/>
      <c r="J7" s="1021"/>
      <c r="K7" s="1022"/>
      <c r="L7" s="1022"/>
      <c r="M7" s="1022"/>
      <c r="N7" s="1022"/>
      <c r="O7" s="1022"/>
      <c r="P7" s="1022"/>
      <c r="Q7" s="1022"/>
      <c r="R7" s="1022"/>
      <c r="S7" s="1022"/>
      <c r="T7" s="1022"/>
      <c r="U7" s="1022"/>
      <c r="V7" s="1022"/>
      <c r="W7" s="1022"/>
      <c r="X7" s="564">
        <f aca="true" t="shared" si="1" ref="X7:X20">IF(H7="","",IF((SUM(J7:W7)/COUNT(J7:W7))&lt;=H7,SUMIF(J7:W7,"&lt;=3")/COUNTIF(J7:W7,"&lt;=3"),"check value"))</f>
      </c>
    </row>
    <row r="8" spans="1:24" ht="22.5">
      <c r="A8" s="756"/>
      <c r="B8" s="528" t="s">
        <v>218</v>
      </c>
      <c r="C8" s="528" t="s">
        <v>1378</v>
      </c>
      <c r="D8" s="713" t="s">
        <v>1525</v>
      </c>
      <c r="E8" s="713" t="s">
        <v>1526</v>
      </c>
      <c r="F8" s="713" t="s">
        <v>1527</v>
      </c>
      <c r="G8" s="714" t="s">
        <v>570</v>
      </c>
      <c r="H8" s="416">
        <f t="shared" si="0"/>
      </c>
      <c r="I8" s="461"/>
      <c r="J8" s="1021"/>
      <c r="K8" s="1022"/>
      <c r="L8" s="1022"/>
      <c r="M8" s="1022"/>
      <c r="N8" s="1022"/>
      <c r="O8" s="1022"/>
      <c r="P8" s="1022"/>
      <c r="Q8" s="1022"/>
      <c r="R8" s="1022"/>
      <c r="S8" s="1022"/>
      <c r="T8" s="1022"/>
      <c r="U8" s="1022"/>
      <c r="V8" s="1022"/>
      <c r="W8" s="1022"/>
      <c r="X8" s="564">
        <f t="shared" si="1"/>
      </c>
    </row>
    <row r="9" spans="1:24" ht="22.5">
      <c r="A9" s="533"/>
      <c r="B9" s="533" t="s">
        <v>219</v>
      </c>
      <c r="C9" s="533" t="s">
        <v>179</v>
      </c>
      <c r="D9" s="716" t="s">
        <v>1379</v>
      </c>
      <c r="E9" s="716" t="s">
        <v>1380</v>
      </c>
      <c r="F9" s="716" t="s">
        <v>1381</v>
      </c>
      <c r="G9" s="716" t="s">
        <v>180</v>
      </c>
      <c r="H9" s="416">
        <f t="shared" si="0"/>
      </c>
      <c r="I9" s="461"/>
      <c r="J9" s="1021"/>
      <c r="K9" s="1022"/>
      <c r="L9" s="1022"/>
      <c r="M9" s="1022"/>
      <c r="N9" s="1022"/>
      <c r="O9" s="1022"/>
      <c r="P9" s="1022"/>
      <c r="Q9" s="1022"/>
      <c r="R9" s="1022"/>
      <c r="S9" s="1022"/>
      <c r="T9" s="1022"/>
      <c r="U9" s="1022"/>
      <c r="V9" s="1022"/>
      <c r="W9" s="1022"/>
      <c r="X9" s="564">
        <f t="shared" si="1"/>
      </c>
    </row>
    <row r="10" spans="1:24" ht="22.5">
      <c r="A10" s="756"/>
      <c r="B10" s="528" t="s">
        <v>220</v>
      </c>
      <c r="C10" s="528" t="s">
        <v>652</v>
      </c>
      <c r="D10" s="713" t="s">
        <v>181</v>
      </c>
      <c r="E10" s="713" t="s">
        <v>1531</v>
      </c>
      <c r="F10" s="713" t="s">
        <v>1532</v>
      </c>
      <c r="G10" s="714" t="s">
        <v>180</v>
      </c>
      <c r="H10" s="416">
        <f t="shared" si="0"/>
      </c>
      <c r="I10" s="461"/>
      <c r="J10" s="1021"/>
      <c r="K10" s="1022"/>
      <c r="L10" s="1022"/>
      <c r="M10" s="1022"/>
      <c r="N10" s="1022"/>
      <c r="O10" s="1022"/>
      <c r="P10" s="1022"/>
      <c r="Q10" s="1022"/>
      <c r="R10" s="1022"/>
      <c r="S10" s="1022"/>
      <c r="T10" s="1022"/>
      <c r="U10" s="1022"/>
      <c r="V10" s="1022"/>
      <c r="W10" s="1022"/>
      <c r="X10" s="564">
        <f t="shared" si="1"/>
      </c>
    </row>
    <row r="11" spans="1:24" ht="78.75">
      <c r="A11" s="533"/>
      <c r="B11" s="533" t="s">
        <v>221</v>
      </c>
      <c r="C11" s="533" t="s">
        <v>653</v>
      </c>
      <c r="D11" s="716" t="s">
        <v>1535</v>
      </c>
      <c r="E11" s="716" t="s">
        <v>1526</v>
      </c>
      <c r="F11" s="716" t="s">
        <v>1527</v>
      </c>
      <c r="G11" s="716" t="s">
        <v>426</v>
      </c>
      <c r="H11" s="416">
        <f t="shared" si="0"/>
      </c>
      <c r="I11" s="461"/>
      <c r="J11" s="1021"/>
      <c r="K11" s="1022"/>
      <c r="L11" s="1022"/>
      <c r="M11" s="1022"/>
      <c r="N11" s="1022"/>
      <c r="O11" s="1022"/>
      <c r="P11" s="1022"/>
      <c r="Q11" s="1022"/>
      <c r="R11" s="1022"/>
      <c r="S11" s="1022"/>
      <c r="T11" s="1022"/>
      <c r="U11" s="1022"/>
      <c r="V11" s="1022"/>
      <c r="W11" s="1022"/>
      <c r="X11" s="564">
        <f t="shared" si="1"/>
      </c>
    </row>
    <row r="12" spans="1:24" ht="22.5">
      <c r="A12" s="756"/>
      <c r="B12" s="528" t="s">
        <v>222</v>
      </c>
      <c r="C12" s="528" t="s">
        <v>197</v>
      </c>
      <c r="D12" s="713" t="s">
        <v>569</v>
      </c>
      <c r="E12" s="757"/>
      <c r="F12" s="757"/>
      <c r="G12" s="714" t="s">
        <v>616</v>
      </c>
      <c r="H12" s="416">
        <f t="shared" si="0"/>
      </c>
      <c r="I12" s="461"/>
      <c r="J12" s="1022"/>
      <c r="K12" s="1022"/>
      <c r="L12" s="1022"/>
      <c r="M12" s="1022"/>
      <c r="N12" s="1022"/>
      <c r="O12" s="1022"/>
      <c r="P12" s="1022"/>
      <c r="Q12" s="1022"/>
      <c r="R12" s="1022"/>
      <c r="S12" s="1022"/>
      <c r="T12" s="1022"/>
      <c r="U12" s="1022"/>
      <c r="V12" s="1022"/>
      <c r="W12" s="1022"/>
      <c r="X12" s="564">
        <f t="shared" si="1"/>
      </c>
    </row>
    <row r="13" spans="1:24" s="755" customFormat="1" ht="11.25">
      <c r="A13" s="1405"/>
      <c r="B13" s="1405"/>
      <c r="C13" s="1405"/>
      <c r="D13" s="1405"/>
      <c r="E13" s="1405"/>
      <c r="F13" s="758"/>
      <c r="G13" s="758"/>
      <c r="H13" s="759"/>
      <c r="I13" s="758"/>
      <c r="J13" s="1042"/>
      <c r="K13" s="1043"/>
      <c r="L13" s="1043"/>
      <c r="M13" s="1043"/>
      <c r="N13" s="1043"/>
      <c r="O13" s="1043"/>
      <c r="P13" s="1043"/>
      <c r="Q13" s="1043"/>
      <c r="R13" s="1043"/>
      <c r="S13" s="1043"/>
      <c r="T13" s="1043"/>
      <c r="U13" s="1043"/>
      <c r="V13" s="1043"/>
      <c r="W13" s="1043"/>
      <c r="X13" s="761"/>
    </row>
    <row r="14" spans="1:24" ht="56.25">
      <c r="A14" s="762" t="s">
        <v>906</v>
      </c>
      <c r="B14" s="528" t="s">
        <v>223</v>
      </c>
      <c r="C14" s="528" t="s">
        <v>1002</v>
      </c>
      <c r="D14" s="713" t="s">
        <v>654</v>
      </c>
      <c r="E14" s="713" t="s">
        <v>655</v>
      </c>
      <c r="F14" s="713" t="s">
        <v>656</v>
      </c>
      <c r="G14" s="714" t="s">
        <v>555</v>
      </c>
      <c r="H14" s="416">
        <f t="shared" si="0"/>
      </c>
      <c r="I14" s="461"/>
      <c r="J14" s="1022"/>
      <c r="K14" s="1022"/>
      <c r="L14" s="1022"/>
      <c r="M14" s="1022"/>
      <c r="N14" s="1022"/>
      <c r="O14" s="1022"/>
      <c r="P14" s="1022"/>
      <c r="Q14" s="1022"/>
      <c r="R14" s="1022"/>
      <c r="S14" s="1022"/>
      <c r="T14" s="1022"/>
      <c r="U14" s="1022"/>
      <c r="V14" s="1022"/>
      <c r="W14" s="1022"/>
      <c r="X14" s="564">
        <f t="shared" si="1"/>
      </c>
    </row>
    <row r="15" spans="1:24" ht="33.75">
      <c r="A15" s="533"/>
      <c r="B15" s="533" t="s">
        <v>224</v>
      </c>
      <c r="C15" s="533" t="s">
        <v>907</v>
      </c>
      <c r="D15" s="716" t="s">
        <v>556</v>
      </c>
      <c r="E15" s="763" t="s">
        <v>908</v>
      </c>
      <c r="F15" s="763" t="s">
        <v>909</v>
      </c>
      <c r="G15" s="716" t="s">
        <v>1377</v>
      </c>
      <c r="H15" s="416">
        <f t="shared" si="0"/>
      </c>
      <c r="I15" s="461"/>
      <c r="J15" s="1022"/>
      <c r="K15" s="1022"/>
      <c r="L15" s="1022"/>
      <c r="M15" s="1022"/>
      <c r="N15" s="1022"/>
      <c r="O15" s="1022"/>
      <c r="P15" s="1022"/>
      <c r="Q15" s="1022"/>
      <c r="R15" s="1022"/>
      <c r="S15" s="1022"/>
      <c r="T15" s="1022"/>
      <c r="U15" s="1022"/>
      <c r="V15" s="1022"/>
      <c r="W15" s="1022"/>
      <c r="X15" s="564">
        <f t="shared" si="1"/>
      </c>
    </row>
    <row r="16" spans="1:24" ht="22.5">
      <c r="A16" s="764"/>
      <c r="B16" s="528" t="s">
        <v>225</v>
      </c>
      <c r="C16" s="528" t="s">
        <v>189</v>
      </c>
      <c r="D16" s="713" t="s">
        <v>1525</v>
      </c>
      <c r="E16" s="713" t="s">
        <v>1526</v>
      </c>
      <c r="F16" s="713" t="s">
        <v>1527</v>
      </c>
      <c r="G16" s="714" t="s">
        <v>555</v>
      </c>
      <c r="H16" s="416">
        <f t="shared" si="0"/>
      </c>
      <c r="I16" s="461"/>
      <c r="J16" s="1022"/>
      <c r="K16" s="1022"/>
      <c r="L16" s="1022"/>
      <c r="M16" s="1022"/>
      <c r="N16" s="1022"/>
      <c r="O16" s="1022"/>
      <c r="P16" s="1022"/>
      <c r="Q16" s="1022"/>
      <c r="R16" s="1022"/>
      <c r="S16" s="1022"/>
      <c r="T16" s="1022"/>
      <c r="U16" s="1022"/>
      <c r="V16" s="1022"/>
      <c r="W16" s="1022"/>
      <c r="X16" s="564">
        <f t="shared" si="1"/>
      </c>
    </row>
    <row r="17" spans="1:24" ht="22.5">
      <c r="A17" s="533"/>
      <c r="B17" s="533" t="s">
        <v>226</v>
      </c>
      <c r="C17" s="533" t="s">
        <v>190</v>
      </c>
      <c r="D17" s="716" t="s">
        <v>1379</v>
      </c>
      <c r="E17" s="716" t="s">
        <v>1380</v>
      </c>
      <c r="F17" s="716" t="s">
        <v>1381</v>
      </c>
      <c r="G17" s="716" t="s">
        <v>180</v>
      </c>
      <c r="H17" s="416">
        <f t="shared" si="0"/>
      </c>
      <c r="I17" s="461"/>
      <c r="J17" s="1022"/>
      <c r="K17" s="1022"/>
      <c r="L17" s="1022"/>
      <c r="M17" s="1022"/>
      <c r="N17" s="1022"/>
      <c r="O17" s="1022"/>
      <c r="P17" s="1022"/>
      <c r="Q17" s="1022"/>
      <c r="R17" s="1022"/>
      <c r="S17" s="1022"/>
      <c r="T17" s="1022"/>
      <c r="U17" s="1022"/>
      <c r="V17" s="1022"/>
      <c r="W17" s="1022"/>
      <c r="X17" s="564">
        <f t="shared" si="1"/>
      </c>
    </row>
    <row r="18" spans="1:24" ht="22.5">
      <c r="A18" s="764"/>
      <c r="B18" s="528" t="s">
        <v>227</v>
      </c>
      <c r="C18" s="528" t="s">
        <v>652</v>
      </c>
      <c r="D18" s="713" t="s">
        <v>658</v>
      </c>
      <c r="E18" s="713" t="s">
        <v>1531</v>
      </c>
      <c r="F18" s="765" t="s">
        <v>1532</v>
      </c>
      <c r="G18" s="766" t="s">
        <v>555</v>
      </c>
      <c r="H18" s="416">
        <f t="shared" si="0"/>
      </c>
      <c r="I18" s="461"/>
      <c r="J18" s="1022"/>
      <c r="K18" s="1022"/>
      <c r="L18" s="1022"/>
      <c r="M18" s="1022"/>
      <c r="N18" s="1022"/>
      <c r="O18" s="1022"/>
      <c r="P18" s="1022"/>
      <c r="Q18" s="1022"/>
      <c r="R18" s="1022"/>
      <c r="S18" s="1022"/>
      <c r="T18" s="1022"/>
      <c r="U18" s="1022"/>
      <c r="V18" s="1022"/>
      <c r="W18" s="1022"/>
      <c r="X18" s="564">
        <f t="shared" si="1"/>
      </c>
    </row>
    <row r="19" spans="1:24" ht="78.75">
      <c r="A19" s="533"/>
      <c r="B19" s="533" t="s">
        <v>228</v>
      </c>
      <c r="C19" s="533" t="s">
        <v>602</v>
      </c>
      <c r="D19" s="716" t="s">
        <v>1535</v>
      </c>
      <c r="E19" s="716" t="s">
        <v>1526</v>
      </c>
      <c r="F19" s="716" t="s">
        <v>1527</v>
      </c>
      <c r="G19" s="716" t="s">
        <v>570</v>
      </c>
      <c r="H19" s="416">
        <f t="shared" si="0"/>
      </c>
      <c r="I19" s="461"/>
      <c r="J19" s="1022"/>
      <c r="K19" s="1022"/>
      <c r="L19" s="1022"/>
      <c r="M19" s="1022"/>
      <c r="N19" s="1022"/>
      <c r="O19" s="1022"/>
      <c r="P19" s="1022"/>
      <c r="Q19" s="1022"/>
      <c r="R19" s="1022"/>
      <c r="S19" s="1022"/>
      <c r="T19" s="1022"/>
      <c r="U19" s="1022"/>
      <c r="V19" s="1022"/>
      <c r="W19" s="1022"/>
      <c r="X19" s="564">
        <f t="shared" si="1"/>
      </c>
    </row>
    <row r="20" spans="1:24" ht="22.5">
      <c r="A20" s="756"/>
      <c r="B20" s="528" t="s">
        <v>229</v>
      </c>
      <c r="C20" s="528" t="s">
        <v>197</v>
      </c>
      <c r="D20" s="713" t="s">
        <v>569</v>
      </c>
      <c r="E20" s="757"/>
      <c r="F20" s="757"/>
      <c r="G20" s="714" t="s">
        <v>570</v>
      </c>
      <c r="H20" s="416">
        <f t="shared" si="0"/>
      </c>
      <c r="I20" s="461"/>
      <c r="J20" s="1022"/>
      <c r="K20" s="1022"/>
      <c r="L20" s="1022"/>
      <c r="M20" s="1022"/>
      <c r="N20" s="1022"/>
      <c r="O20" s="1022"/>
      <c r="P20" s="1022"/>
      <c r="Q20" s="1022"/>
      <c r="R20" s="1022"/>
      <c r="S20" s="1022"/>
      <c r="T20" s="1022"/>
      <c r="U20" s="1022"/>
      <c r="V20" s="1022"/>
      <c r="W20" s="1022"/>
      <c r="X20" s="564">
        <f t="shared" si="1"/>
      </c>
    </row>
    <row r="21" spans="1:24" s="755" customFormat="1" ht="11.25">
      <c r="A21" s="1405"/>
      <c r="B21" s="1405"/>
      <c r="C21" s="1405"/>
      <c r="D21" s="1405"/>
      <c r="E21" s="1405"/>
      <c r="F21" s="758"/>
      <c r="G21" s="758"/>
      <c r="H21" s="759"/>
      <c r="I21" s="758"/>
      <c r="J21" s="1042"/>
      <c r="K21" s="1043"/>
      <c r="L21" s="1043"/>
      <c r="M21" s="1043"/>
      <c r="N21" s="1043"/>
      <c r="O21" s="1043"/>
      <c r="P21" s="1043"/>
      <c r="Q21" s="1043"/>
      <c r="R21" s="1043"/>
      <c r="S21" s="1043"/>
      <c r="T21" s="1043"/>
      <c r="U21" s="1043"/>
      <c r="V21" s="1043"/>
      <c r="W21" s="1043"/>
      <c r="X21" s="761"/>
    </row>
    <row r="22" spans="1:24" s="767" customFormat="1" ht="86.25" customHeight="1">
      <c r="A22" s="756" t="s">
        <v>659</v>
      </c>
      <c r="B22" s="528" t="s">
        <v>230</v>
      </c>
      <c r="C22" s="528" t="s">
        <v>553</v>
      </c>
      <c r="D22" s="713" t="s">
        <v>660</v>
      </c>
      <c r="E22" s="713" t="s">
        <v>661</v>
      </c>
      <c r="F22" s="713" t="s">
        <v>662</v>
      </c>
      <c r="G22" s="714" t="s">
        <v>555</v>
      </c>
      <c r="H22" s="416">
        <f>IF(COUNT(J22:W22)&gt;0,3,"")</f>
      </c>
      <c r="I22" s="461"/>
      <c r="J22" s="1022"/>
      <c r="K22" s="1022"/>
      <c r="L22" s="1022"/>
      <c r="M22" s="1022"/>
      <c r="N22" s="1022"/>
      <c r="O22" s="1022"/>
      <c r="P22" s="1022"/>
      <c r="Q22" s="1022"/>
      <c r="R22" s="1022"/>
      <c r="S22" s="1022"/>
      <c r="T22" s="1022"/>
      <c r="U22" s="1022"/>
      <c r="V22" s="1022"/>
      <c r="W22" s="1022"/>
      <c r="X22" s="564">
        <f>IF(H22="","",IF((SUM(J22:W22)/COUNT(J22:W22))&lt;=H22,SUMIF(J22:W22,"&lt;=3")/COUNTIF(J22:W22,"&lt;=3"),"check value"))</f>
      </c>
    </row>
    <row r="23" spans="1:24" s="767" customFormat="1" ht="33.75">
      <c r="A23" s="533"/>
      <c r="B23" s="533" t="s">
        <v>231</v>
      </c>
      <c r="C23" s="533" t="s">
        <v>657</v>
      </c>
      <c r="D23" s="716" t="s">
        <v>556</v>
      </c>
      <c r="E23" s="768" t="s">
        <v>1204</v>
      </c>
      <c r="F23" s="768" t="s">
        <v>1205</v>
      </c>
      <c r="G23" s="716" t="s">
        <v>1377</v>
      </c>
      <c r="H23" s="416">
        <f aca="true" t="shared" si="2" ref="H23:H28">IF(COUNT(J23:W23)&gt;0,3,"")</f>
      </c>
      <c r="I23" s="461"/>
      <c r="J23" s="1022"/>
      <c r="K23" s="1022"/>
      <c r="L23" s="1022"/>
      <c r="M23" s="1022"/>
      <c r="N23" s="1022"/>
      <c r="O23" s="1022"/>
      <c r="P23" s="1022"/>
      <c r="Q23" s="1022"/>
      <c r="R23" s="1022"/>
      <c r="S23" s="1022"/>
      <c r="T23" s="1022"/>
      <c r="U23" s="1022"/>
      <c r="V23" s="1022"/>
      <c r="W23" s="1022"/>
      <c r="X23" s="564">
        <f aca="true" t="shared" si="3" ref="X23:X28">IF(H23="","",IF((SUM(J23:W23)/COUNT(J23:W23))&lt;=H23,SUMIF(J23:W23,"&lt;=3")/COUNTIF(J23:W23,"&lt;=3"),"check value"))</f>
      </c>
    </row>
    <row r="24" spans="1:24" s="767" customFormat="1" ht="22.5">
      <c r="A24" s="756"/>
      <c r="B24" s="528" t="s">
        <v>232</v>
      </c>
      <c r="C24" s="528" t="s">
        <v>189</v>
      </c>
      <c r="D24" s="713" t="s">
        <v>1525</v>
      </c>
      <c r="E24" s="713" t="s">
        <v>1526</v>
      </c>
      <c r="F24" s="713" t="s">
        <v>1527</v>
      </c>
      <c r="G24" s="714" t="s">
        <v>555</v>
      </c>
      <c r="H24" s="416">
        <f t="shared" si="2"/>
      </c>
      <c r="I24" s="461"/>
      <c r="J24" s="1022"/>
      <c r="K24" s="1022"/>
      <c r="L24" s="1022"/>
      <c r="M24" s="1022"/>
      <c r="N24" s="1022"/>
      <c r="O24" s="1022"/>
      <c r="P24" s="1022"/>
      <c r="Q24" s="1022"/>
      <c r="R24" s="1022"/>
      <c r="S24" s="1022"/>
      <c r="T24" s="1022"/>
      <c r="U24" s="1022"/>
      <c r="V24" s="1022"/>
      <c r="W24" s="1022"/>
      <c r="X24" s="564">
        <f t="shared" si="3"/>
      </c>
    </row>
    <row r="25" spans="1:24" s="767" customFormat="1" ht="22.5">
      <c r="A25" s="533"/>
      <c r="B25" s="533" t="s">
        <v>233</v>
      </c>
      <c r="C25" s="533" t="s">
        <v>190</v>
      </c>
      <c r="D25" s="716" t="s">
        <v>1379</v>
      </c>
      <c r="E25" s="716" t="s">
        <v>1380</v>
      </c>
      <c r="F25" s="716" t="s">
        <v>1381</v>
      </c>
      <c r="G25" s="716" t="s">
        <v>180</v>
      </c>
      <c r="H25" s="416">
        <f t="shared" si="2"/>
      </c>
      <c r="I25" s="461"/>
      <c r="J25" s="1022"/>
      <c r="K25" s="1022"/>
      <c r="L25" s="1022"/>
      <c r="M25" s="1022"/>
      <c r="N25" s="1022"/>
      <c r="O25" s="1022"/>
      <c r="P25" s="1022"/>
      <c r="Q25" s="1022"/>
      <c r="R25" s="1022"/>
      <c r="S25" s="1022"/>
      <c r="T25" s="1022"/>
      <c r="U25" s="1022"/>
      <c r="V25" s="1022"/>
      <c r="W25" s="1022"/>
      <c r="X25" s="564">
        <f t="shared" si="3"/>
      </c>
    </row>
    <row r="26" spans="1:24" s="767" customFormat="1" ht="22.5">
      <c r="A26" s="756"/>
      <c r="B26" s="528" t="s">
        <v>234</v>
      </c>
      <c r="C26" s="528" t="s">
        <v>652</v>
      </c>
      <c r="D26" s="713" t="s">
        <v>319</v>
      </c>
      <c r="E26" s="713" t="s">
        <v>1531</v>
      </c>
      <c r="F26" s="713" t="s">
        <v>1532</v>
      </c>
      <c r="G26" s="714" t="s">
        <v>555</v>
      </c>
      <c r="H26" s="416">
        <f t="shared" si="2"/>
      </c>
      <c r="I26" s="461"/>
      <c r="J26" s="1022"/>
      <c r="K26" s="1022"/>
      <c r="L26" s="1022"/>
      <c r="M26" s="1022"/>
      <c r="N26" s="1022"/>
      <c r="O26" s="1022"/>
      <c r="P26" s="1022"/>
      <c r="Q26" s="1022"/>
      <c r="R26" s="1022"/>
      <c r="S26" s="1022"/>
      <c r="T26" s="1022"/>
      <c r="U26" s="1022"/>
      <c r="V26" s="1022"/>
      <c r="W26" s="1022"/>
      <c r="X26" s="564">
        <f t="shared" si="3"/>
      </c>
    </row>
    <row r="27" spans="1:24" s="767" customFormat="1" ht="78.75">
      <c r="A27" s="533"/>
      <c r="B27" s="533" t="s">
        <v>235</v>
      </c>
      <c r="C27" s="769" t="s">
        <v>910</v>
      </c>
      <c r="D27" s="716" t="s">
        <v>1535</v>
      </c>
      <c r="E27" s="716" t="s">
        <v>1526</v>
      </c>
      <c r="F27" s="716" t="s">
        <v>1527</v>
      </c>
      <c r="G27" s="716" t="s">
        <v>570</v>
      </c>
      <c r="H27" s="416">
        <f>IF(COUNT(J27:W27)&gt;0,3,"")</f>
      </c>
      <c r="I27" s="461"/>
      <c r="J27" s="1022"/>
      <c r="K27" s="1022"/>
      <c r="L27" s="1022"/>
      <c r="M27" s="1022"/>
      <c r="N27" s="1022"/>
      <c r="O27" s="1022"/>
      <c r="P27" s="1022"/>
      <c r="Q27" s="1022"/>
      <c r="R27" s="1022"/>
      <c r="S27" s="1022"/>
      <c r="T27" s="1022"/>
      <c r="U27" s="1022"/>
      <c r="V27" s="1022"/>
      <c r="W27" s="1022"/>
      <c r="X27" s="564">
        <f t="shared" si="3"/>
      </c>
    </row>
    <row r="28" spans="1:24" s="767" customFormat="1" ht="22.5">
      <c r="A28" s="756"/>
      <c r="B28" s="528" t="s">
        <v>236</v>
      </c>
      <c r="C28" s="528" t="s">
        <v>197</v>
      </c>
      <c r="D28" s="713" t="s">
        <v>569</v>
      </c>
      <c r="E28" s="757"/>
      <c r="F28" s="757"/>
      <c r="G28" s="714" t="s">
        <v>570</v>
      </c>
      <c r="H28" s="416">
        <f t="shared" si="2"/>
      </c>
      <c r="I28" s="461"/>
      <c r="J28" s="1022"/>
      <c r="K28" s="1022"/>
      <c r="L28" s="1022"/>
      <c r="M28" s="1022"/>
      <c r="N28" s="1022"/>
      <c r="O28" s="1022"/>
      <c r="P28" s="1022"/>
      <c r="Q28" s="1022"/>
      <c r="R28" s="1022"/>
      <c r="S28" s="1022"/>
      <c r="T28" s="1022"/>
      <c r="U28" s="1022"/>
      <c r="V28" s="1022"/>
      <c r="W28" s="1022"/>
      <c r="X28" s="564">
        <f t="shared" si="3"/>
      </c>
    </row>
    <row r="29" spans="1:24" s="755" customFormat="1" ht="15.75">
      <c r="A29" s="770" t="s">
        <v>841</v>
      </c>
      <c r="B29" s="771"/>
      <c r="C29" s="771"/>
      <c r="D29" s="758"/>
      <c r="E29" s="758"/>
      <c r="F29" s="758"/>
      <c r="G29" s="758"/>
      <c r="H29" s="772"/>
      <c r="I29" s="772"/>
      <c r="J29" s="1044"/>
      <c r="K29" s="1044"/>
      <c r="L29" s="1044"/>
      <c r="M29" s="1044"/>
      <c r="N29" s="1044"/>
      <c r="O29" s="1044"/>
      <c r="P29" s="1044"/>
      <c r="Q29" s="1044"/>
      <c r="R29" s="1044"/>
      <c r="S29" s="1044"/>
      <c r="T29" s="1044"/>
      <c r="U29" s="1044"/>
      <c r="V29" s="1044"/>
      <c r="W29" s="1044"/>
      <c r="X29" s="774"/>
    </row>
    <row r="30" spans="1:24" s="776" customFormat="1" ht="33.75">
      <c r="A30" s="1416" t="s">
        <v>670</v>
      </c>
      <c r="B30" s="595" t="s">
        <v>237</v>
      </c>
      <c r="C30" s="595" t="s">
        <v>671</v>
      </c>
      <c r="D30" s="590"/>
      <c r="E30" s="590"/>
      <c r="F30" s="590"/>
      <c r="G30" s="591"/>
      <c r="H30" s="416"/>
      <c r="I30" s="1103"/>
      <c r="J30" s="1104"/>
      <c r="K30" s="1105"/>
      <c r="L30" s="1105"/>
      <c r="M30" s="1105"/>
      <c r="N30" s="1105"/>
      <c r="O30" s="1105"/>
      <c r="P30" s="1105"/>
      <c r="Q30" s="1105"/>
      <c r="R30" s="1105"/>
      <c r="S30" s="1105"/>
      <c r="T30" s="1105"/>
      <c r="U30" s="1105"/>
      <c r="V30" s="1105"/>
      <c r="W30" s="1105"/>
      <c r="X30" s="1106"/>
    </row>
    <row r="31" spans="1:24" s="776" customFormat="1" ht="33.75">
      <c r="A31" s="1417"/>
      <c r="B31" s="595"/>
      <c r="C31" s="777" t="s">
        <v>672</v>
      </c>
      <c r="D31" s="629" t="s">
        <v>673</v>
      </c>
      <c r="E31" s="629" t="s">
        <v>674</v>
      </c>
      <c r="F31" s="590" t="s">
        <v>987</v>
      </c>
      <c r="G31" s="591" t="s">
        <v>1533</v>
      </c>
      <c r="H31" s="416">
        <f aca="true" t="shared" si="4" ref="H31:H39">IF(COUNT(J31:W31)&gt;0,3,"")</f>
      </c>
      <c r="I31" s="461"/>
      <c r="J31" s="1021"/>
      <c r="K31" s="1022"/>
      <c r="L31" s="1022"/>
      <c r="M31" s="1022"/>
      <c r="N31" s="1022"/>
      <c r="O31" s="1022"/>
      <c r="P31" s="1022"/>
      <c r="Q31" s="1022"/>
      <c r="R31" s="1022"/>
      <c r="S31" s="1022"/>
      <c r="T31" s="1022"/>
      <c r="U31" s="1022"/>
      <c r="V31" s="1022"/>
      <c r="W31" s="1022"/>
      <c r="X31" s="564">
        <f aca="true" t="shared" si="5" ref="X31:X46">IF(H31="","",IF((SUM(J31:W31)/COUNT(J31:W31))&lt;=H31,SUMIF(J31:W31,"&lt;=3")/COUNTIF(J31:W31,"&lt;=3"),"check value"))</f>
      </c>
    </row>
    <row r="32" spans="1:24" s="776" customFormat="1" ht="45">
      <c r="A32" s="1417"/>
      <c r="B32" s="778"/>
      <c r="C32" s="777" t="s">
        <v>675</v>
      </c>
      <c r="D32" s="629" t="s">
        <v>676</v>
      </c>
      <c r="E32" s="629" t="s">
        <v>677</v>
      </c>
      <c r="F32" s="590" t="s">
        <v>987</v>
      </c>
      <c r="G32" s="591" t="s">
        <v>1533</v>
      </c>
      <c r="H32" s="416">
        <f t="shared" si="4"/>
      </c>
      <c r="I32" s="461"/>
      <c r="J32" s="1021"/>
      <c r="K32" s="1022"/>
      <c r="L32" s="1022"/>
      <c r="M32" s="1022"/>
      <c r="N32" s="1022"/>
      <c r="O32" s="1022"/>
      <c r="P32" s="1022"/>
      <c r="Q32" s="1022"/>
      <c r="R32" s="1022"/>
      <c r="S32" s="1022"/>
      <c r="T32" s="1022"/>
      <c r="U32" s="1022"/>
      <c r="V32" s="1022"/>
      <c r="W32" s="1022"/>
      <c r="X32" s="564">
        <f t="shared" si="5"/>
      </c>
    </row>
    <row r="33" spans="1:24" s="776" customFormat="1" ht="33.75">
      <c r="A33" s="592"/>
      <c r="B33" s="626" t="s">
        <v>238</v>
      </c>
      <c r="C33" s="626" t="s">
        <v>657</v>
      </c>
      <c r="D33" s="627" t="s">
        <v>1543</v>
      </c>
      <c r="E33" s="627" t="s">
        <v>678</v>
      </c>
      <c r="F33" s="627" t="s">
        <v>679</v>
      </c>
      <c r="G33" s="627" t="s">
        <v>680</v>
      </c>
      <c r="H33" s="416">
        <f t="shared" si="4"/>
      </c>
      <c r="I33" s="461"/>
      <c r="J33" s="1021"/>
      <c r="K33" s="1022"/>
      <c r="L33" s="1022"/>
      <c r="M33" s="1022"/>
      <c r="N33" s="1022"/>
      <c r="O33" s="1022"/>
      <c r="P33" s="1022"/>
      <c r="Q33" s="1022"/>
      <c r="R33" s="1022"/>
      <c r="S33" s="1022"/>
      <c r="T33" s="1022"/>
      <c r="U33" s="1022"/>
      <c r="V33" s="1022"/>
      <c r="W33" s="1022"/>
      <c r="X33" s="564">
        <f t="shared" si="5"/>
      </c>
    </row>
    <row r="34" spans="1:24" s="776" customFormat="1" ht="22.5">
      <c r="A34" s="588"/>
      <c r="B34" s="595" t="s">
        <v>239</v>
      </c>
      <c r="C34" s="595" t="s">
        <v>911</v>
      </c>
      <c r="D34" s="590">
        <v>5</v>
      </c>
      <c r="E34" s="779" t="s">
        <v>912</v>
      </c>
      <c r="F34" s="590">
        <v>2</v>
      </c>
      <c r="G34" s="591" t="s">
        <v>681</v>
      </c>
      <c r="H34" s="416">
        <f t="shared" si="4"/>
      </c>
      <c r="I34" s="461"/>
      <c r="J34" s="1021"/>
      <c r="K34" s="1022"/>
      <c r="L34" s="1022"/>
      <c r="M34" s="1022"/>
      <c r="N34" s="1022"/>
      <c r="O34" s="1022"/>
      <c r="P34" s="1022"/>
      <c r="Q34" s="1022"/>
      <c r="R34" s="1022"/>
      <c r="S34" s="1022"/>
      <c r="T34" s="1022"/>
      <c r="U34" s="1022"/>
      <c r="V34" s="1022"/>
      <c r="W34" s="1022"/>
      <c r="X34" s="564">
        <f t="shared" si="5"/>
      </c>
    </row>
    <row r="35" spans="1:24" s="776" customFormat="1" ht="22.5">
      <c r="A35" s="592"/>
      <c r="B35" s="626" t="s">
        <v>240</v>
      </c>
      <c r="C35" s="626" t="s">
        <v>1325</v>
      </c>
      <c r="D35" s="627" t="s">
        <v>1379</v>
      </c>
      <c r="E35" s="627" t="s">
        <v>1380</v>
      </c>
      <c r="F35" s="627" t="s">
        <v>1381</v>
      </c>
      <c r="G35" s="627" t="s">
        <v>180</v>
      </c>
      <c r="H35" s="416">
        <f t="shared" si="4"/>
      </c>
      <c r="I35" s="461"/>
      <c r="J35" s="1021"/>
      <c r="K35" s="1022"/>
      <c r="L35" s="1022"/>
      <c r="M35" s="1022"/>
      <c r="N35" s="1022"/>
      <c r="O35" s="1022"/>
      <c r="P35" s="1022"/>
      <c r="Q35" s="1022"/>
      <c r="R35" s="1022"/>
      <c r="S35" s="1022"/>
      <c r="T35" s="1022"/>
      <c r="U35" s="1022"/>
      <c r="V35" s="1022"/>
      <c r="W35" s="1022"/>
      <c r="X35" s="564">
        <f t="shared" si="5"/>
      </c>
    </row>
    <row r="36" spans="1:24" s="776" customFormat="1" ht="22.5">
      <c r="A36" s="1418"/>
      <c r="B36" s="595" t="s">
        <v>241</v>
      </c>
      <c r="C36" s="595" t="s">
        <v>652</v>
      </c>
      <c r="D36" s="590"/>
      <c r="E36" s="590"/>
      <c r="F36" s="590"/>
      <c r="G36" s="591"/>
      <c r="H36" s="416"/>
      <c r="I36" s="1103"/>
      <c r="J36" s="1104"/>
      <c r="K36" s="1105"/>
      <c r="L36" s="1105"/>
      <c r="M36" s="1105"/>
      <c r="N36" s="1105"/>
      <c r="O36" s="1105"/>
      <c r="P36" s="1105"/>
      <c r="Q36" s="1105"/>
      <c r="R36" s="1105"/>
      <c r="S36" s="1105"/>
      <c r="T36" s="1105"/>
      <c r="U36" s="1105"/>
      <c r="V36" s="1105"/>
      <c r="W36" s="1105"/>
      <c r="X36" s="1106"/>
    </row>
    <row r="37" spans="1:24" s="776" customFormat="1" ht="56.25">
      <c r="A37" s="1418"/>
      <c r="B37" s="595"/>
      <c r="C37" s="595" t="s">
        <v>682</v>
      </c>
      <c r="D37" s="629" t="s">
        <v>469</v>
      </c>
      <c r="E37" s="629" t="s">
        <v>470</v>
      </c>
      <c r="F37" s="629" t="s">
        <v>471</v>
      </c>
      <c r="G37" s="591" t="s">
        <v>1533</v>
      </c>
      <c r="H37" s="416">
        <f t="shared" si="4"/>
      </c>
      <c r="I37" s="461"/>
      <c r="J37" s="1021"/>
      <c r="K37" s="1022"/>
      <c r="L37" s="1022"/>
      <c r="M37" s="1022"/>
      <c r="N37" s="1022"/>
      <c r="O37" s="1022"/>
      <c r="P37" s="1022"/>
      <c r="Q37" s="1022"/>
      <c r="R37" s="1022"/>
      <c r="S37" s="1022"/>
      <c r="T37" s="1022"/>
      <c r="U37" s="1022"/>
      <c r="V37" s="1022"/>
      <c r="W37" s="1022"/>
      <c r="X37" s="564">
        <f t="shared" si="5"/>
      </c>
    </row>
    <row r="38" spans="1:24" s="776" customFormat="1" ht="45">
      <c r="A38" s="1418"/>
      <c r="B38" s="778"/>
      <c r="C38" s="595" t="s">
        <v>472</v>
      </c>
      <c r="D38" s="629" t="s">
        <v>473</v>
      </c>
      <c r="E38" s="629" t="s">
        <v>474</v>
      </c>
      <c r="F38" s="629" t="s">
        <v>475</v>
      </c>
      <c r="G38" s="591" t="s">
        <v>1533</v>
      </c>
      <c r="H38" s="416">
        <f t="shared" si="4"/>
      </c>
      <c r="I38" s="461"/>
      <c r="J38" s="1021"/>
      <c r="K38" s="1022"/>
      <c r="L38" s="1022"/>
      <c r="M38" s="1022"/>
      <c r="N38" s="1022"/>
      <c r="O38" s="1022"/>
      <c r="P38" s="1022"/>
      <c r="Q38" s="1022"/>
      <c r="R38" s="1022"/>
      <c r="S38" s="1022"/>
      <c r="T38" s="1022"/>
      <c r="U38" s="1022"/>
      <c r="V38" s="1022"/>
      <c r="W38" s="1022"/>
      <c r="X38" s="564">
        <f t="shared" si="5"/>
      </c>
    </row>
    <row r="39" spans="1:24" s="776" customFormat="1" ht="78.75">
      <c r="A39" s="780"/>
      <c r="B39" s="593" t="s">
        <v>242</v>
      </c>
      <c r="C39" s="630" t="s">
        <v>913</v>
      </c>
      <c r="D39" s="627" t="s">
        <v>638</v>
      </c>
      <c r="E39" s="627" t="s">
        <v>1526</v>
      </c>
      <c r="F39" s="627" t="s">
        <v>1527</v>
      </c>
      <c r="G39" s="627" t="s">
        <v>570</v>
      </c>
      <c r="H39" s="416">
        <f t="shared" si="4"/>
      </c>
      <c r="I39" s="461"/>
      <c r="J39" s="1021"/>
      <c r="K39" s="1022"/>
      <c r="L39" s="1022"/>
      <c r="M39" s="1022"/>
      <c r="N39" s="1022"/>
      <c r="O39" s="1022"/>
      <c r="P39" s="1022"/>
      <c r="Q39" s="1022"/>
      <c r="R39" s="1022"/>
      <c r="S39" s="1022"/>
      <c r="T39" s="1022"/>
      <c r="U39" s="1022"/>
      <c r="V39" s="1022"/>
      <c r="W39" s="1022"/>
      <c r="X39" s="564">
        <f t="shared" si="5"/>
      </c>
    </row>
    <row r="40" spans="1:24" s="755" customFormat="1" ht="11.25">
      <c r="A40" s="781"/>
      <c r="B40" s="759"/>
      <c r="C40" s="771"/>
      <c r="D40" s="758"/>
      <c r="E40" s="758"/>
      <c r="F40" s="760"/>
      <c r="G40" s="760"/>
      <c r="H40" s="773"/>
      <c r="I40" s="1122"/>
      <c r="J40" s="1044"/>
      <c r="K40" s="1045"/>
      <c r="L40" s="1045"/>
      <c r="M40" s="1045"/>
      <c r="N40" s="1045"/>
      <c r="O40" s="1045"/>
      <c r="P40" s="1045"/>
      <c r="Q40" s="1045"/>
      <c r="R40" s="1045"/>
      <c r="S40" s="1045"/>
      <c r="T40" s="1045"/>
      <c r="U40" s="1045"/>
      <c r="V40" s="1043"/>
      <c r="W40" s="1045"/>
      <c r="X40" s="774"/>
    </row>
    <row r="41" spans="1:24" ht="45">
      <c r="A41" s="630" t="s">
        <v>914</v>
      </c>
      <c r="B41" s="626" t="s">
        <v>243</v>
      </c>
      <c r="C41" s="626" t="s">
        <v>640</v>
      </c>
      <c r="D41" s="627" t="s">
        <v>137</v>
      </c>
      <c r="E41" s="628"/>
      <c r="F41" s="628"/>
      <c r="G41" s="627" t="s">
        <v>1538</v>
      </c>
      <c r="H41" s="416">
        <f aca="true" t="shared" si="6" ref="H41:H46">IF(COUNT(J41:W41)&gt;0,3,"")</f>
      </c>
      <c r="I41" s="461"/>
      <c r="J41" s="1021"/>
      <c r="K41" s="1022"/>
      <c r="L41" s="1022"/>
      <c r="M41" s="1022"/>
      <c r="N41" s="1022"/>
      <c r="O41" s="1022"/>
      <c r="P41" s="1022"/>
      <c r="Q41" s="1022"/>
      <c r="R41" s="1022"/>
      <c r="S41" s="1022"/>
      <c r="T41" s="1022"/>
      <c r="U41" s="1022"/>
      <c r="V41" s="1022"/>
      <c r="W41" s="1022"/>
      <c r="X41" s="564">
        <f t="shared" si="5"/>
      </c>
    </row>
    <row r="42" spans="1:24" ht="33.75">
      <c r="A42" s="775"/>
      <c r="B42" s="595" t="s">
        <v>244</v>
      </c>
      <c r="C42" s="595" t="s">
        <v>641</v>
      </c>
      <c r="D42" s="590" t="s">
        <v>556</v>
      </c>
      <c r="E42" s="590" t="s">
        <v>1523</v>
      </c>
      <c r="F42" s="782" t="s">
        <v>1376</v>
      </c>
      <c r="G42" s="591" t="s">
        <v>646</v>
      </c>
      <c r="H42" s="416">
        <f t="shared" si="6"/>
      </c>
      <c r="I42" s="461"/>
      <c r="J42" s="1021"/>
      <c r="K42" s="1022"/>
      <c r="L42" s="1022"/>
      <c r="M42" s="1022"/>
      <c r="N42" s="1022"/>
      <c r="O42" s="1022"/>
      <c r="P42" s="1022"/>
      <c r="Q42" s="1022"/>
      <c r="R42" s="1022"/>
      <c r="S42" s="1022"/>
      <c r="T42" s="1022"/>
      <c r="U42" s="1022"/>
      <c r="V42" s="1022"/>
      <c r="W42" s="1022"/>
      <c r="X42" s="564">
        <f t="shared" si="5"/>
      </c>
    </row>
    <row r="43" spans="1:24" ht="22.5">
      <c r="A43" s="780"/>
      <c r="B43" s="626" t="s">
        <v>245</v>
      </c>
      <c r="C43" s="626" t="s">
        <v>642</v>
      </c>
      <c r="D43" s="627" t="s">
        <v>643</v>
      </c>
      <c r="E43" s="627">
        <v>2</v>
      </c>
      <c r="F43" s="627">
        <v>1</v>
      </c>
      <c r="G43" s="627" t="s">
        <v>570</v>
      </c>
      <c r="H43" s="416">
        <f t="shared" si="6"/>
      </c>
      <c r="I43" s="461"/>
      <c r="J43" s="1021"/>
      <c r="K43" s="1022"/>
      <c r="L43" s="1022"/>
      <c r="M43" s="1022"/>
      <c r="N43" s="1022"/>
      <c r="O43" s="1022"/>
      <c r="P43" s="1022"/>
      <c r="Q43" s="1022"/>
      <c r="R43" s="1022"/>
      <c r="S43" s="1022"/>
      <c r="T43" s="1022"/>
      <c r="U43" s="1022"/>
      <c r="V43" s="1022"/>
      <c r="W43" s="1022"/>
      <c r="X43" s="564">
        <f t="shared" si="5"/>
      </c>
    </row>
    <row r="44" spans="1:24" ht="22.5">
      <c r="A44" s="588"/>
      <c r="B44" s="595" t="s">
        <v>246</v>
      </c>
      <c r="C44" s="595" t="s">
        <v>644</v>
      </c>
      <c r="D44" s="590" t="s">
        <v>1379</v>
      </c>
      <c r="E44" s="590" t="s">
        <v>1380</v>
      </c>
      <c r="F44" s="590" t="s">
        <v>1381</v>
      </c>
      <c r="G44" s="591" t="s">
        <v>180</v>
      </c>
      <c r="H44" s="416">
        <f t="shared" si="6"/>
      </c>
      <c r="I44" s="461"/>
      <c r="J44" s="1021"/>
      <c r="K44" s="1022"/>
      <c r="L44" s="1022"/>
      <c r="M44" s="1022"/>
      <c r="N44" s="1022"/>
      <c r="O44" s="1022"/>
      <c r="P44" s="1022"/>
      <c r="Q44" s="1022"/>
      <c r="R44" s="1022"/>
      <c r="S44" s="1022"/>
      <c r="T44" s="1022"/>
      <c r="U44" s="1022"/>
      <c r="V44" s="1022"/>
      <c r="W44" s="1022"/>
      <c r="X44" s="564">
        <f t="shared" si="5"/>
      </c>
    </row>
    <row r="45" spans="1:24" ht="33.75">
      <c r="A45" s="780"/>
      <c r="B45" s="626" t="s">
        <v>247</v>
      </c>
      <c r="C45" s="626" t="s">
        <v>652</v>
      </c>
      <c r="D45" s="627" t="s">
        <v>630</v>
      </c>
      <c r="E45" s="628"/>
      <c r="F45" s="627" t="s">
        <v>1532</v>
      </c>
      <c r="G45" s="627" t="s">
        <v>1533</v>
      </c>
      <c r="H45" s="416">
        <f t="shared" si="6"/>
      </c>
      <c r="I45" s="461"/>
      <c r="J45" s="1021"/>
      <c r="K45" s="1022"/>
      <c r="L45" s="1022"/>
      <c r="M45" s="1022"/>
      <c r="N45" s="1022"/>
      <c r="O45" s="1022"/>
      <c r="P45" s="1022"/>
      <c r="Q45" s="1022"/>
      <c r="R45" s="1022"/>
      <c r="S45" s="1022"/>
      <c r="T45" s="1022"/>
      <c r="U45" s="1022"/>
      <c r="V45" s="1022"/>
      <c r="W45" s="1022"/>
      <c r="X45" s="564">
        <f t="shared" si="5"/>
      </c>
    </row>
    <row r="46" spans="1:24" ht="78.75">
      <c r="A46" s="588"/>
      <c r="B46" s="595" t="s">
        <v>248</v>
      </c>
      <c r="C46" s="595" t="s">
        <v>645</v>
      </c>
      <c r="D46" s="590" t="s">
        <v>537</v>
      </c>
      <c r="E46" s="590" t="s">
        <v>1526</v>
      </c>
      <c r="F46" s="590" t="s">
        <v>1527</v>
      </c>
      <c r="G46" s="591" t="s">
        <v>570</v>
      </c>
      <c r="H46" s="416">
        <f t="shared" si="6"/>
      </c>
      <c r="I46" s="360"/>
      <c r="J46" s="1027"/>
      <c r="K46" s="1028"/>
      <c r="L46" s="1028"/>
      <c r="M46" s="1028"/>
      <c r="N46" s="1028"/>
      <c r="O46" s="1028"/>
      <c r="P46" s="1028"/>
      <c r="Q46" s="1028"/>
      <c r="R46" s="1028"/>
      <c r="S46" s="1028"/>
      <c r="T46" s="1028"/>
      <c r="U46" s="1028"/>
      <c r="V46" s="1028"/>
      <c r="W46" s="1028"/>
      <c r="X46" s="783">
        <f t="shared" si="5"/>
      </c>
    </row>
    <row r="47" spans="1:24" s="785" customFormat="1" ht="11.25">
      <c r="A47" s="759"/>
      <c r="B47" s="771"/>
      <c r="C47" s="771"/>
      <c r="D47" s="758"/>
      <c r="E47" s="758"/>
      <c r="F47" s="758"/>
      <c r="G47" s="758"/>
      <c r="H47" s="784"/>
      <c r="I47" s="758"/>
      <c r="J47" s="760"/>
      <c r="K47" s="760"/>
      <c r="L47" s="760"/>
      <c r="M47" s="760"/>
      <c r="N47" s="760"/>
      <c r="O47" s="760"/>
      <c r="P47" s="760"/>
      <c r="Q47" s="760"/>
      <c r="R47" s="760"/>
      <c r="S47" s="760"/>
      <c r="T47" s="760"/>
      <c r="U47" s="760"/>
      <c r="V47" s="758"/>
      <c r="W47" s="760"/>
      <c r="X47" s="761"/>
    </row>
    <row r="48" spans="1:24" s="621" customFormat="1" ht="18.75" thickBot="1">
      <c r="A48" s="786" t="s">
        <v>1189</v>
      </c>
      <c r="B48" s="539"/>
      <c r="C48" s="539"/>
      <c r="D48" s="540"/>
      <c r="E48" s="540"/>
      <c r="F48" s="540"/>
      <c r="G48" s="540"/>
      <c r="H48" s="415"/>
      <c r="I48" s="540"/>
      <c r="J48" s="541"/>
      <c r="K48" s="541"/>
      <c r="L48" s="541"/>
      <c r="M48" s="541"/>
      <c r="N48" s="541"/>
      <c r="O48" s="541"/>
      <c r="P48" s="541"/>
      <c r="Q48" s="541"/>
      <c r="R48" s="541"/>
      <c r="S48" s="541"/>
      <c r="T48" s="541"/>
      <c r="U48" s="541"/>
      <c r="V48" s="541"/>
      <c r="W48" s="541"/>
      <c r="X48" s="542"/>
    </row>
    <row r="49" spans="1:24" ht="24" customHeight="1">
      <c r="A49" s="1408" t="s">
        <v>1513</v>
      </c>
      <c r="B49" s="1424" t="s">
        <v>459</v>
      </c>
      <c r="C49" s="1424" t="s">
        <v>1515</v>
      </c>
      <c r="D49" s="787" t="s">
        <v>300</v>
      </c>
      <c r="E49" s="787" t="s">
        <v>301</v>
      </c>
      <c r="F49" s="787" t="s">
        <v>1564</v>
      </c>
      <c r="G49" s="787" t="s">
        <v>1565</v>
      </c>
      <c r="H49" s="1422" t="s">
        <v>594</v>
      </c>
      <c r="I49" s="1420" t="s">
        <v>1573</v>
      </c>
      <c r="J49" s="1419" t="s">
        <v>325</v>
      </c>
      <c r="K49" s="1309"/>
      <c r="L49" s="1309"/>
      <c r="M49" s="1309"/>
      <c r="N49" s="1309"/>
      <c r="O49" s="1309"/>
      <c r="P49" s="1309"/>
      <c r="Q49" s="1309"/>
      <c r="R49" s="1309"/>
      <c r="S49" s="1309"/>
      <c r="T49" s="1309"/>
      <c r="U49" s="1309"/>
      <c r="V49" s="1309"/>
      <c r="W49" s="1310"/>
      <c r="X49" s="1311" t="s">
        <v>324</v>
      </c>
    </row>
    <row r="50" spans="1:24" ht="12.75" customHeight="1" thickBot="1">
      <c r="A50" s="1409"/>
      <c r="B50" s="1425"/>
      <c r="C50" s="1425"/>
      <c r="D50" s="788">
        <v>3</v>
      </c>
      <c r="E50" s="788">
        <v>2</v>
      </c>
      <c r="F50" s="788">
        <v>1</v>
      </c>
      <c r="G50" s="788">
        <v>0</v>
      </c>
      <c r="H50" s="1423"/>
      <c r="I50" s="1421"/>
      <c r="J50" s="545" t="s">
        <v>1007</v>
      </c>
      <c r="K50" s="546" t="s">
        <v>1008</v>
      </c>
      <c r="L50" s="546" t="s">
        <v>1009</v>
      </c>
      <c r="M50" s="546" t="s">
        <v>1010</v>
      </c>
      <c r="N50" s="546" t="s">
        <v>1011</v>
      </c>
      <c r="O50" s="546" t="s">
        <v>1012</v>
      </c>
      <c r="P50" s="546" t="s">
        <v>1013</v>
      </c>
      <c r="Q50" s="546" t="s">
        <v>1014</v>
      </c>
      <c r="R50" s="546" t="s">
        <v>1015</v>
      </c>
      <c r="S50" s="546" t="s">
        <v>1016</v>
      </c>
      <c r="T50" s="546" t="s">
        <v>1017</v>
      </c>
      <c r="U50" s="546" t="s">
        <v>1018</v>
      </c>
      <c r="V50" s="546" t="s">
        <v>1019</v>
      </c>
      <c r="W50" s="546" t="s">
        <v>1020</v>
      </c>
      <c r="X50" s="1312"/>
    </row>
    <row r="51" spans="1:24" ht="78.75">
      <c r="A51" s="789" t="s">
        <v>647</v>
      </c>
      <c r="B51" s="789" t="s">
        <v>742</v>
      </c>
      <c r="C51" s="789" t="s">
        <v>648</v>
      </c>
      <c r="D51" s="790" t="s">
        <v>649</v>
      </c>
      <c r="E51" s="790" t="s">
        <v>11</v>
      </c>
      <c r="F51" s="790" t="s">
        <v>650</v>
      </c>
      <c r="G51" s="790" t="s">
        <v>570</v>
      </c>
      <c r="H51" s="481">
        <f aca="true" t="shared" si="7" ref="H51:H66">IF(COUNT(J51:W51)&gt;0,3,"")</f>
      </c>
      <c r="I51" s="508"/>
      <c r="J51" s="1047"/>
      <c r="K51" s="1047"/>
      <c r="L51" s="1047"/>
      <c r="M51" s="1047"/>
      <c r="N51" s="1047"/>
      <c r="O51" s="1047"/>
      <c r="P51" s="1047"/>
      <c r="Q51" s="1047"/>
      <c r="R51" s="1047"/>
      <c r="S51" s="1047"/>
      <c r="T51" s="1047"/>
      <c r="U51" s="1047"/>
      <c r="V51" s="1047"/>
      <c r="W51" s="1047"/>
      <c r="X51" s="791">
        <f aca="true" t="shared" si="8" ref="X51:X66">IF(H51="","",IF((SUM(J51:W51)/COUNT(J51:W51))&lt;=H51,SUMIF(J51:W51,"&lt;=3")/COUNTIF(J51:W51,"&lt;=3"),"check value"))</f>
      </c>
    </row>
    <row r="52" spans="1:24" ht="45">
      <c r="A52" s="792"/>
      <c r="B52" s="793" t="s">
        <v>743</v>
      </c>
      <c r="C52" s="794" t="s">
        <v>915</v>
      </c>
      <c r="D52" s="795" t="s">
        <v>651</v>
      </c>
      <c r="E52" s="795" t="s">
        <v>754</v>
      </c>
      <c r="F52" s="795" t="s">
        <v>755</v>
      </c>
      <c r="G52" s="796" t="s">
        <v>756</v>
      </c>
      <c r="H52" s="416">
        <f t="shared" si="7"/>
      </c>
      <c r="I52" s="461"/>
      <c r="J52" s="1022"/>
      <c r="K52" s="1022"/>
      <c r="L52" s="1022"/>
      <c r="M52" s="1022"/>
      <c r="N52" s="1022"/>
      <c r="O52" s="1022"/>
      <c r="P52" s="1022"/>
      <c r="Q52" s="1022"/>
      <c r="R52" s="1022"/>
      <c r="S52" s="1022"/>
      <c r="T52" s="1022"/>
      <c r="U52" s="1022"/>
      <c r="V52" s="1022"/>
      <c r="W52" s="1022"/>
      <c r="X52" s="564">
        <f t="shared" si="8"/>
      </c>
    </row>
    <row r="53" spans="1:24" ht="22.5">
      <c r="A53" s="797"/>
      <c r="B53" s="797" t="s">
        <v>744</v>
      </c>
      <c r="C53" s="797" t="s">
        <v>757</v>
      </c>
      <c r="D53" s="798" t="s">
        <v>758</v>
      </c>
      <c r="E53" s="798" t="s">
        <v>759</v>
      </c>
      <c r="F53" s="798" t="s">
        <v>760</v>
      </c>
      <c r="G53" s="798" t="s">
        <v>570</v>
      </c>
      <c r="H53" s="416">
        <f t="shared" si="7"/>
      </c>
      <c r="I53" s="461"/>
      <c r="J53" s="1022"/>
      <c r="K53" s="1022"/>
      <c r="L53" s="1022"/>
      <c r="M53" s="1022"/>
      <c r="N53" s="1022"/>
      <c r="O53" s="1022"/>
      <c r="P53" s="1022"/>
      <c r="Q53" s="1022"/>
      <c r="R53" s="1022"/>
      <c r="S53" s="1022"/>
      <c r="T53" s="1022"/>
      <c r="U53" s="1022"/>
      <c r="V53" s="1022"/>
      <c r="W53" s="1022"/>
      <c r="X53" s="564">
        <f t="shared" si="8"/>
      </c>
    </row>
    <row r="54" spans="1:24" ht="22.5">
      <c r="A54" s="792"/>
      <c r="B54" s="793" t="s">
        <v>745</v>
      </c>
      <c r="C54" s="793" t="s">
        <v>761</v>
      </c>
      <c r="D54" s="795" t="s">
        <v>1379</v>
      </c>
      <c r="E54" s="795" t="s">
        <v>1380</v>
      </c>
      <c r="F54" s="795" t="s">
        <v>1381</v>
      </c>
      <c r="G54" s="796" t="s">
        <v>180</v>
      </c>
      <c r="H54" s="416">
        <f t="shared" si="7"/>
      </c>
      <c r="I54" s="461"/>
      <c r="J54" s="1022"/>
      <c r="K54" s="1022"/>
      <c r="L54" s="1022"/>
      <c r="M54" s="1022"/>
      <c r="N54" s="1022"/>
      <c r="O54" s="1022"/>
      <c r="P54" s="1022"/>
      <c r="Q54" s="1022"/>
      <c r="R54" s="1022"/>
      <c r="S54" s="1022"/>
      <c r="T54" s="1022"/>
      <c r="U54" s="1022"/>
      <c r="V54" s="1022"/>
      <c r="W54" s="1022"/>
      <c r="X54" s="564">
        <f t="shared" si="8"/>
      </c>
    </row>
    <row r="55" spans="1:24" ht="78.75">
      <c r="A55" s="797"/>
      <c r="B55" s="797" t="s">
        <v>746</v>
      </c>
      <c r="C55" s="797" t="s">
        <v>762</v>
      </c>
      <c r="D55" s="798" t="s">
        <v>569</v>
      </c>
      <c r="E55" s="798" t="s">
        <v>49</v>
      </c>
      <c r="F55" s="798" t="s">
        <v>763</v>
      </c>
      <c r="G55" s="798" t="s">
        <v>764</v>
      </c>
      <c r="H55" s="416">
        <f t="shared" si="7"/>
      </c>
      <c r="I55" s="461"/>
      <c r="J55" s="1022"/>
      <c r="K55" s="1022"/>
      <c r="L55" s="1022"/>
      <c r="M55" s="1022"/>
      <c r="N55" s="1022"/>
      <c r="O55" s="1022"/>
      <c r="P55" s="1022"/>
      <c r="Q55" s="1022"/>
      <c r="R55" s="1022"/>
      <c r="S55" s="1022"/>
      <c r="T55" s="1022"/>
      <c r="U55" s="1022"/>
      <c r="V55" s="1022"/>
      <c r="W55" s="1022"/>
      <c r="X55" s="564">
        <f t="shared" si="8"/>
      </c>
    </row>
    <row r="56" spans="1:24" ht="56.25">
      <c r="A56" s="792"/>
      <c r="B56" s="793" t="s">
        <v>747</v>
      </c>
      <c r="C56" s="793" t="s">
        <v>765</v>
      </c>
      <c r="D56" s="795" t="s">
        <v>766</v>
      </c>
      <c r="E56" s="799"/>
      <c r="F56" s="795" t="s">
        <v>767</v>
      </c>
      <c r="G56" s="796" t="s">
        <v>768</v>
      </c>
      <c r="H56" s="416">
        <f t="shared" si="7"/>
      </c>
      <c r="I56" s="461"/>
      <c r="J56" s="1022"/>
      <c r="K56" s="1022"/>
      <c r="L56" s="1022"/>
      <c r="M56" s="1022"/>
      <c r="N56" s="1022"/>
      <c r="O56" s="1022"/>
      <c r="P56" s="1022"/>
      <c r="Q56" s="1022"/>
      <c r="R56" s="1022"/>
      <c r="S56" s="1022"/>
      <c r="T56" s="1022"/>
      <c r="U56" s="1022"/>
      <c r="V56" s="1022"/>
      <c r="W56" s="1022"/>
      <c r="X56" s="564">
        <f t="shared" si="8"/>
      </c>
    </row>
    <row r="57" spans="1:24" ht="22.5">
      <c r="A57" s="797"/>
      <c r="B57" s="797" t="s">
        <v>748</v>
      </c>
      <c r="C57" s="797" t="s">
        <v>1206</v>
      </c>
      <c r="D57" s="798" t="s">
        <v>569</v>
      </c>
      <c r="E57" s="800"/>
      <c r="F57" s="800"/>
      <c r="G57" s="798" t="s">
        <v>616</v>
      </c>
      <c r="H57" s="416">
        <f t="shared" si="7"/>
      </c>
      <c r="I57" s="462"/>
      <c r="J57" s="1024"/>
      <c r="K57" s="1024"/>
      <c r="L57" s="1024"/>
      <c r="M57" s="1024"/>
      <c r="N57" s="1024"/>
      <c r="O57" s="1024"/>
      <c r="P57" s="1024"/>
      <c r="Q57" s="1024"/>
      <c r="R57" s="1024"/>
      <c r="S57" s="1024"/>
      <c r="T57" s="1024"/>
      <c r="U57" s="1024"/>
      <c r="V57" s="1024"/>
      <c r="W57" s="1024"/>
      <c r="X57" s="566">
        <f t="shared" si="8"/>
      </c>
    </row>
    <row r="58" spans="1:74" s="803" customFormat="1" ht="33.75">
      <c r="A58" s="792"/>
      <c r="B58" s="793" t="s">
        <v>749</v>
      </c>
      <c r="C58" s="794" t="s">
        <v>916</v>
      </c>
      <c r="D58" s="795" t="s">
        <v>1535</v>
      </c>
      <c r="E58" s="795" t="s">
        <v>769</v>
      </c>
      <c r="F58" s="795" t="s">
        <v>1527</v>
      </c>
      <c r="G58" s="796" t="s">
        <v>616</v>
      </c>
      <c r="H58" s="416">
        <f t="shared" si="7"/>
      </c>
      <c r="I58" s="523"/>
      <c r="J58" s="1022"/>
      <c r="K58" s="1022"/>
      <c r="L58" s="1022"/>
      <c r="M58" s="1022"/>
      <c r="N58" s="1022"/>
      <c r="O58" s="1022"/>
      <c r="P58" s="1022"/>
      <c r="Q58" s="1022"/>
      <c r="R58" s="1022"/>
      <c r="S58" s="1022"/>
      <c r="T58" s="1022"/>
      <c r="U58" s="1022"/>
      <c r="V58" s="1022"/>
      <c r="W58" s="1022"/>
      <c r="X58" s="564">
        <f t="shared" si="8"/>
      </c>
      <c r="Y58" s="801"/>
      <c r="Z58" s="802"/>
      <c r="AA58" s="802"/>
      <c r="AB58" s="802"/>
      <c r="AC58" s="802"/>
      <c r="AD58" s="802"/>
      <c r="AE58" s="802"/>
      <c r="AF58" s="802"/>
      <c r="AG58" s="802"/>
      <c r="AH58" s="802"/>
      <c r="AI58" s="802"/>
      <c r="AJ58" s="802"/>
      <c r="AK58" s="802"/>
      <c r="AL58" s="802"/>
      <c r="AM58" s="802"/>
      <c r="AN58" s="802"/>
      <c r="AO58" s="802"/>
      <c r="AP58" s="802"/>
      <c r="AQ58" s="802"/>
      <c r="AR58" s="802"/>
      <c r="AS58" s="802"/>
      <c r="AT58" s="802"/>
      <c r="AU58" s="802"/>
      <c r="AV58" s="802"/>
      <c r="AW58" s="802"/>
      <c r="AX58" s="802"/>
      <c r="AY58" s="802"/>
      <c r="AZ58" s="802"/>
      <c r="BA58" s="802"/>
      <c r="BB58" s="802"/>
      <c r="BC58" s="802"/>
      <c r="BD58" s="802"/>
      <c r="BE58" s="802"/>
      <c r="BF58" s="802"/>
      <c r="BG58" s="802"/>
      <c r="BH58" s="802"/>
      <c r="BI58" s="802"/>
      <c r="BJ58" s="802"/>
      <c r="BK58" s="802"/>
      <c r="BL58" s="802"/>
      <c r="BM58" s="802"/>
      <c r="BN58" s="802"/>
      <c r="BO58" s="802"/>
      <c r="BP58" s="802"/>
      <c r="BQ58" s="802"/>
      <c r="BR58" s="802"/>
      <c r="BS58" s="802"/>
      <c r="BT58" s="802"/>
      <c r="BU58" s="802"/>
      <c r="BV58" s="802"/>
    </row>
    <row r="59" spans="1:24" s="807" customFormat="1" ht="12.75">
      <c r="A59" s="1406"/>
      <c r="B59" s="1407"/>
      <c r="C59" s="1407"/>
      <c r="D59" s="1407"/>
      <c r="E59" s="1407"/>
      <c r="F59" s="804"/>
      <c r="G59" s="804"/>
      <c r="H59" s="805"/>
      <c r="I59" s="895"/>
      <c r="J59" s="1048"/>
      <c r="K59" s="1048"/>
      <c r="L59" s="1048"/>
      <c r="M59" s="1048"/>
      <c r="N59" s="1048"/>
      <c r="O59" s="1048"/>
      <c r="P59" s="1048"/>
      <c r="Q59" s="1048"/>
      <c r="R59" s="1048"/>
      <c r="S59" s="1048"/>
      <c r="T59" s="1048"/>
      <c r="U59" s="1048"/>
      <c r="V59" s="1048"/>
      <c r="W59" s="1048"/>
      <c r="X59" s="806"/>
    </row>
    <row r="60" spans="1:24" s="755" customFormat="1" ht="135">
      <c r="A60" s="808" t="s">
        <v>836</v>
      </c>
      <c r="B60" s="793" t="s">
        <v>750</v>
      </c>
      <c r="C60" s="809" t="s">
        <v>40</v>
      </c>
      <c r="D60" s="810" t="s">
        <v>41</v>
      </c>
      <c r="E60" s="810" t="s">
        <v>42</v>
      </c>
      <c r="F60" s="810" t="s">
        <v>249</v>
      </c>
      <c r="G60" s="811" t="s">
        <v>250</v>
      </c>
      <c r="H60" s="416">
        <f t="shared" si="7"/>
      </c>
      <c r="I60" s="523"/>
      <c r="J60" s="1022"/>
      <c r="K60" s="1022"/>
      <c r="L60" s="1022"/>
      <c r="M60" s="1022"/>
      <c r="N60" s="1022"/>
      <c r="O60" s="1022"/>
      <c r="P60" s="1022"/>
      <c r="Q60" s="1022"/>
      <c r="R60" s="1022"/>
      <c r="S60" s="1022"/>
      <c r="T60" s="1022"/>
      <c r="U60" s="1022"/>
      <c r="V60" s="1022"/>
      <c r="W60" s="1022"/>
      <c r="X60" s="564">
        <f t="shared" si="8"/>
      </c>
    </row>
    <row r="61" spans="1:24" ht="112.5">
      <c r="A61" s="797"/>
      <c r="B61" s="797" t="s">
        <v>751</v>
      </c>
      <c r="C61" s="812" t="s">
        <v>917</v>
      </c>
      <c r="D61" s="813" t="s">
        <v>569</v>
      </c>
      <c r="E61" s="813" t="s">
        <v>918</v>
      </c>
      <c r="F61" s="813" t="s">
        <v>919</v>
      </c>
      <c r="G61" s="813" t="s">
        <v>1271</v>
      </c>
      <c r="H61" s="416">
        <f t="shared" si="7"/>
      </c>
      <c r="I61" s="461"/>
      <c r="J61" s="1022"/>
      <c r="K61" s="1022"/>
      <c r="L61" s="1022"/>
      <c r="M61" s="1022"/>
      <c r="N61" s="1022"/>
      <c r="O61" s="1022"/>
      <c r="P61" s="1022"/>
      <c r="Q61" s="1022"/>
      <c r="R61" s="1022"/>
      <c r="S61" s="1022"/>
      <c r="T61" s="1022"/>
      <c r="U61" s="1022"/>
      <c r="V61" s="1022"/>
      <c r="W61" s="1022"/>
      <c r="X61" s="564">
        <f t="shared" si="8"/>
      </c>
    </row>
    <row r="62" spans="1:24" ht="33.75">
      <c r="A62" s="792"/>
      <c r="B62" s="793" t="s">
        <v>752</v>
      </c>
      <c r="C62" s="793" t="s">
        <v>512</v>
      </c>
      <c r="D62" s="810" t="s">
        <v>651</v>
      </c>
      <c r="E62" s="810" t="s">
        <v>754</v>
      </c>
      <c r="F62" s="810" t="s">
        <v>755</v>
      </c>
      <c r="G62" s="811" t="s">
        <v>756</v>
      </c>
      <c r="H62" s="416">
        <f t="shared" si="7"/>
      </c>
      <c r="I62" s="461"/>
      <c r="J62" s="1022"/>
      <c r="K62" s="1022"/>
      <c r="L62" s="1022"/>
      <c r="M62" s="1022"/>
      <c r="N62" s="1022"/>
      <c r="O62" s="1022"/>
      <c r="P62" s="1022"/>
      <c r="Q62" s="1022"/>
      <c r="R62" s="1022"/>
      <c r="S62" s="1022"/>
      <c r="T62" s="1022"/>
      <c r="U62" s="1022"/>
      <c r="V62" s="1022"/>
      <c r="W62" s="1022"/>
      <c r="X62" s="564">
        <f t="shared" si="8"/>
      </c>
    </row>
    <row r="63" spans="1:24" ht="33.75">
      <c r="A63" s="797"/>
      <c r="B63" s="797" t="s">
        <v>753</v>
      </c>
      <c r="C63" s="814" t="s">
        <v>920</v>
      </c>
      <c r="D63" s="813" t="s">
        <v>758</v>
      </c>
      <c r="E63" s="813" t="s">
        <v>759</v>
      </c>
      <c r="F63" s="813" t="s">
        <v>760</v>
      </c>
      <c r="G63" s="813" t="s">
        <v>570</v>
      </c>
      <c r="H63" s="416">
        <f t="shared" si="7"/>
      </c>
      <c r="I63" s="461"/>
      <c r="J63" s="1022"/>
      <c r="K63" s="1022"/>
      <c r="L63" s="1022"/>
      <c r="M63" s="1022"/>
      <c r="N63" s="1022"/>
      <c r="O63" s="1022"/>
      <c r="P63" s="1022"/>
      <c r="Q63" s="1022"/>
      <c r="R63" s="1022"/>
      <c r="S63" s="1022"/>
      <c r="T63" s="1022"/>
      <c r="U63" s="1022"/>
      <c r="V63" s="1022"/>
      <c r="W63" s="1022"/>
      <c r="X63" s="564">
        <f t="shared" si="8"/>
      </c>
    </row>
    <row r="64" spans="1:24" ht="22.5">
      <c r="A64" s="792"/>
      <c r="B64" s="793" t="s">
        <v>1382</v>
      </c>
      <c r="C64" s="793" t="s">
        <v>513</v>
      </c>
      <c r="D64" s="810" t="s">
        <v>1379</v>
      </c>
      <c r="E64" s="810" t="s">
        <v>1380</v>
      </c>
      <c r="F64" s="810" t="s">
        <v>1381</v>
      </c>
      <c r="G64" s="811" t="s">
        <v>180</v>
      </c>
      <c r="H64" s="416">
        <f t="shared" si="7"/>
      </c>
      <c r="I64" s="461"/>
      <c r="J64" s="1022"/>
      <c r="K64" s="1022"/>
      <c r="L64" s="1022"/>
      <c r="M64" s="1022"/>
      <c r="N64" s="1022"/>
      <c r="O64" s="1022"/>
      <c r="P64" s="1022"/>
      <c r="Q64" s="1022"/>
      <c r="R64" s="1022"/>
      <c r="S64" s="1022"/>
      <c r="T64" s="1022"/>
      <c r="U64" s="1022"/>
      <c r="V64" s="1022"/>
      <c r="W64" s="1022"/>
      <c r="X64" s="564">
        <f t="shared" si="8"/>
      </c>
    </row>
    <row r="65" spans="1:24" ht="135">
      <c r="A65" s="797"/>
      <c r="B65" s="797" t="s">
        <v>1383</v>
      </c>
      <c r="C65" s="797" t="s">
        <v>514</v>
      </c>
      <c r="D65" s="798" t="s">
        <v>517</v>
      </c>
      <c r="E65" s="798" t="s">
        <v>515</v>
      </c>
      <c r="F65" s="798" t="s">
        <v>516</v>
      </c>
      <c r="G65" s="798" t="s">
        <v>1533</v>
      </c>
      <c r="H65" s="416">
        <f t="shared" si="7"/>
      </c>
      <c r="I65" s="461"/>
      <c r="J65" s="1022"/>
      <c r="K65" s="1022"/>
      <c r="L65" s="1022"/>
      <c r="M65" s="1022"/>
      <c r="N65" s="1022"/>
      <c r="O65" s="1022"/>
      <c r="P65" s="1022"/>
      <c r="Q65" s="1022"/>
      <c r="R65" s="1022"/>
      <c r="S65" s="1022"/>
      <c r="T65" s="1022"/>
      <c r="U65" s="1022"/>
      <c r="V65" s="1022"/>
      <c r="W65" s="1022"/>
      <c r="X65" s="564">
        <f t="shared" si="8"/>
      </c>
    </row>
    <row r="66" spans="1:24" ht="78.75">
      <c r="A66" s="792"/>
      <c r="B66" s="793" t="s">
        <v>1384</v>
      </c>
      <c r="C66" s="794" t="s">
        <v>921</v>
      </c>
      <c r="D66" s="810" t="s">
        <v>1275</v>
      </c>
      <c r="E66" s="810" t="s">
        <v>1276</v>
      </c>
      <c r="F66" s="810" t="s">
        <v>1277</v>
      </c>
      <c r="G66" s="796" t="s">
        <v>570</v>
      </c>
      <c r="H66" s="416">
        <f t="shared" si="7"/>
      </c>
      <c r="I66" s="461"/>
      <c r="J66" s="1022"/>
      <c r="K66" s="1022"/>
      <c r="L66" s="1022"/>
      <c r="M66" s="1022"/>
      <c r="N66" s="1022"/>
      <c r="O66" s="1022"/>
      <c r="P66" s="1022"/>
      <c r="Q66" s="1022"/>
      <c r="R66" s="1022"/>
      <c r="S66" s="1022"/>
      <c r="T66" s="1022"/>
      <c r="U66" s="1022"/>
      <c r="V66" s="1022"/>
      <c r="W66" s="1022"/>
      <c r="X66" s="564">
        <f t="shared" si="8"/>
      </c>
    </row>
    <row r="67" spans="1:24" s="755" customFormat="1" ht="11.25">
      <c r="A67" s="1405"/>
      <c r="B67" s="1405"/>
      <c r="C67" s="1405"/>
      <c r="D67" s="1405"/>
      <c r="E67" s="1405"/>
      <c r="F67" s="1405"/>
      <c r="G67" s="1405"/>
      <c r="H67" s="815"/>
      <c r="I67" s="896"/>
      <c r="J67" s="1049"/>
      <c r="K67" s="1049"/>
      <c r="L67" s="1049"/>
      <c r="M67" s="1049"/>
      <c r="N67" s="1049"/>
      <c r="O67" s="1049"/>
      <c r="P67" s="1049"/>
      <c r="Q67" s="1049"/>
      <c r="R67" s="1049"/>
      <c r="S67" s="1049"/>
      <c r="T67" s="1049"/>
      <c r="U67" s="1049"/>
      <c r="V67" s="1049"/>
      <c r="W67" s="1049"/>
      <c r="X67" s="816"/>
    </row>
    <row r="68" spans="1:24" s="755" customFormat="1" ht="135">
      <c r="A68" s="817" t="s">
        <v>800</v>
      </c>
      <c r="B68" s="818" t="s">
        <v>1385</v>
      </c>
      <c r="C68" s="819" t="s">
        <v>43</v>
      </c>
      <c r="D68" s="820" t="s">
        <v>44</v>
      </c>
      <c r="E68" s="820" t="s">
        <v>42</v>
      </c>
      <c r="F68" s="820" t="s">
        <v>249</v>
      </c>
      <c r="G68" s="820" t="s">
        <v>116</v>
      </c>
      <c r="H68" s="416">
        <f aca="true" t="shared" si="9" ref="H68:H82">IF(COUNT(J68:W68)&gt;0,3,"")</f>
      </c>
      <c r="I68" s="523"/>
      <c r="J68" s="1022"/>
      <c r="K68" s="1022"/>
      <c r="L68" s="1022"/>
      <c r="M68" s="1022"/>
      <c r="N68" s="1022"/>
      <c r="O68" s="1022"/>
      <c r="P68" s="1022"/>
      <c r="Q68" s="1022"/>
      <c r="R68" s="1022"/>
      <c r="S68" s="1022"/>
      <c r="T68" s="1022"/>
      <c r="U68" s="1022"/>
      <c r="V68" s="1022"/>
      <c r="W68" s="1022"/>
      <c r="X68" s="564">
        <f aca="true" t="shared" si="10" ref="X68:X82">IF(H68="","",IF((SUM(J68:W68)/COUNT(J68:W68))&lt;=H68,SUMIF(J68:W68,"&lt;=3")/COUNTIF(J68:W68,"&lt;=3"),"check value"))</f>
      </c>
    </row>
    <row r="69" spans="1:24" s="767" customFormat="1" ht="90">
      <c r="A69" s="792"/>
      <c r="B69" s="793" t="s">
        <v>1386</v>
      </c>
      <c r="C69" s="809" t="s">
        <v>922</v>
      </c>
      <c r="D69" s="795" t="s">
        <v>923</v>
      </c>
      <c r="E69" s="795" t="s">
        <v>924</v>
      </c>
      <c r="F69" s="795"/>
      <c r="G69" s="796" t="s">
        <v>1288</v>
      </c>
      <c r="H69" s="416">
        <f t="shared" si="9"/>
      </c>
      <c r="I69" s="461"/>
      <c r="J69" s="1022"/>
      <c r="K69" s="1022"/>
      <c r="L69" s="1022"/>
      <c r="M69" s="1022"/>
      <c r="N69" s="1022"/>
      <c r="O69" s="1022"/>
      <c r="P69" s="1022"/>
      <c r="Q69" s="1022"/>
      <c r="R69" s="1022"/>
      <c r="S69" s="1022"/>
      <c r="T69" s="1022"/>
      <c r="U69" s="1022"/>
      <c r="V69" s="1022"/>
      <c r="W69" s="1022"/>
      <c r="X69" s="564">
        <f t="shared" si="10"/>
      </c>
    </row>
    <row r="70" spans="1:24" s="767" customFormat="1" ht="33.75">
      <c r="A70" s="797"/>
      <c r="B70" s="797" t="s">
        <v>1387</v>
      </c>
      <c r="C70" s="797" t="s">
        <v>512</v>
      </c>
      <c r="D70" s="798" t="s">
        <v>651</v>
      </c>
      <c r="E70" s="798" t="s">
        <v>754</v>
      </c>
      <c r="F70" s="798" t="s">
        <v>518</v>
      </c>
      <c r="G70" s="798" t="s">
        <v>519</v>
      </c>
      <c r="H70" s="416">
        <f t="shared" si="9"/>
      </c>
      <c r="I70" s="461"/>
      <c r="J70" s="1022"/>
      <c r="K70" s="1022"/>
      <c r="L70" s="1022"/>
      <c r="M70" s="1022"/>
      <c r="N70" s="1022"/>
      <c r="O70" s="1022"/>
      <c r="P70" s="1022"/>
      <c r="Q70" s="1022"/>
      <c r="R70" s="1022"/>
      <c r="S70" s="1022"/>
      <c r="T70" s="1022"/>
      <c r="U70" s="1022"/>
      <c r="V70" s="1022"/>
      <c r="W70" s="1022"/>
      <c r="X70" s="564">
        <f t="shared" si="10"/>
      </c>
    </row>
    <row r="71" spans="1:24" s="767" customFormat="1" ht="22.5">
      <c r="A71" s="792"/>
      <c r="B71" s="793" t="s">
        <v>1388</v>
      </c>
      <c r="C71" s="794" t="s">
        <v>925</v>
      </c>
      <c r="D71" s="810" t="s">
        <v>1525</v>
      </c>
      <c r="E71" s="795" t="s">
        <v>1526</v>
      </c>
      <c r="F71" s="795" t="s">
        <v>1527</v>
      </c>
      <c r="G71" s="796" t="s">
        <v>570</v>
      </c>
      <c r="H71" s="416">
        <f t="shared" si="9"/>
      </c>
      <c r="I71" s="461"/>
      <c r="J71" s="1022"/>
      <c r="K71" s="1022"/>
      <c r="L71" s="1022"/>
      <c r="M71" s="1022"/>
      <c r="N71" s="1022"/>
      <c r="O71" s="1022"/>
      <c r="P71" s="1022"/>
      <c r="Q71" s="1022"/>
      <c r="R71" s="1022"/>
      <c r="S71" s="1022"/>
      <c r="T71" s="1022"/>
      <c r="U71" s="1022"/>
      <c r="V71" s="1022"/>
      <c r="W71" s="1022"/>
      <c r="X71" s="564">
        <f t="shared" si="10"/>
      </c>
    </row>
    <row r="72" spans="1:24" s="767" customFormat="1" ht="22.5">
      <c r="A72" s="797"/>
      <c r="B72" s="797" t="s">
        <v>1389</v>
      </c>
      <c r="C72" s="797" t="s">
        <v>513</v>
      </c>
      <c r="D72" s="798" t="s">
        <v>1379</v>
      </c>
      <c r="E72" s="798" t="s">
        <v>1380</v>
      </c>
      <c r="F72" s="798" t="s">
        <v>1381</v>
      </c>
      <c r="G72" s="798" t="s">
        <v>180</v>
      </c>
      <c r="H72" s="416">
        <f t="shared" si="9"/>
      </c>
      <c r="I72" s="461"/>
      <c r="J72" s="1022"/>
      <c r="K72" s="1022"/>
      <c r="L72" s="1022"/>
      <c r="M72" s="1022"/>
      <c r="N72" s="1022"/>
      <c r="O72" s="1022"/>
      <c r="P72" s="1022"/>
      <c r="Q72" s="1022"/>
      <c r="R72" s="1022"/>
      <c r="S72" s="1022"/>
      <c r="T72" s="1022"/>
      <c r="U72" s="1022"/>
      <c r="V72" s="1022"/>
      <c r="W72" s="1022"/>
      <c r="X72" s="564">
        <f t="shared" si="10"/>
      </c>
    </row>
    <row r="73" spans="1:24" s="767" customFormat="1" ht="90">
      <c r="A73" s="792"/>
      <c r="B73" s="793" t="s">
        <v>1390</v>
      </c>
      <c r="C73" s="793" t="s">
        <v>1120</v>
      </c>
      <c r="D73" s="795" t="s">
        <v>1121</v>
      </c>
      <c r="E73" s="795" t="s">
        <v>1122</v>
      </c>
      <c r="F73" s="795" t="s">
        <v>1123</v>
      </c>
      <c r="G73" s="796" t="s">
        <v>570</v>
      </c>
      <c r="H73" s="416">
        <f t="shared" si="9"/>
      </c>
      <c r="I73" s="461"/>
      <c r="J73" s="1022"/>
      <c r="K73" s="1022"/>
      <c r="L73" s="1022"/>
      <c r="M73" s="1022"/>
      <c r="N73" s="1022"/>
      <c r="O73" s="1022"/>
      <c r="P73" s="1022"/>
      <c r="Q73" s="1022"/>
      <c r="R73" s="1022"/>
      <c r="S73" s="1022"/>
      <c r="T73" s="1022"/>
      <c r="U73" s="1022"/>
      <c r="V73" s="1022"/>
      <c r="W73" s="1022"/>
      <c r="X73" s="564">
        <f t="shared" si="10"/>
      </c>
    </row>
    <row r="74" spans="1:24" s="767" customFormat="1" ht="56.25">
      <c r="A74" s="797"/>
      <c r="B74" s="797" t="s">
        <v>1391</v>
      </c>
      <c r="C74" s="812" t="s">
        <v>926</v>
      </c>
      <c r="D74" s="798" t="s">
        <v>1275</v>
      </c>
      <c r="E74" s="798" t="s">
        <v>1276</v>
      </c>
      <c r="F74" s="798" t="s">
        <v>1277</v>
      </c>
      <c r="G74" s="798" t="s">
        <v>570</v>
      </c>
      <c r="H74" s="416">
        <f>IF(COUNT(J74:W74)&gt;0,3,"")</f>
      </c>
      <c r="I74" s="461"/>
      <c r="J74" s="1022"/>
      <c r="K74" s="1022"/>
      <c r="L74" s="1022"/>
      <c r="M74" s="1022"/>
      <c r="N74" s="1022"/>
      <c r="O74" s="1022"/>
      <c r="P74" s="1022"/>
      <c r="Q74" s="1022"/>
      <c r="R74" s="1022"/>
      <c r="S74" s="1022"/>
      <c r="T74" s="1022"/>
      <c r="U74" s="1022"/>
      <c r="V74" s="1022"/>
      <c r="W74" s="1022"/>
      <c r="X74" s="564">
        <f t="shared" si="10"/>
      </c>
    </row>
    <row r="75" spans="1:24" s="755" customFormat="1" ht="11.25">
      <c r="A75" s="771"/>
      <c r="B75" s="771"/>
      <c r="C75" s="771"/>
      <c r="D75" s="758"/>
      <c r="E75" s="758"/>
      <c r="F75" s="758"/>
      <c r="G75" s="758"/>
      <c r="H75" s="815"/>
      <c r="I75" s="896"/>
      <c r="J75" s="1045"/>
      <c r="K75" s="1045"/>
      <c r="L75" s="1045"/>
      <c r="M75" s="1045"/>
      <c r="N75" s="1045"/>
      <c r="O75" s="1045"/>
      <c r="P75" s="1045"/>
      <c r="Q75" s="1045"/>
      <c r="R75" s="1045"/>
      <c r="S75" s="1045"/>
      <c r="T75" s="1045"/>
      <c r="U75" s="1045"/>
      <c r="V75" s="1045"/>
      <c r="W75" s="1045"/>
      <c r="X75" s="774"/>
    </row>
    <row r="76" spans="1:24" ht="45">
      <c r="A76" s="821" t="s">
        <v>927</v>
      </c>
      <c r="B76" s="822" t="s">
        <v>1392</v>
      </c>
      <c r="C76" s="822" t="s">
        <v>1137</v>
      </c>
      <c r="D76" s="823" t="s">
        <v>993</v>
      </c>
      <c r="E76" s="823" t="s">
        <v>994</v>
      </c>
      <c r="F76" s="823" t="s">
        <v>995</v>
      </c>
      <c r="G76" s="823" t="s">
        <v>570</v>
      </c>
      <c r="H76" s="416">
        <f t="shared" si="9"/>
      </c>
      <c r="I76" s="461"/>
      <c r="J76" s="1021"/>
      <c r="K76" s="1022"/>
      <c r="L76" s="1022"/>
      <c r="M76" s="1022"/>
      <c r="N76" s="1022"/>
      <c r="O76" s="1022"/>
      <c r="P76" s="1022"/>
      <c r="Q76" s="1022"/>
      <c r="R76" s="1022"/>
      <c r="S76" s="1022"/>
      <c r="T76" s="1022"/>
      <c r="U76" s="1022"/>
      <c r="V76" s="1022"/>
      <c r="W76" s="1022"/>
      <c r="X76" s="564">
        <f t="shared" si="10"/>
      </c>
    </row>
    <row r="77" spans="1:24" ht="33.75">
      <c r="A77" s="792"/>
      <c r="B77" s="793" t="s">
        <v>1393</v>
      </c>
      <c r="C77" s="793" t="s">
        <v>657</v>
      </c>
      <c r="D77" s="795" t="s">
        <v>1138</v>
      </c>
      <c r="E77" s="795" t="s">
        <v>678</v>
      </c>
      <c r="F77" s="795" t="s">
        <v>1139</v>
      </c>
      <c r="G77" s="796" t="s">
        <v>1140</v>
      </c>
      <c r="H77" s="416">
        <f t="shared" si="9"/>
      </c>
      <c r="I77" s="461"/>
      <c r="J77" s="1021"/>
      <c r="K77" s="1022"/>
      <c r="L77" s="1022"/>
      <c r="M77" s="1022"/>
      <c r="N77" s="1022"/>
      <c r="O77" s="1022"/>
      <c r="P77" s="1022"/>
      <c r="Q77" s="1022"/>
      <c r="R77" s="1022"/>
      <c r="S77" s="1022"/>
      <c r="T77" s="1022"/>
      <c r="U77" s="1022"/>
      <c r="V77" s="1022"/>
      <c r="W77" s="1022"/>
      <c r="X77" s="564">
        <f t="shared" si="10"/>
      </c>
    </row>
    <row r="78" spans="1:24" ht="22.5">
      <c r="A78" s="822"/>
      <c r="B78" s="822" t="s">
        <v>1394</v>
      </c>
      <c r="C78" s="822" t="s">
        <v>1141</v>
      </c>
      <c r="D78" s="823">
        <v>4</v>
      </c>
      <c r="E78" s="824"/>
      <c r="F78" s="823" t="s">
        <v>1142</v>
      </c>
      <c r="G78" s="823" t="s">
        <v>570</v>
      </c>
      <c r="H78" s="416">
        <f t="shared" si="9"/>
      </c>
      <c r="I78" s="461"/>
      <c r="J78" s="1021"/>
      <c r="K78" s="1022"/>
      <c r="L78" s="1022"/>
      <c r="M78" s="1022"/>
      <c r="N78" s="1022"/>
      <c r="O78" s="1022"/>
      <c r="P78" s="1022"/>
      <c r="Q78" s="1022"/>
      <c r="R78" s="1022"/>
      <c r="S78" s="1022"/>
      <c r="T78" s="1022"/>
      <c r="U78" s="1022"/>
      <c r="V78" s="1022"/>
      <c r="W78" s="1022"/>
      <c r="X78" s="564">
        <f t="shared" si="10"/>
      </c>
    </row>
    <row r="79" spans="1:24" ht="22.5">
      <c r="A79" s="792"/>
      <c r="B79" s="793" t="s">
        <v>1395</v>
      </c>
      <c r="C79" s="793" t="s">
        <v>778</v>
      </c>
      <c r="D79" s="795" t="s">
        <v>1379</v>
      </c>
      <c r="E79" s="795" t="s">
        <v>1380</v>
      </c>
      <c r="F79" s="795" t="s">
        <v>1381</v>
      </c>
      <c r="G79" s="796" t="s">
        <v>180</v>
      </c>
      <c r="H79" s="416">
        <f t="shared" si="9"/>
      </c>
      <c r="I79" s="461"/>
      <c r="J79" s="1021"/>
      <c r="K79" s="1022"/>
      <c r="L79" s="1022"/>
      <c r="M79" s="1022"/>
      <c r="N79" s="1022"/>
      <c r="O79" s="1022"/>
      <c r="P79" s="1022"/>
      <c r="Q79" s="1022"/>
      <c r="R79" s="1022"/>
      <c r="S79" s="1022"/>
      <c r="T79" s="1022"/>
      <c r="U79" s="1022"/>
      <c r="V79" s="1022"/>
      <c r="W79" s="1022"/>
      <c r="X79" s="564">
        <f t="shared" si="10"/>
      </c>
    </row>
    <row r="80" spans="1:24" ht="56.25">
      <c r="A80" s="822"/>
      <c r="B80" s="822" t="s">
        <v>1396</v>
      </c>
      <c r="C80" s="821" t="s">
        <v>928</v>
      </c>
      <c r="D80" s="825" t="s">
        <v>1</v>
      </c>
      <c r="E80" s="825" t="s">
        <v>2</v>
      </c>
      <c r="F80" s="825" t="s">
        <v>3</v>
      </c>
      <c r="G80" s="823" t="s">
        <v>4</v>
      </c>
      <c r="H80" s="416">
        <f t="shared" si="9"/>
      </c>
      <c r="I80" s="461"/>
      <c r="J80" s="1021"/>
      <c r="K80" s="1022"/>
      <c r="L80" s="1022"/>
      <c r="M80" s="1022"/>
      <c r="N80" s="1022"/>
      <c r="O80" s="1022"/>
      <c r="P80" s="1022"/>
      <c r="Q80" s="1022"/>
      <c r="R80" s="1022"/>
      <c r="S80" s="1022"/>
      <c r="T80" s="1022"/>
      <c r="U80" s="1022"/>
      <c r="V80" s="1022"/>
      <c r="W80" s="1022"/>
      <c r="X80" s="564">
        <f t="shared" si="10"/>
      </c>
    </row>
    <row r="81" spans="1:24" ht="67.5">
      <c r="A81" s="792"/>
      <c r="B81" s="793" t="s">
        <v>1397</v>
      </c>
      <c r="C81" s="794" t="s">
        <v>929</v>
      </c>
      <c r="D81" s="810" t="s">
        <v>109</v>
      </c>
      <c r="E81" s="810" t="s">
        <v>110</v>
      </c>
      <c r="F81" s="810" t="s">
        <v>111</v>
      </c>
      <c r="G81" s="826" t="s">
        <v>570</v>
      </c>
      <c r="H81" s="416">
        <f t="shared" si="9"/>
      </c>
      <c r="I81" s="461"/>
      <c r="J81" s="1021"/>
      <c r="K81" s="1022"/>
      <c r="L81" s="1022"/>
      <c r="M81" s="1022"/>
      <c r="N81" s="1022"/>
      <c r="O81" s="1022"/>
      <c r="P81" s="1022"/>
      <c r="Q81" s="1022"/>
      <c r="R81" s="1022"/>
      <c r="S81" s="1022"/>
      <c r="T81" s="1022"/>
      <c r="U81" s="1022"/>
      <c r="V81" s="1022"/>
      <c r="W81" s="1022"/>
      <c r="X81" s="564">
        <f t="shared" si="10"/>
      </c>
    </row>
    <row r="82" spans="1:24" ht="22.5">
      <c r="A82" s="822"/>
      <c r="B82" s="822" t="s">
        <v>1398</v>
      </c>
      <c r="C82" s="822" t="s">
        <v>779</v>
      </c>
      <c r="D82" s="823" t="s">
        <v>118</v>
      </c>
      <c r="E82" s="823" t="s">
        <v>119</v>
      </c>
      <c r="F82" s="824"/>
      <c r="G82" s="823" t="s">
        <v>120</v>
      </c>
      <c r="H82" s="416">
        <f t="shared" si="9"/>
      </c>
      <c r="I82" s="461"/>
      <c r="J82" s="1021"/>
      <c r="K82" s="1022"/>
      <c r="L82" s="1022"/>
      <c r="M82" s="1022"/>
      <c r="N82" s="1022"/>
      <c r="O82" s="1022"/>
      <c r="P82" s="1022"/>
      <c r="Q82" s="1022"/>
      <c r="R82" s="1022"/>
      <c r="S82" s="1022"/>
      <c r="T82" s="1022"/>
      <c r="U82" s="1022"/>
      <c r="V82" s="1022"/>
      <c r="W82" s="1022"/>
      <c r="X82" s="564">
        <f t="shared" si="10"/>
      </c>
    </row>
    <row r="83" spans="1:24" s="755" customFormat="1" ht="11.25">
      <c r="A83" s="1405"/>
      <c r="B83" s="1405"/>
      <c r="C83" s="1405"/>
      <c r="D83" s="1405"/>
      <c r="E83" s="1405"/>
      <c r="F83" s="1405"/>
      <c r="G83" s="1405"/>
      <c r="H83" s="827"/>
      <c r="I83" s="898"/>
      <c r="J83" s="1045"/>
      <c r="K83" s="1045"/>
      <c r="L83" s="1045"/>
      <c r="M83" s="1045"/>
      <c r="N83" s="1045"/>
      <c r="O83" s="1045"/>
      <c r="P83" s="1045"/>
      <c r="Q83" s="1045"/>
      <c r="R83" s="1045"/>
      <c r="S83" s="1045"/>
      <c r="T83" s="1045"/>
      <c r="U83" s="1045"/>
      <c r="V83" s="1045"/>
      <c r="W83" s="1045"/>
      <c r="X83" s="774"/>
    </row>
    <row r="84" spans="1:24" s="767" customFormat="1" ht="86.25" customHeight="1">
      <c r="A84" s="812" t="s">
        <v>930</v>
      </c>
      <c r="B84" s="797" t="s">
        <v>1399</v>
      </c>
      <c r="C84" s="797" t="s">
        <v>5</v>
      </c>
      <c r="D84" s="797" t="s">
        <v>6</v>
      </c>
      <c r="E84" s="828"/>
      <c r="F84" s="800"/>
      <c r="G84" s="798" t="s">
        <v>570</v>
      </c>
      <c r="H84" s="416">
        <f aca="true" t="shared" si="11" ref="H84:H89">IF(COUNT(J84:W84)&gt;0,3,"")</f>
      </c>
      <c r="I84" s="461"/>
      <c r="J84" s="1022"/>
      <c r="K84" s="1022"/>
      <c r="L84" s="1022"/>
      <c r="M84" s="1022"/>
      <c r="N84" s="1022"/>
      <c r="O84" s="1022"/>
      <c r="P84" s="1022"/>
      <c r="Q84" s="1022"/>
      <c r="R84" s="1022"/>
      <c r="S84" s="1022"/>
      <c r="T84" s="1022"/>
      <c r="U84" s="1022"/>
      <c r="V84" s="1022"/>
      <c r="W84" s="1022"/>
      <c r="X84" s="564">
        <f aca="true" t="shared" si="12" ref="X84:X89">IF(H84="","",IF((SUM(J84:W84)/COUNT(J84:W84))&lt;=H84,SUMIF(J84:W84,"&lt;=3")/COUNTIF(J84:W84,"&lt;=3"),"check value"))</f>
      </c>
    </row>
    <row r="85" spans="1:24" s="767" customFormat="1" ht="22.5">
      <c r="A85" s="792"/>
      <c r="B85" s="793" t="s">
        <v>1400</v>
      </c>
      <c r="C85" s="793" t="s">
        <v>1521</v>
      </c>
      <c r="D85" s="795" t="s">
        <v>1549</v>
      </c>
      <c r="E85" s="795" t="s">
        <v>1544</v>
      </c>
      <c r="F85" s="795" t="s">
        <v>632</v>
      </c>
      <c r="G85" s="796" t="s">
        <v>1282</v>
      </c>
      <c r="H85" s="416">
        <f t="shared" si="11"/>
      </c>
      <c r="I85" s="461"/>
      <c r="J85" s="1022"/>
      <c r="K85" s="1022"/>
      <c r="L85" s="1022"/>
      <c r="M85" s="1022"/>
      <c r="N85" s="1022"/>
      <c r="O85" s="1022"/>
      <c r="P85" s="1022"/>
      <c r="Q85" s="1022"/>
      <c r="R85" s="1022"/>
      <c r="S85" s="1022"/>
      <c r="T85" s="1022"/>
      <c r="U85" s="1022"/>
      <c r="V85" s="1022"/>
      <c r="W85" s="1022"/>
      <c r="X85" s="564">
        <f t="shared" si="12"/>
      </c>
    </row>
    <row r="86" spans="1:24" s="767" customFormat="1" ht="22.5">
      <c r="A86" s="797"/>
      <c r="B86" s="797" t="s">
        <v>1401</v>
      </c>
      <c r="C86" s="797" t="s">
        <v>194</v>
      </c>
      <c r="D86" s="798" t="s">
        <v>1525</v>
      </c>
      <c r="E86" s="798" t="s">
        <v>1526</v>
      </c>
      <c r="F86" s="798" t="s">
        <v>1527</v>
      </c>
      <c r="G86" s="798" t="s">
        <v>570</v>
      </c>
      <c r="H86" s="416">
        <f t="shared" si="11"/>
      </c>
      <c r="I86" s="461"/>
      <c r="J86" s="1022"/>
      <c r="K86" s="1022"/>
      <c r="L86" s="1022"/>
      <c r="M86" s="1022"/>
      <c r="N86" s="1022"/>
      <c r="O86" s="1022"/>
      <c r="P86" s="1022"/>
      <c r="Q86" s="1022"/>
      <c r="R86" s="1022"/>
      <c r="S86" s="1022"/>
      <c r="T86" s="1022"/>
      <c r="U86" s="1022"/>
      <c r="V86" s="1022"/>
      <c r="W86" s="1022"/>
      <c r="X86" s="564">
        <f t="shared" si="12"/>
      </c>
    </row>
    <row r="87" spans="1:24" s="767" customFormat="1" ht="22.5">
      <c r="A87" s="792"/>
      <c r="B87" s="793" t="s">
        <v>1402</v>
      </c>
      <c r="C87" s="793" t="s">
        <v>196</v>
      </c>
      <c r="D87" s="795" t="s">
        <v>1379</v>
      </c>
      <c r="E87" s="795" t="s">
        <v>1380</v>
      </c>
      <c r="F87" s="795" t="s">
        <v>1381</v>
      </c>
      <c r="G87" s="796" t="s">
        <v>180</v>
      </c>
      <c r="H87" s="416">
        <f t="shared" si="11"/>
      </c>
      <c r="I87" s="461"/>
      <c r="J87" s="1022"/>
      <c r="K87" s="1022"/>
      <c r="L87" s="1022"/>
      <c r="M87" s="1022"/>
      <c r="N87" s="1022"/>
      <c r="O87" s="1022"/>
      <c r="P87" s="1022"/>
      <c r="Q87" s="1022"/>
      <c r="R87" s="1022"/>
      <c r="S87" s="1022"/>
      <c r="T87" s="1022"/>
      <c r="U87" s="1022"/>
      <c r="V87" s="1022"/>
      <c r="W87" s="1022"/>
      <c r="X87" s="564">
        <f t="shared" si="12"/>
      </c>
    </row>
    <row r="88" spans="1:24" s="767" customFormat="1" ht="45">
      <c r="A88" s="797"/>
      <c r="B88" s="797" t="s">
        <v>1403</v>
      </c>
      <c r="C88" s="797" t="s">
        <v>195</v>
      </c>
      <c r="D88" s="798" t="s">
        <v>7</v>
      </c>
      <c r="E88" s="798" t="s">
        <v>8</v>
      </c>
      <c r="F88" s="798" t="s">
        <v>1532</v>
      </c>
      <c r="G88" s="798" t="s">
        <v>1533</v>
      </c>
      <c r="H88" s="416">
        <f t="shared" si="11"/>
      </c>
      <c r="I88" s="461"/>
      <c r="J88" s="1022"/>
      <c r="K88" s="1022"/>
      <c r="L88" s="1022"/>
      <c r="M88" s="1022"/>
      <c r="N88" s="1022"/>
      <c r="O88" s="1022"/>
      <c r="P88" s="1022"/>
      <c r="Q88" s="1022"/>
      <c r="R88" s="1022"/>
      <c r="S88" s="1022"/>
      <c r="T88" s="1022"/>
      <c r="U88" s="1022"/>
      <c r="V88" s="1022"/>
      <c r="W88" s="1022"/>
      <c r="X88" s="564">
        <f t="shared" si="12"/>
      </c>
    </row>
    <row r="89" spans="1:24" s="767" customFormat="1" ht="23.25" thickBot="1">
      <c r="A89" s="792"/>
      <c r="B89" s="793" t="s">
        <v>1404</v>
      </c>
      <c r="C89" s="793" t="s">
        <v>9</v>
      </c>
      <c r="D89" s="795" t="s">
        <v>1535</v>
      </c>
      <c r="E89" s="795" t="s">
        <v>1526</v>
      </c>
      <c r="F89" s="795" t="s">
        <v>1527</v>
      </c>
      <c r="G89" s="796" t="s">
        <v>570</v>
      </c>
      <c r="H89" s="829">
        <f t="shared" si="11"/>
      </c>
      <c r="I89" s="360"/>
      <c r="J89" s="1028"/>
      <c r="K89" s="1028"/>
      <c r="L89" s="1028"/>
      <c r="M89" s="1028"/>
      <c r="N89" s="1028"/>
      <c r="O89" s="1028"/>
      <c r="P89" s="1028"/>
      <c r="Q89" s="1028"/>
      <c r="R89" s="1028"/>
      <c r="S89" s="1028"/>
      <c r="T89" s="1028"/>
      <c r="U89" s="1028"/>
      <c r="V89" s="1028"/>
      <c r="W89" s="1028"/>
      <c r="X89" s="783">
        <f t="shared" si="12"/>
      </c>
    </row>
    <row r="90" spans="1:24" s="621" customFormat="1" ht="12.75" thickBot="1" thickTop="1">
      <c r="A90" s="830"/>
      <c r="B90" s="539"/>
      <c r="C90" s="539"/>
      <c r="D90" s="540"/>
      <c r="E90" s="540"/>
      <c r="F90" s="540"/>
      <c r="G90" s="540"/>
      <c r="H90" s="415"/>
      <c r="I90" s="540"/>
      <c r="J90" s="541"/>
      <c r="K90" s="541"/>
      <c r="L90" s="541"/>
      <c r="M90" s="541"/>
      <c r="N90" s="541"/>
      <c r="O90" s="541"/>
      <c r="P90" s="541"/>
      <c r="Q90" s="541"/>
      <c r="R90" s="541"/>
      <c r="S90" s="541"/>
      <c r="T90" s="541"/>
      <c r="U90" s="541"/>
      <c r="V90" s="541"/>
      <c r="W90" s="541"/>
      <c r="X90" s="542"/>
    </row>
    <row r="91" spans="1:24" ht="23.25" thickBot="1">
      <c r="A91" s="1410" t="s">
        <v>1513</v>
      </c>
      <c r="B91" s="1412" t="s">
        <v>459</v>
      </c>
      <c r="C91" s="1412" t="s">
        <v>1515</v>
      </c>
      <c r="D91" s="831" t="s">
        <v>300</v>
      </c>
      <c r="E91" s="831" t="s">
        <v>301</v>
      </c>
      <c r="F91" s="831" t="s">
        <v>1564</v>
      </c>
      <c r="G91" s="831" t="s">
        <v>1565</v>
      </c>
      <c r="H91" s="1427" t="s">
        <v>594</v>
      </c>
      <c r="I91" s="1429" t="s">
        <v>1573</v>
      </c>
      <c r="J91" s="1419" t="s">
        <v>325</v>
      </c>
      <c r="K91" s="1309"/>
      <c r="L91" s="1309"/>
      <c r="M91" s="1309"/>
      <c r="N91" s="1309"/>
      <c r="O91" s="1309"/>
      <c r="P91" s="1309"/>
      <c r="Q91" s="1309"/>
      <c r="R91" s="1309"/>
      <c r="S91" s="1309"/>
      <c r="T91" s="1309"/>
      <c r="U91" s="1309"/>
      <c r="V91" s="1309"/>
      <c r="W91" s="1310"/>
      <c r="X91" s="1311" t="s">
        <v>324</v>
      </c>
    </row>
    <row r="92" spans="1:24" ht="12.75" thickBot="1" thickTop="1">
      <c r="A92" s="1411"/>
      <c r="B92" s="1413"/>
      <c r="C92" s="1413"/>
      <c r="D92" s="832">
        <v>3</v>
      </c>
      <c r="E92" s="832">
        <v>2</v>
      </c>
      <c r="F92" s="832">
        <v>1</v>
      </c>
      <c r="G92" s="832">
        <v>0</v>
      </c>
      <c r="H92" s="1428"/>
      <c r="I92" s="1430"/>
      <c r="J92" s="546" t="s">
        <v>1007</v>
      </c>
      <c r="K92" s="546" t="s">
        <v>1008</v>
      </c>
      <c r="L92" s="546" t="s">
        <v>1009</v>
      </c>
      <c r="M92" s="546" t="s">
        <v>1010</v>
      </c>
      <c r="N92" s="546" t="s">
        <v>1011</v>
      </c>
      <c r="O92" s="546" t="s">
        <v>1012</v>
      </c>
      <c r="P92" s="546" t="s">
        <v>1013</v>
      </c>
      <c r="Q92" s="546" t="s">
        <v>1014</v>
      </c>
      <c r="R92" s="546" t="s">
        <v>1015</v>
      </c>
      <c r="S92" s="546" t="s">
        <v>1016</v>
      </c>
      <c r="T92" s="546" t="s">
        <v>1017</v>
      </c>
      <c r="U92" s="546" t="s">
        <v>1018</v>
      </c>
      <c r="V92" s="546" t="s">
        <v>1019</v>
      </c>
      <c r="W92" s="546" t="s">
        <v>1020</v>
      </c>
      <c r="X92" s="1312"/>
    </row>
    <row r="93" spans="1:24" ht="56.25">
      <c r="A93" s="833" t="s">
        <v>12</v>
      </c>
      <c r="B93" s="833" t="s">
        <v>1405</v>
      </c>
      <c r="C93" s="834" t="s">
        <v>931</v>
      </c>
      <c r="D93" s="835" t="s">
        <v>528</v>
      </c>
      <c r="E93" s="835" t="s">
        <v>1310</v>
      </c>
      <c r="F93" s="835" t="s">
        <v>1311</v>
      </c>
      <c r="G93" s="836" t="s">
        <v>555</v>
      </c>
      <c r="H93" s="481">
        <f aca="true" t="shared" si="13" ref="H93:H125">IF(COUNT(J93:W93)&gt;0,3,"")</f>
      </c>
      <c r="I93" s="508"/>
      <c r="J93" s="1021"/>
      <c r="K93" s="1022"/>
      <c r="L93" s="1022"/>
      <c r="M93" s="1022"/>
      <c r="N93" s="1022"/>
      <c r="O93" s="1022"/>
      <c r="P93" s="1022"/>
      <c r="Q93" s="1022"/>
      <c r="R93" s="1022"/>
      <c r="S93" s="1022"/>
      <c r="T93" s="1022"/>
      <c r="U93" s="1022"/>
      <c r="V93" s="1022"/>
      <c r="W93" s="1022"/>
      <c r="X93" s="564">
        <f aca="true" t="shared" si="14" ref="X93:X116">IF(H93="","",IF((SUM(J93:W93)/COUNT(J93:W93))&lt;=H93,SUMIF(J93:W93,"&lt;=3")/COUNTIF(J93:W93,"&lt;=3"),"check value"))</f>
      </c>
    </row>
    <row r="94" spans="1:24" ht="33.75">
      <c r="A94" s="837"/>
      <c r="B94" s="838" t="s">
        <v>1406</v>
      </c>
      <c r="C94" s="839" t="s">
        <v>657</v>
      </c>
      <c r="D94" s="840" t="s">
        <v>1051</v>
      </c>
      <c r="E94" s="840" t="s">
        <v>1052</v>
      </c>
      <c r="F94" s="840" t="s">
        <v>1053</v>
      </c>
      <c r="G94" s="841" t="s">
        <v>555</v>
      </c>
      <c r="H94" s="416">
        <f t="shared" si="13"/>
      </c>
      <c r="I94" s="461"/>
      <c r="J94" s="1021"/>
      <c r="K94" s="1022"/>
      <c r="L94" s="1022"/>
      <c r="M94" s="1022"/>
      <c r="N94" s="1022"/>
      <c r="O94" s="1022"/>
      <c r="P94" s="1022"/>
      <c r="Q94" s="1022"/>
      <c r="R94" s="1022"/>
      <c r="S94" s="1022"/>
      <c r="T94" s="1022"/>
      <c r="U94" s="1022"/>
      <c r="V94" s="1022"/>
      <c r="W94" s="1022"/>
      <c r="X94" s="564">
        <f t="shared" si="14"/>
      </c>
    </row>
    <row r="95" spans="1:24" ht="22.5">
      <c r="A95" s="842"/>
      <c r="B95" s="842" t="s">
        <v>392</v>
      </c>
      <c r="C95" s="843" t="s">
        <v>932</v>
      </c>
      <c r="D95" s="844" t="s">
        <v>730</v>
      </c>
      <c r="E95" s="844" t="s">
        <v>13</v>
      </c>
      <c r="F95" s="844" t="s">
        <v>14</v>
      </c>
      <c r="G95" s="845" t="s">
        <v>555</v>
      </c>
      <c r="H95" s="416">
        <f t="shared" si="13"/>
      </c>
      <c r="I95" s="461"/>
      <c r="J95" s="1021"/>
      <c r="K95" s="1022"/>
      <c r="L95" s="1022"/>
      <c r="M95" s="1022"/>
      <c r="N95" s="1022"/>
      <c r="O95" s="1022"/>
      <c r="P95" s="1022"/>
      <c r="Q95" s="1022"/>
      <c r="R95" s="1022"/>
      <c r="S95" s="1022"/>
      <c r="T95" s="1022"/>
      <c r="U95" s="1022"/>
      <c r="V95" s="1022"/>
      <c r="W95" s="1022"/>
      <c r="X95" s="564">
        <f t="shared" si="14"/>
      </c>
    </row>
    <row r="96" spans="1:24" ht="33.75">
      <c r="A96" s="837"/>
      <c r="B96" s="838" t="s">
        <v>393</v>
      </c>
      <c r="C96" s="839" t="s">
        <v>1473</v>
      </c>
      <c r="D96" s="840" t="s">
        <v>1474</v>
      </c>
      <c r="E96" s="840" t="s">
        <v>1475</v>
      </c>
      <c r="F96" s="840" t="s">
        <v>1476</v>
      </c>
      <c r="G96" s="841" t="s">
        <v>570</v>
      </c>
      <c r="H96" s="416">
        <f t="shared" si="13"/>
      </c>
      <c r="I96" s="461"/>
      <c r="J96" s="1021"/>
      <c r="K96" s="1022"/>
      <c r="L96" s="1022"/>
      <c r="M96" s="1022"/>
      <c r="N96" s="1022"/>
      <c r="O96" s="1022"/>
      <c r="P96" s="1022"/>
      <c r="Q96" s="1022"/>
      <c r="R96" s="1022"/>
      <c r="S96" s="1022"/>
      <c r="T96" s="1022"/>
      <c r="U96" s="1022"/>
      <c r="V96" s="1022"/>
      <c r="W96" s="1022"/>
      <c r="X96" s="564">
        <f t="shared" si="14"/>
      </c>
    </row>
    <row r="97" spans="1:24" ht="78.75">
      <c r="A97" s="842"/>
      <c r="B97" s="842" t="s">
        <v>394</v>
      </c>
      <c r="C97" s="843" t="s">
        <v>933</v>
      </c>
      <c r="D97" s="844" t="s">
        <v>15</v>
      </c>
      <c r="E97" s="844" t="s">
        <v>92</v>
      </c>
      <c r="F97" s="844" t="s">
        <v>934</v>
      </c>
      <c r="G97" s="845" t="s">
        <v>93</v>
      </c>
      <c r="H97" s="416">
        <f t="shared" si="13"/>
      </c>
      <c r="I97" s="461"/>
      <c r="J97" s="1021"/>
      <c r="K97" s="1022"/>
      <c r="L97" s="1022"/>
      <c r="M97" s="1022"/>
      <c r="N97" s="1022"/>
      <c r="O97" s="1022"/>
      <c r="P97" s="1022"/>
      <c r="Q97" s="1022"/>
      <c r="R97" s="1022"/>
      <c r="S97" s="1022"/>
      <c r="T97" s="1022"/>
      <c r="U97" s="1022"/>
      <c r="V97" s="1022"/>
      <c r="W97" s="1022"/>
      <c r="X97" s="564">
        <f t="shared" si="14"/>
      </c>
    </row>
    <row r="98" spans="1:24" ht="45">
      <c r="A98" s="837"/>
      <c r="B98" s="838" t="s">
        <v>395</v>
      </c>
      <c r="C98" s="839" t="s">
        <v>935</v>
      </c>
      <c r="D98" s="840" t="s">
        <v>1477</v>
      </c>
      <c r="E98" s="840" t="s">
        <v>92</v>
      </c>
      <c r="F98" s="840" t="s">
        <v>934</v>
      </c>
      <c r="G98" s="841" t="s">
        <v>16</v>
      </c>
      <c r="H98" s="416">
        <f t="shared" si="13"/>
      </c>
      <c r="I98" s="461"/>
      <c r="J98" s="1021"/>
      <c r="K98" s="1022"/>
      <c r="L98" s="1022"/>
      <c r="M98" s="1022"/>
      <c r="N98" s="1022"/>
      <c r="O98" s="1022"/>
      <c r="P98" s="1022"/>
      <c r="Q98" s="1022"/>
      <c r="R98" s="1022"/>
      <c r="S98" s="1022"/>
      <c r="T98" s="1022"/>
      <c r="U98" s="1022"/>
      <c r="V98" s="1022"/>
      <c r="W98" s="1022"/>
      <c r="X98" s="564">
        <f t="shared" si="14"/>
      </c>
    </row>
    <row r="99" spans="1:24" ht="56.25">
      <c r="A99" s="842"/>
      <c r="B99" s="842" t="s">
        <v>396</v>
      </c>
      <c r="C99" s="842" t="s">
        <v>17</v>
      </c>
      <c r="D99" s="845" t="s">
        <v>1478</v>
      </c>
      <c r="E99" s="845" t="s">
        <v>1479</v>
      </c>
      <c r="F99" s="845" t="s">
        <v>1480</v>
      </c>
      <c r="G99" s="845" t="s">
        <v>570</v>
      </c>
      <c r="H99" s="416">
        <f t="shared" si="13"/>
      </c>
      <c r="I99" s="461"/>
      <c r="J99" s="1021"/>
      <c r="K99" s="1022"/>
      <c r="L99" s="1022"/>
      <c r="M99" s="1022"/>
      <c r="N99" s="1022"/>
      <c r="O99" s="1022"/>
      <c r="P99" s="1022"/>
      <c r="Q99" s="1022"/>
      <c r="R99" s="1022"/>
      <c r="S99" s="1022"/>
      <c r="T99" s="1022"/>
      <c r="U99" s="1022"/>
      <c r="V99" s="1022"/>
      <c r="W99" s="1022"/>
      <c r="X99" s="564">
        <f t="shared" si="14"/>
      </c>
    </row>
    <row r="100" spans="1:24" ht="22.5">
      <c r="A100" s="837"/>
      <c r="B100" s="838" t="s">
        <v>397</v>
      </c>
      <c r="C100" s="838"/>
      <c r="D100" s="846" t="s">
        <v>1481</v>
      </c>
      <c r="E100" s="846" t="s">
        <v>1482</v>
      </c>
      <c r="F100" s="846" t="s">
        <v>1483</v>
      </c>
      <c r="G100" s="841" t="s">
        <v>94</v>
      </c>
      <c r="H100" s="416">
        <f t="shared" si="13"/>
      </c>
      <c r="I100" s="461"/>
      <c r="J100" s="1021"/>
      <c r="K100" s="1022"/>
      <c r="L100" s="1022"/>
      <c r="M100" s="1022"/>
      <c r="N100" s="1022"/>
      <c r="O100" s="1022"/>
      <c r="P100" s="1022"/>
      <c r="Q100" s="1022"/>
      <c r="R100" s="1022"/>
      <c r="S100" s="1022"/>
      <c r="T100" s="1022"/>
      <c r="U100" s="1022"/>
      <c r="V100" s="1022"/>
      <c r="W100" s="1022"/>
      <c r="X100" s="564">
        <f t="shared" si="14"/>
      </c>
    </row>
    <row r="101" spans="1:24" s="755" customFormat="1" ht="11.25">
      <c r="A101" s="771"/>
      <c r="B101" s="771"/>
      <c r="C101" s="771"/>
      <c r="D101" s="758"/>
      <c r="E101" s="758"/>
      <c r="F101" s="758"/>
      <c r="G101" s="758"/>
      <c r="H101" s="815"/>
      <c r="I101" s="898"/>
      <c r="J101" s="1045"/>
      <c r="K101" s="1045"/>
      <c r="L101" s="1045"/>
      <c r="M101" s="1045"/>
      <c r="N101" s="1045"/>
      <c r="O101" s="1045"/>
      <c r="P101" s="1045"/>
      <c r="Q101" s="1045"/>
      <c r="R101" s="1045"/>
      <c r="S101" s="1045"/>
      <c r="T101" s="1045"/>
      <c r="U101" s="1045"/>
      <c r="V101" s="1045"/>
      <c r="W101" s="1045"/>
      <c r="X101" s="774"/>
    </row>
    <row r="102" spans="1:24" ht="101.25">
      <c r="A102" s="847" t="s">
        <v>936</v>
      </c>
      <c r="B102" s="838" t="s">
        <v>398</v>
      </c>
      <c r="C102" s="838" t="s">
        <v>1484</v>
      </c>
      <c r="D102" s="846" t="s">
        <v>528</v>
      </c>
      <c r="E102" s="846" t="s">
        <v>1485</v>
      </c>
      <c r="F102" s="846" t="s">
        <v>1486</v>
      </c>
      <c r="G102" s="841" t="s">
        <v>555</v>
      </c>
      <c r="H102" s="416">
        <f t="shared" si="13"/>
      </c>
      <c r="I102" s="461"/>
      <c r="J102" s="1021"/>
      <c r="K102" s="1022"/>
      <c r="L102" s="1022"/>
      <c r="M102" s="1022"/>
      <c r="N102" s="1022"/>
      <c r="O102" s="1022"/>
      <c r="P102" s="1022"/>
      <c r="Q102" s="1022"/>
      <c r="R102" s="1022"/>
      <c r="S102" s="1022"/>
      <c r="T102" s="1022"/>
      <c r="U102" s="1022"/>
      <c r="V102" s="1022"/>
      <c r="W102" s="1022"/>
      <c r="X102" s="564">
        <f t="shared" si="14"/>
      </c>
    </row>
    <row r="103" spans="1:24" ht="33.75">
      <c r="A103" s="848"/>
      <c r="B103" s="849" t="s">
        <v>399</v>
      </c>
      <c r="C103" s="849" t="s">
        <v>18</v>
      </c>
      <c r="D103" s="850" t="s">
        <v>19</v>
      </c>
      <c r="E103" s="850" t="s">
        <v>1052</v>
      </c>
      <c r="F103" s="850" t="s">
        <v>1312</v>
      </c>
      <c r="G103" s="851" t="s">
        <v>555</v>
      </c>
      <c r="H103" s="416">
        <f t="shared" si="13"/>
      </c>
      <c r="I103" s="461"/>
      <c r="J103" s="1021"/>
      <c r="K103" s="1022"/>
      <c r="L103" s="1022"/>
      <c r="M103" s="1022"/>
      <c r="N103" s="1022"/>
      <c r="O103" s="1022"/>
      <c r="P103" s="1022"/>
      <c r="Q103" s="1022"/>
      <c r="R103" s="1022"/>
      <c r="S103" s="1022"/>
      <c r="T103" s="1022"/>
      <c r="U103" s="1022"/>
      <c r="V103" s="1022"/>
      <c r="W103" s="1022"/>
      <c r="X103" s="564">
        <f t="shared" si="14"/>
      </c>
    </row>
    <row r="104" spans="1:24" ht="33.75">
      <c r="A104" s="837"/>
      <c r="B104" s="838" t="s">
        <v>400</v>
      </c>
      <c r="C104" s="839" t="s">
        <v>937</v>
      </c>
      <c r="D104" s="846" t="s">
        <v>1487</v>
      </c>
      <c r="E104" s="846" t="s">
        <v>1488</v>
      </c>
      <c r="F104" s="846" t="s">
        <v>413</v>
      </c>
      <c r="G104" s="841" t="s">
        <v>555</v>
      </c>
      <c r="H104" s="416">
        <f t="shared" si="13"/>
      </c>
      <c r="I104" s="461"/>
      <c r="J104" s="1021"/>
      <c r="K104" s="1022"/>
      <c r="L104" s="1022"/>
      <c r="M104" s="1022"/>
      <c r="N104" s="1022"/>
      <c r="O104" s="1022"/>
      <c r="P104" s="1022"/>
      <c r="Q104" s="1022"/>
      <c r="R104" s="1022"/>
      <c r="S104" s="1022"/>
      <c r="T104" s="1022"/>
      <c r="U104" s="1022"/>
      <c r="V104" s="1022"/>
      <c r="W104" s="1022"/>
      <c r="X104" s="564">
        <f t="shared" si="14"/>
      </c>
    </row>
    <row r="105" spans="1:24" ht="33.75">
      <c r="A105" s="848"/>
      <c r="B105" s="849" t="s">
        <v>401</v>
      </c>
      <c r="C105" s="849" t="s">
        <v>1473</v>
      </c>
      <c r="D105" s="850" t="s">
        <v>1474</v>
      </c>
      <c r="E105" s="850" t="s">
        <v>1475</v>
      </c>
      <c r="F105" s="850" t="s">
        <v>1476</v>
      </c>
      <c r="G105" s="851" t="s">
        <v>555</v>
      </c>
      <c r="H105" s="416">
        <f t="shared" si="13"/>
      </c>
      <c r="I105" s="461"/>
      <c r="J105" s="1021"/>
      <c r="K105" s="1022"/>
      <c r="L105" s="1022"/>
      <c r="M105" s="1022"/>
      <c r="N105" s="1022"/>
      <c r="O105" s="1022"/>
      <c r="P105" s="1022"/>
      <c r="Q105" s="1022"/>
      <c r="R105" s="1022"/>
      <c r="S105" s="1022"/>
      <c r="T105" s="1022"/>
      <c r="U105" s="1022"/>
      <c r="V105" s="1022"/>
      <c r="W105" s="1022"/>
      <c r="X105" s="564">
        <f t="shared" si="14"/>
      </c>
    </row>
    <row r="106" spans="1:24" ht="56.25">
      <c r="A106" s="837"/>
      <c r="B106" s="838" t="s">
        <v>402</v>
      </c>
      <c r="C106" s="838" t="s">
        <v>20</v>
      </c>
      <c r="D106" s="846" t="s">
        <v>21</v>
      </c>
      <c r="E106" s="846" t="s">
        <v>414</v>
      </c>
      <c r="F106" s="846" t="s">
        <v>415</v>
      </c>
      <c r="G106" s="841" t="s">
        <v>555</v>
      </c>
      <c r="H106" s="416">
        <f t="shared" si="13"/>
      </c>
      <c r="I106" s="461"/>
      <c r="J106" s="1021"/>
      <c r="K106" s="1022"/>
      <c r="L106" s="1022"/>
      <c r="M106" s="1022"/>
      <c r="N106" s="1022"/>
      <c r="O106" s="1022"/>
      <c r="P106" s="1022"/>
      <c r="Q106" s="1022"/>
      <c r="R106" s="1022"/>
      <c r="S106" s="1022"/>
      <c r="T106" s="1022"/>
      <c r="U106" s="1022"/>
      <c r="V106" s="1022"/>
      <c r="W106" s="1022"/>
      <c r="X106" s="564">
        <f t="shared" si="14"/>
      </c>
    </row>
    <row r="107" spans="1:24" ht="22.5">
      <c r="A107" s="848"/>
      <c r="B107" s="849" t="s">
        <v>403</v>
      </c>
      <c r="C107" s="849" t="s">
        <v>95</v>
      </c>
      <c r="D107" s="850" t="s">
        <v>1477</v>
      </c>
      <c r="E107" s="850" t="s">
        <v>414</v>
      </c>
      <c r="F107" s="850" t="s">
        <v>415</v>
      </c>
      <c r="G107" s="851" t="s">
        <v>555</v>
      </c>
      <c r="H107" s="416">
        <f t="shared" si="13"/>
      </c>
      <c r="I107" s="461"/>
      <c r="J107" s="1021"/>
      <c r="K107" s="1022"/>
      <c r="L107" s="1022"/>
      <c r="M107" s="1022"/>
      <c r="N107" s="1022"/>
      <c r="O107" s="1022"/>
      <c r="P107" s="1022"/>
      <c r="Q107" s="1022"/>
      <c r="R107" s="1022"/>
      <c r="S107" s="1022"/>
      <c r="T107" s="1022"/>
      <c r="U107" s="1022"/>
      <c r="V107" s="1022"/>
      <c r="W107" s="1022"/>
      <c r="X107" s="564">
        <f t="shared" si="14"/>
      </c>
    </row>
    <row r="108" spans="1:24" ht="56.25">
      <c r="A108" s="837"/>
      <c r="B108" s="838" t="s">
        <v>404</v>
      </c>
      <c r="C108" s="838" t="s">
        <v>416</v>
      </c>
      <c r="D108" s="846" t="s">
        <v>1478</v>
      </c>
      <c r="E108" s="846" t="s">
        <v>1479</v>
      </c>
      <c r="F108" s="846" t="s">
        <v>1480</v>
      </c>
      <c r="G108" s="841" t="s">
        <v>555</v>
      </c>
      <c r="H108" s="416">
        <f t="shared" si="13"/>
      </c>
      <c r="I108" s="461"/>
      <c r="J108" s="1021"/>
      <c r="K108" s="1022"/>
      <c r="L108" s="1022"/>
      <c r="M108" s="1022"/>
      <c r="N108" s="1022"/>
      <c r="O108" s="1022"/>
      <c r="P108" s="1022"/>
      <c r="Q108" s="1022"/>
      <c r="R108" s="1022"/>
      <c r="S108" s="1022"/>
      <c r="T108" s="1022"/>
      <c r="U108" s="1022"/>
      <c r="V108" s="1022"/>
      <c r="W108" s="1022"/>
      <c r="X108" s="564">
        <f t="shared" si="14"/>
      </c>
    </row>
    <row r="109" spans="1:24" ht="22.5">
      <c r="A109" s="852"/>
      <c r="B109" s="849" t="s">
        <v>203</v>
      </c>
      <c r="C109" s="849"/>
      <c r="D109" s="850" t="s">
        <v>22</v>
      </c>
      <c r="E109" s="850" t="s">
        <v>1482</v>
      </c>
      <c r="F109" s="850" t="s">
        <v>1483</v>
      </c>
      <c r="G109" s="851" t="s">
        <v>94</v>
      </c>
      <c r="H109" s="416">
        <f t="shared" si="13"/>
      </c>
      <c r="I109" s="461"/>
      <c r="J109" s="1021"/>
      <c r="K109" s="1022"/>
      <c r="L109" s="1022"/>
      <c r="M109" s="1022"/>
      <c r="N109" s="1022"/>
      <c r="O109" s="1022"/>
      <c r="P109" s="1022"/>
      <c r="Q109" s="1022"/>
      <c r="R109" s="1022"/>
      <c r="S109" s="1022"/>
      <c r="T109" s="1022"/>
      <c r="U109" s="1022"/>
      <c r="V109" s="1022"/>
      <c r="W109" s="1022"/>
      <c r="X109" s="564">
        <f t="shared" si="14"/>
      </c>
    </row>
    <row r="110" spans="1:24" s="755" customFormat="1" ht="11.25">
      <c r="A110" s="771"/>
      <c r="B110" s="771"/>
      <c r="C110" s="771"/>
      <c r="D110" s="758"/>
      <c r="E110" s="758"/>
      <c r="F110" s="758"/>
      <c r="G110" s="758"/>
      <c r="H110" s="815"/>
      <c r="I110" s="898"/>
      <c r="J110" s="1045"/>
      <c r="K110" s="1045"/>
      <c r="L110" s="1045"/>
      <c r="M110" s="1045"/>
      <c r="N110" s="1045"/>
      <c r="O110" s="1045"/>
      <c r="P110" s="1045"/>
      <c r="Q110" s="1045"/>
      <c r="R110" s="1045"/>
      <c r="S110" s="1045"/>
      <c r="T110" s="1045"/>
      <c r="U110" s="1045"/>
      <c r="V110" s="1045"/>
      <c r="W110" s="1045"/>
      <c r="X110" s="774"/>
    </row>
    <row r="111" spans="1:24" ht="90">
      <c r="A111" s="853" t="s">
        <v>938</v>
      </c>
      <c r="B111" s="854" t="s">
        <v>204</v>
      </c>
      <c r="C111" s="854" t="s">
        <v>45</v>
      </c>
      <c r="D111" s="855" t="s">
        <v>23</v>
      </c>
      <c r="E111" s="855" t="s">
        <v>1606</v>
      </c>
      <c r="F111" s="855" t="s">
        <v>1607</v>
      </c>
      <c r="G111" s="856" t="s">
        <v>555</v>
      </c>
      <c r="H111" s="416">
        <f t="shared" si="13"/>
      </c>
      <c r="I111" s="461"/>
      <c r="J111" s="1022"/>
      <c r="K111" s="1022"/>
      <c r="L111" s="1022"/>
      <c r="M111" s="1022"/>
      <c r="N111" s="1022"/>
      <c r="O111" s="1022"/>
      <c r="P111" s="1022"/>
      <c r="Q111" s="1022"/>
      <c r="R111" s="1022"/>
      <c r="S111" s="1022"/>
      <c r="T111" s="1022"/>
      <c r="U111" s="1022"/>
      <c r="V111" s="1022"/>
      <c r="W111" s="1022"/>
      <c r="X111" s="564">
        <f t="shared" si="14"/>
      </c>
    </row>
    <row r="112" spans="1:24" ht="33.75">
      <c r="A112" s="857"/>
      <c r="B112" s="858" t="s">
        <v>205</v>
      </c>
      <c r="C112" s="858" t="s">
        <v>657</v>
      </c>
      <c r="D112" s="859" t="s">
        <v>1608</v>
      </c>
      <c r="E112" s="859" t="s">
        <v>1609</v>
      </c>
      <c r="F112" s="859" t="s">
        <v>1610</v>
      </c>
      <c r="G112" s="860" t="s">
        <v>555</v>
      </c>
      <c r="H112" s="416">
        <f t="shared" si="13"/>
      </c>
      <c r="I112" s="461"/>
      <c r="J112" s="1022"/>
      <c r="K112" s="1022"/>
      <c r="L112" s="1022"/>
      <c r="M112" s="1022"/>
      <c r="N112" s="1022"/>
      <c r="O112" s="1022"/>
      <c r="P112" s="1022"/>
      <c r="Q112" s="1022"/>
      <c r="R112" s="1022"/>
      <c r="S112" s="1022"/>
      <c r="T112" s="1022"/>
      <c r="U112" s="1022"/>
      <c r="V112" s="1022"/>
      <c r="W112" s="1022"/>
      <c r="X112" s="564">
        <f t="shared" si="14"/>
      </c>
    </row>
    <row r="113" spans="1:24" ht="22.5">
      <c r="A113" s="861" t="s">
        <v>1611</v>
      </c>
      <c r="B113" s="854" t="s">
        <v>206</v>
      </c>
      <c r="C113" s="854" t="s">
        <v>1612</v>
      </c>
      <c r="D113" s="855" t="s">
        <v>523</v>
      </c>
      <c r="E113" s="862" t="s">
        <v>1615</v>
      </c>
      <c r="F113" s="862" t="s">
        <v>1616</v>
      </c>
      <c r="G113" s="856" t="s">
        <v>555</v>
      </c>
      <c r="H113" s="416">
        <f t="shared" si="13"/>
      </c>
      <c r="I113" s="461"/>
      <c r="J113" s="1022"/>
      <c r="K113" s="1022"/>
      <c r="L113" s="1022"/>
      <c r="M113" s="1022"/>
      <c r="N113" s="1022"/>
      <c r="O113" s="1022"/>
      <c r="P113" s="1022"/>
      <c r="Q113" s="1022"/>
      <c r="R113" s="1022"/>
      <c r="S113" s="1022"/>
      <c r="T113" s="1022"/>
      <c r="U113" s="1022"/>
      <c r="V113" s="1022"/>
      <c r="W113" s="1022"/>
      <c r="X113" s="564">
        <f t="shared" si="14"/>
      </c>
    </row>
    <row r="114" spans="1:24" ht="78.75">
      <c r="A114" s="857"/>
      <c r="B114" s="858" t="s">
        <v>207</v>
      </c>
      <c r="C114" s="858" t="s">
        <v>96</v>
      </c>
      <c r="D114" s="859" t="s">
        <v>256</v>
      </c>
      <c r="E114" s="859" t="s">
        <v>257</v>
      </c>
      <c r="F114" s="859" t="s">
        <v>1365</v>
      </c>
      <c r="G114" s="860" t="s">
        <v>1241</v>
      </c>
      <c r="H114" s="416">
        <f t="shared" si="13"/>
      </c>
      <c r="I114" s="461"/>
      <c r="J114" s="1022"/>
      <c r="K114" s="1022"/>
      <c r="L114" s="1022"/>
      <c r="M114" s="1022"/>
      <c r="N114" s="1022"/>
      <c r="O114" s="1022"/>
      <c r="P114" s="1022"/>
      <c r="Q114" s="1022"/>
      <c r="R114" s="1022"/>
      <c r="S114" s="1022"/>
      <c r="T114" s="1022"/>
      <c r="U114" s="1022"/>
      <c r="V114" s="1022"/>
      <c r="W114" s="1022"/>
      <c r="X114" s="564">
        <f t="shared" si="14"/>
      </c>
    </row>
    <row r="115" spans="1:24" ht="33.75">
      <c r="A115" s="861"/>
      <c r="B115" s="854" t="s">
        <v>208</v>
      </c>
      <c r="C115" s="863" t="s">
        <v>287</v>
      </c>
      <c r="D115" s="855" t="s">
        <v>1366</v>
      </c>
      <c r="E115" s="855" t="s">
        <v>1367</v>
      </c>
      <c r="F115" s="855" t="s">
        <v>1368</v>
      </c>
      <c r="G115" s="856" t="s">
        <v>1533</v>
      </c>
      <c r="H115" s="416">
        <f t="shared" si="13"/>
      </c>
      <c r="I115" s="461"/>
      <c r="J115" s="1022"/>
      <c r="K115" s="1022"/>
      <c r="L115" s="1022"/>
      <c r="M115" s="1022"/>
      <c r="N115" s="1022"/>
      <c r="O115" s="1022"/>
      <c r="P115" s="1022"/>
      <c r="Q115" s="1022"/>
      <c r="R115" s="1022"/>
      <c r="S115" s="1022"/>
      <c r="T115" s="1022"/>
      <c r="U115" s="1022"/>
      <c r="V115" s="1022"/>
      <c r="W115" s="1022"/>
      <c r="X115" s="564">
        <f t="shared" si="14"/>
      </c>
    </row>
    <row r="116" spans="1:24" ht="68.25" thickBot="1">
      <c r="A116" s="857"/>
      <c r="B116" s="858" t="s">
        <v>209</v>
      </c>
      <c r="C116" s="858" t="s">
        <v>1613</v>
      </c>
      <c r="D116" s="859" t="s">
        <v>97</v>
      </c>
      <c r="E116" s="859" t="s">
        <v>98</v>
      </c>
      <c r="F116" s="859" t="s">
        <v>1240</v>
      </c>
      <c r="G116" s="864" t="s">
        <v>1614</v>
      </c>
      <c r="H116" s="865">
        <f t="shared" si="13"/>
      </c>
      <c r="I116" s="360"/>
      <c r="J116" s="1028"/>
      <c r="K116" s="1028"/>
      <c r="L116" s="1028"/>
      <c r="M116" s="1028"/>
      <c r="N116" s="1028"/>
      <c r="O116" s="1028"/>
      <c r="P116" s="1028"/>
      <c r="Q116" s="1028"/>
      <c r="R116" s="1028"/>
      <c r="S116" s="1028"/>
      <c r="T116" s="1028"/>
      <c r="U116" s="1028"/>
      <c r="V116" s="1028"/>
      <c r="W116" s="1028"/>
      <c r="X116" s="783">
        <f t="shared" si="14"/>
      </c>
    </row>
    <row r="117" spans="2:24" s="621" customFormat="1" ht="12" thickTop="1">
      <c r="B117" s="866"/>
      <c r="C117" s="539"/>
      <c r="D117" s="540"/>
      <c r="E117" s="540"/>
      <c r="F117" s="540"/>
      <c r="G117" s="867"/>
      <c r="H117" s="415"/>
      <c r="I117" s="540"/>
      <c r="J117" s="541"/>
      <c r="K117" s="541"/>
      <c r="L117" s="541"/>
      <c r="M117" s="541"/>
      <c r="N117" s="541"/>
      <c r="O117" s="541"/>
      <c r="P117" s="541"/>
      <c r="Q117" s="541"/>
      <c r="R117" s="541"/>
      <c r="S117" s="541"/>
      <c r="T117" s="541"/>
      <c r="U117" s="541"/>
      <c r="V117" s="541"/>
      <c r="W117" s="541"/>
      <c r="X117" s="542"/>
    </row>
    <row r="118" spans="1:24" s="621" customFormat="1" ht="18.75" thickBot="1">
      <c r="A118" s="786" t="s">
        <v>1624</v>
      </c>
      <c r="B118" s="539"/>
      <c r="C118" s="539"/>
      <c r="D118" s="540"/>
      <c r="E118" s="540"/>
      <c r="F118" s="540"/>
      <c r="G118" s="867"/>
      <c r="H118" s="415"/>
      <c r="I118" s="540"/>
      <c r="J118" s="541"/>
      <c r="K118" s="541"/>
      <c r="L118" s="541"/>
      <c r="M118" s="541"/>
      <c r="N118" s="541"/>
      <c r="O118" s="541"/>
      <c r="P118" s="541"/>
      <c r="Q118" s="541"/>
      <c r="R118" s="541"/>
      <c r="S118" s="541"/>
      <c r="T118" s="541"/>
      <c r="U118" s="541"/>
      <c r="V118" s="541"/>
      <c r="W118" s="541"/>
      <c r="X118" s="542"/>
    </row>
    <row r="119" spans="1:24" ht="23.25" thickBot="1">
      <c r="A119" s="1433" t="s">
        <v>1513</v>
      </c>
      <c r="B119" s="1414" t="s">
        <v>1514</v>
      </c>
      <c r="C119" s="1414" t="s">
        <v>1515</v>
      </c>
      <c r="D119" s="868" t="s">
        <v>300</v>
      </c>
      <c r="E119" s="868" t="s">
        <v>301</v>
      </c>
      <c r="F119" s="868" t="s">
        <v>1564</v>
      </c>
      <c r="G119" s="868" t="s">
        <v>1565</v>
      </c>
      <c r="H119" s="1414" t="s">
        <v>594</v>
      </c>
      <c r="I119" s="1431" t="s">
        <v>1573</v>
      </c>
      <c r="J119" s="1426" t="s">
        <v>325</v>
      </c>
      <c r="K119" s="1426"/>
      <c r="L119" s="1426"/>
      <c r="M119" s="1426"/>
      <c r="N119" s="1426"/>
      <c r="O119" s="1426"/>
      <c r="P119" s="1426"/>
      <c r="Q119" s="1426"/>
      <c r="R119" s="1426"/>
      <c r="S119" s="1426"/>
      <c r="T119" s="1426"/>
      <c r="U119" s="1426"/>
      <c r="V119" s="1426"/>
      <c r="W119" s="1426"/>
      <c r="X119" s="1311" t="s">
        <v>324</v>
      </c>
    </row>
    <row r="120" spans="1:24" ht="12" thickBot="1">
      <c r="A120" s="1434"/>
      <c r="B120" s="1415"/>
      <c r="C120" s="1415"/>
      <c r="D120" s="869">
        <v>3</v>
      </c>
      <c r="E120" s="869">
        <v>2</v>
      </c>
      <c r="F120" s="869">
        <v>1</v>
      </c>
      <c r="G120" s="869">
        <v>0</v>
      </c>
      <c r="H120" s="1415"/>
      <c r="I120" s="1432"/>
      <c r="J120" s="546" t="s">
        <v>1007</v>
      </c>
      <c r="K120" s="546" t="s">
        <v>1008</v>
      </c>
      <c r="L120" s="546" t="s">
        <v>1009</v>
      </c>
      <c r="M120" s="546" t="s">
        <v>1010</v>
      </c>
      <c r="N120" s="546" t="s">
        <v>1011</v>
      </c>
      <c r="O120" s="546" t="s">
        <v>1012</v>
      </c>
      <c r="P120" s="546" t="s">
        <v>1013</v>
      </c>
      <c r="Q120" s="546" t="s">
        <v>1014</v>
      </c>
      <c r="R120" s="546" t="s">
        <v>1015</v>
      </c>
      <c r="S120" s="546" t="s">
        <v>1016</v>
      </c>
      <c r="T120" s="546" t="s">
        <v>1017</v>
      </c>
      <c r="U120" s="546" t="s">
        <v>1018</v>
      </c>
      <c r="V120" s="546" t="s">
        <v>1019</v>
      </c>
      <c r="W120" s="546" t="s">
        <v>1020</v>
      </c>
      <c r="X120" s="1312"/>
    </row>
    <row r="121" spans="1:24" ht="56.25">
      <c r="A121" s="870" t="s">
        <v>1289</v>
      </c>
      <c r="B121" s="871" t="s">
        <v>210</v>
      </c>
      <c r="C121" s="871" t="s">
        <v>192</v>
      </c>
      <c r="D121" s="872" t="s">
        <v>1065</v>
      </c>
      <c r="E121" s="873"/>
      <c r="F121" s="873"/>
      <c r="G121" s="874" t="s">
        <v>555</v>
      </c>
      <c r="H121" s="481">
        <f t="shared" si="13"/>
      </c>
      <c r="I121" s="508"/>
      <c r="J121" s="397"/>
      <c r="K121" s="397"/>
      <c r="L121" s="397"/>
      <c r="M121" s="397"/>
      <c r="N121" s="397"/>
      <c r="O121" s="397"/>
      <c r="P121" s="397"/>
      <c r="Q121" s="397"/>
      <c r="R121" s="397"/>
      <c r="S121" s="397"/>
      <c r="T121" s="397"/>
      <c r="U121" s="397"/>
      <c r="V121" s="397"/>
      <c r="W121" s="397"/>
      <c r="X121" s="564">
        <f aca="true" t="shared" si="15" ref="X121:X133">IF(H121="","",IF((SUM(J121:W121)/COUNT(J121:W121))&lt;=H121,SUMIF(J121:W121,"&lt;=3")/COUNTIF(J121:W121,"&lt;=3"),"check value"))</f>
      </c>
    </row>
    <row r="122" spans="1:24" ht="33.75">
      <c r="A122" s="875"/>
      <c r="B122" s="876" t="s">
        <v>211</v>
      </c>
      <c r="C122" s="876" t="s">
        <v>1621</v>
      </c>
      <c r="D122" s="877" t="s">
        <v>556</v>
      </c>
      <c r="E122" s="877" t="s">
        <v>1523</v>
      </c>
      <c r="F122" s="877" t="s">
        <v>686</v>
      </c>
      <c r="G122" s="878" t="s">
        <v>1538</v>
      </c>
      <c r="H122" s="416">
        <f t="shared" si="13"/>
      </c>
      <c r="I122" s="461"/>
      <c r="J122" s="388"/>
      <c r="K122" s="388"/>
      <c r="L122" s="388"/>
      <c r="M122" s="388"/>
      <c r="N122" s="388"/>
      <c r="O122" s="388"/>
      <c r="P122" s="388"/>
      <c r="Q122" s="388"/>
      <c r="R122" s="388"/>
      <c r="S122" s="388"/>
      <c r="T122" s="388"/>
      <c r="U122" s="388"/>
      <c r="V122" s="388"/>
      <c r="W122" s="388"/>
      <c r="X122" s="564">
        <f t="shared" si="15"/>
      </c>
    </row>
    <row r="123" spans="1:24" ht="22.5">
      <c r="A123" s="879"/>
      <c r="B123" s="880" t="s">
        <v>212</v>
      </c>
      <c r="C123" s="880" t="s">
        <v>520</v>
      </c>
      <c r="D123" s="881" t="s">
        <v>1525</v>
      </c>
      <c r="E123" s="881" t="s">
        <v>1526</v>
      </c>
      <c r="F123" s="881" t="s">
        <v>1527</v>
      </c>
      <c r="G123" s="882" t="s">
        <v>570</v>
      </c>
      <c r="H123" s="416">
        <f t="shared" si="13"/>
      </c>
      <c r="I123" s="461"/>
      <c r="J123" s="388"/>
      <c r="K123" s="388"/>
      <c r="L123" s="388"/>
      <c r="M123" s="388"/>
      <c r="N123" s="388"/>
      <c r="O123" s="388"/>
      <c r="P123" s="388"/>
      <c r="Q123" s="388"/>
      <c r="R123" s="388"/>
      <c r="S123" s="388"/>
      <c r="T123" s="388"/>
      <c r="U123" s="388"/>
      <c r="V123" s="388"/>
      <c r="W123" s="388"/>
      <c r="X123" s="564">
        <f t="shared" si="15"/>
      </c>
    </row>
    <row r="124" spans="1:24" ht="22.5">
      <c r="A124" s="875"/>
      <c r="B124" s="876" t="s">
        <v>213</v>
      </c>
      <c r="C124" s="876" t="s">
        <v>196</v>
      </c>
      <c r="D124" s="877" t="s">
        <v>1379</v>
      </c>
      <c r="E124" s="877" t="s">
        <v>1380</v>
      </c>
      <c r="F124" s="877" t="s">
        <v>1381</v>
      </c>
      <c r="G124" s="878" t="s">
        <v>180</v>
      </c>
      <c r="H124" s="416">
        <f t="shared" si="13"/>
      </c>
      <c r="I124" s="461"/>
      <c r="J124" s="388"/>
      <c r="K124" s="388"/>
      <c r="L124" s="388"/>
      <c r="M124" s="388"/>
      <c r="N124" s="388"/>
      <c r="O124" s="388"/>
      <c r="P124" s="388"/>
      <c r="Q124" s="388"/>
      <c r="R124" s="388"/>
      <c r="S124" s="388"/>
      <c r="T124" s="388"/>
      <c r="U124" s="388"/>
      <c r="V124" s="388"/>
      <c r="W124" s="388"/>
      <c r="X124" s="564">
        <f t="shared" si="15"/>
      </c>
    </row>
    <row r="125" spans="1:24" ht="33.75">
      <c r="A125" s="883"/>
      <c r="B125" s="880" t="s">
        <v>214</v>
      </c>
      <c r="C125" s="880" t="s">
        <v>1530</v>
      </c>
      <c r="D125" s="881" t="s">
        <v>630</v>
      </c>
      <c r="E125" s="881" t="s">
        <v>1559</v>
      </c>
      <c r="F125" s="881" t="s">
        <v>1532</v>
      </c>
      <c r="G125" s="882" t="s">
        <v>1533</v>
      </c>
      <c r="H125" s="416">
        <f t="shared" si="13"/>
      </c>
      <c r="I125" s="461"/>
      <c r="J125" s="388"/>
      <c r="K125" s="388"/>
      <c r="L125" s="388"/>
      <c r="M125" s="388"/>
      <c r="N125" s="388"/>
      <c r="O125" s="388"/>
      <c r="P125" s="388"/>
      <c r="Q125" s="388"/>
      <c r="R125" s="388"/>
      <c r="S125" s="388"/>
      <c r="T125" s="388"/>
      <c r="U125" s="388"/>
      <c r="V125" s="388"/>
      <c r="W125" s="388"/>
      <c r="X125" s="564">
        <f t="shared" si="15"/>
      </c>
    </row>
    <row r="126" spans="1:24" ht="45">
      <c r="A126" s="875"/>
      <c r="B126" s="876" t="s">
        <v>215</v>
      </c>
      <c r="C126" s="876" t="s">
        <v>1623</v>
      </c>
      <c r="D126" s="877" t="s">
        <v>1535</v>
      </c>
      <c r="E126" s="877" t="s">
        <v>1526</v>
      </c>
      <c r="F126" s="877" t="s">
        <v>1527</v>
      </c>
      <c r="G126" s="878" t="s">
        <v>570</v>
      </c>
      <c r="H126" s="416">
        <f>IF(COUNT(J126:W126)&gt;0,3,"")</f>
      </c>
      <c r="I126" s="461"/>
      <c r="J126" s="388"/>
      <c r="K126" s="388"/>
      <c r="L126" s="388"/>
      <c r="M126" s="388"/>
      <c r="N126" s="388"/>
      <c r="O126" s="388"/>
      <c r="P126" s="388"/>
      <c r="Q126" s="388"/>
      <c r="R126" s="388"/>
      <c r="S126" s="388"/>
      <c r="T126" s="388"/>
      <c r="U126" s="388"/>
      <c r="V126" s="388"/>
      <c r="W126" s="388"/>
      <c r="X126" s="564">
        <f t="shared" si="15"/>
      </c>
    </row>
    <row r="127" spans="1:24" s="755" customFormat="1" ht="11.25">
      <c r="A127" s="1405"/>
      <c r="B127" s="1405"/>
      <c r="C127" s="1405"/>
      <c r="D127" s="1405"/>
      <c r="E127" s="1405"/>
      <c r="F127" s="1405"/>
      <c r="G127" s="1405"/>
      <c r="H127" s="815"/>
      <c r="I127" s="899"/>
      <c r="J127" s="897"/>
      <c r="K127" s="897"/>
      <c r="L127" s="897"/>
      <c r="M127" s="897"/>
      <c r="N127" s="897"/>
      <c r="O127" s="897"/>
      <c r="P127" s="897"/>
      <c r="Q127" s="897"/>
      <c r="R127" s="897"/>
      <c r="S127" s="897"/>
      <c r="T127" s="897"/>
      <c r="U127" s="897"/>
      <c r="V127" s="897"/>
      <c r="W127" s="897"/>
      <c r="X127" s="816"/>
    </row>
    <row r="128" spans="1:24" ht="90">
      <c r="A128" s="875" t="s">
        <v>1194</v>
      </c>
      <c r="B128" s="876" t="s">
        <v>1177</v>
      </c>
      <c r="C128" s="884" t="s">
        <v>939</v>
      </c>
      <c r="D128" s="885" t="s">
        <v>460</v>
      </c>
      <c r="E128" s="885" t="s">
        <v>461</v>
      </c>
      <c r="F128" s="886" t="s">
        <v>462</v>
      </c>
      <c r="G128" s="878" t="s">
        <v>1195</v>
      </c>
      <c r="H128" s="416">
        <f aca="true" t="shared" si="16" ref="H128:H133">IF(COUNT(J128:W128)&gt;0,3,"")</f>
      </c>
      <c r="I128" s="461"/>
      <c r="J128" s="388"/>
      <c r="K128" s="388"/>
      <c r="L128" s="388"/>
      <c r="M128" s="388"/>
      <c r="N128" s="388"/>
      <c r="O128" s="388"/>
      <c r="P128" s="388"/>
      <c r="Q128" s="388"/>
      <c r="R128" s="388"/>
      <c r="S128" s="388"/>
      <c r="T128" s="388"/>
      <c r="U128" s="388"/>
      <c r="V128" s="388"/>
      <c r="W128" s="388"/>
      <c r="X128" s="564">
        <f t="shared" si="15"/>
      </c>
    </row>
    <row r="129" spans="1:24" ht="33.75">
      <c r="A129" s="883"/>
      <c r="B129" s="880" t="s">
        <v>1178</v>
      </c>
      <c r="C129" s="880" t="s">
        <v>1621</v>
      </c>
      <c r="D129" s="881" t="s">
        <v>1549</v>
      </c>
      <c r="E129" s="881" t="s">
        <v>1544</v>
      </c>
      <c r="F129" s="881" t="s">
        <v>201</v>
      </c>
      <c r="G129" s="882" t="s">
        <v>555</v>
      </c>
      <c r="H129" s="416">
        <f t="shared" si="16"/>
      </c>
      <c r="I129" s="461"/>
      <c r="J129" s="388"/>
      <c r="K129" s="387"/>
      <c r="L129" s="387"/>
      <c r="M129" s="387"/>
      <c r="N129" s="387"/>
      <c r="O129" s="387"/>
      <c r="P129" s="387"/>
      <c r="Q129" s="387"/>
      <c r="R129" s="387"/>
      <c r="S129" s="387"/>
      <c r="T129" s="387"/>
      <c r="U129" s="387"/>
      <c r="V129" s="387"/>
      <c r="W129" s="387"/>
      <c r="X129" s="564">
        <f t="shared" si="15"/>
      </c>
    </row>
    <row r="130" spans="1:24" ht="22.5">
      <c r="A130" s="887"/>
      <c r="B130" s="876" t="s">
        <v>1179</v>
      </c>
      <c r="C130" s="876" t="s">
        <v>1550</v>
      </c>
      <c r="D130" s="877" t="s">
        <v>1525</v>
      </c>
      <c r="E130" s="877" t="s">
        <v>1526</v>
      </c>
      <c r="F130" s="877" t="s">
        <v>1527</v>
      </c>
      <c r="G130" s="878" t="s">
        <v>570</v>
      </c>
      <c r="H130" s="416">
        <f t="shared" si="16"/>
      </c>
      <c r="I130" s="461"/>
      <c r="J130" s="388"/>
      <c r="K130" s="387"/>
      <c r="L130" s="387"/>
      <c r="M130" s="387"/>
      <c r="N130" s="387"/>
      <c r="O130" s="387"/>
      <c r="P130" s="387"/>
      <c r="Q130" s="387"/>
      <c r="R130" s="387"/>
      <c r="S130" s="387"/>
      <c r="T130" s="387"/>
      <c r="U130" s="387"/>
      <c r="V130" s="387"/>
      <c r="W130" s="387"/>
      <c r="X130" s="564">
        <f t="shared" si="15"/>
      </c>
    </row>
    <row r="131" spans="1:24" ht="22.5">
      <c r="A131" s="883"/>
      <c r="B131" s="880" t="s">
        <v>1180</v>
      </c>
      <c r="C131" s="880" t="s">
        <v>1551</v>
      </c>
      <c r="D131" s="881" t="s">
        <v>1516</v>
      </c>
      <c r="E131" s="881" t="s">
        <v>985</v>
      </c>
      <c r="F131" s="881" t="s">
        <v>1517</v>
      </c>
      <c r="G131" s="882" t="s">
        <v>570</v>
      </c>
      <c r="H131" s="416">
        <f t="shared" si="16"/>
      </c>
      <c r="I131" s="461"/>
      <c r="J131" s="388"/>
      <c r="K131" s="387"/>
      <c r="L131" s="387"/>
      <c r="M131" s="387"/>
      <c r="N131" s="387"/>
      <c r="O131" s="387"/>
      <c r="P131" s="387"/>
      <c r="Q131" s="387"/>
      <c r="R131" s="387"/>
      <c r="S131" s="387"/>
      <c r="T131" s="387"/>
      <c r="U131" s="387"/>
      <c r="V131" s="387"/>
      <c r="W131" s="387"/>
      <c r="X131" s="564">
        <f t="shared" si="15"/>
      </c>
    </row>
    <row r="132" spans="1:24" ht="33.75">
      <c r="A132" s="887"/>
      <c r="B132" s="876" t="s">
        <v>595</v>
      </c>
      <c r="C132" s="876" t="s">
        <v>1625</v>
      </c>
      <c r="D132" s="877" t="s">
        <v>1626</v>
      </c>
      <c r="E132" s="877" t="s">
        <v>1627</v>
      </c>
      <c r="F132" s="877" t="s">
        <v>1532</v>
      </c>
      <c r="G132" s="878" t="s">
        <v>1533</v>
      </c>
      <c r="H132" s="416">
        <f t="shared" si="16"/>
      </c>
      <c r="I132" s="461"/>
      <c r="J132" s="388"/>
      <c r="K132" s="387"/>
      <c r="L132" s="387"/>
      <c r="M132" s="387"/>
      <c r="N132" s="387"/>
      <c r="O132" s="387"/>
      <c r="P132" s="387"/>
      <c r="Q132" s="387"/>
      <c r="R132" s="387"/>
      <c r="S132" s="387"/>
      <c r="T132" s="387"/>
      <c r="U132" s="387"/>
      <c r="V132" s="387"/>
      <c r="W132" s="387"/>
      <c r="X132" s="564">
        <f t="shared" si="15"/>
      </c>
    </row>
    <row r="133" spans="1:24" ht="45.75" thickBot="1">
      <c r="A133" s="879"/>
      <c r="B133" s="880" t="s">
        <v>596</v>
      </c>
      <c r="C133" s="880" t="s">
        <v>1623</v>
      </c>
      <c r="D133" s="881" t="s">
        <v>1535</v>
      </c>
      <c r="E133" s="881" t="s">
        <v>1526</v>
      </c>
      <c r="F133" s="881" t="s">
        <v>1527</v>
      </c>
      <c r="G133" s="882" t="s">
        <v>570</v>
      </c>
      <c r="H133" s="865">
        <f t="shared" si="16"/>
      </c>
      <c r="I133" s="461"/>
      <c r="J133" s="388"/>
      <c r="K133" s="387"/>
      <c r="L133" s="387"/>
      <c r="M133" s="387"/>
      <c r="N133" s="387"/>
      <c r="O133" s="387"/>
      <c r="P133" s="387"/>
      <c r="Q133" s="387"/>
      <c r="R133" s="387"/>
      <c r="S133" s="387"/>
      <c r="T133" s="387"/>
      <c r="U133" s="387"/>
      <c r="V133" s="387"/>
      <c r="W133" s="387"/>
      <c r="X133" s="564">
        <f t="shared" si="15"/>
      </c>
    </row>
    <row r="134" spans="1:24" s="785" customFormat="1" ht="12" thickTop="1">
      <c r="A134" s="888"/>
      <c r="B134" s="755"/>
      <c r="C134" s="755"/>
      <c r="D134" s="889"/>
      <c r="E134" s="755"/>
      <c r="F134" s="755"/>
      <c r="G134" s="759"/>
      <c r="H134" s="759"/>
      <c r="I134" s="900"/>
      <c r="J134" s="438"/>
      <c r="K134" s="438"/>
      <c r="L134" s="438"/>
      <c r="M134" s="438"/>
      <c r="N134" s="438"/>
      <c r="O134" s="438"/>
      <c r="P134" s="438"/>
      <c r="Q134" s="438"/>
      <c r="R134" s="438"/>
      <c r="S134" s="438"/>
      <c r="T134" s="438"/>
      <c r="U134" s="438"/>
      <c r="V134" s="438"/>
      <c r="W134" s="438"/>
      <c r="X134" s="1053"/>
    </row>
    <row r="135" spans="1:24" s="785" customFormat="1" ht="86.25" customHeight="1">
      <c r="A135" s="890" t="s">
        <v>801</v>
      </c>
      <c r="B135" s="884" t="s">
        <v>463</v>
      </c>
      <c r="C135" s="884" t="s">
        <v>940</v>
      </c>
      <c r="D135" s="877" t="s">
        <v>1067</v>
      </c>
      <c r="E135" s="877" t="s">
        <v>1068</v>
      </c>
      <c r="F135" s="891"/>
      <c r="G135" s="892" t="s">
        <v>1533</v>
      </c>
      <c r="H135" s="416">
        <f aca="true" t="shared" si="17" ref="H135:H140">IF(COUNT(J135:W135)&gt;0,3,"")</f>
      </c>
      <c r="I135" s="461"/>
      <c r="J135" s="388"/>
      <c r="K135" s="388"/>
      <c r="L135" s="388"/>
      <c r="M135" s="388"/>
      <c r="N135" s="388"/>
      <c r="O135" s="388"/>
      <c r="P135" s="388"/>
      <c r="Q135" s="388"/>
      <c r="R135" s="388"/>
      <c r="S135" s="388"/>
      <c r="T135" s="388"/>
      <c r="U135" s="388"/>
      <c r="V135" s="388"/>
      <c r="W135" s="388"/>
      <c r="X135" s="564">
        <f aca="true" t="shared" si="18" ref="X135:X140">IF(H135="","",IF((SUM(J135:W135)/COUNT(J135:W135))&lt;=H135,SUMIF(J135:W135,"&lt;=3")/COUNTIF(J135:W135,"&lt;=3"),"check value"))</f>
      </c>
    </row>
    <row r="136" spans="1:24" s="785" customFormat="1" ht="33.75">
      <c r="A136" s="883"/>
      <c r="B136" s="880" t="s">
        <v>597</v>
      </c>
      <c r="C136" s="880" t="s">
        <v>1621</v>
      </c>
      <c r="D136" s="881" t="s">
        <v>1549</v>
      </c>
      <c r="E136" s="881" t="s">
        <v>1544</v>
      </c>
      <c r="F136" s="881" t="s">
        <v>201</v>
      </c>
      <c r="G136" s="882" t="s">
        <v>555</v>
      </c>
      <c r="H136" s="416">
        <f t="shared" si="17"/>
      </c>
      <c r="I136" s="461"/>
      <c r="J136" s="388"/>
      <c r="K136" s="388"/>
      <c r="L136" s="388"/>
      <c r="M136" s="388"/>
      <c r="N136" s="388"/>
      <c r="O136" s="388"/>
      <c r="P136" s="388"/>
      <c r="Q136" s="388"/>
      <c r="R136" s="388"/>
      <c r="S136" s="388"/>
      <c r="T136" s="388"/>
      <c r="U136" s="388"/>
      <c r="V136" s="388"/>
      <c r="W136" s="388"/>
      <c r="X136" s="564">
        <f t="shared" si="18"/>
      </c>
    </row>
    <row r="137" spans="1:24" s="785" customFormat="1" ht="22.5">
      <c r="A137" s="887"/>
      <c r="B137" s="876" t="s">
        <v>598</v>
      </c>
      <c r="C137" s="876" t="s">
        <v>1550</v>
      </c>
      <c r="D137" s="877" t="s">
        <v>1525</v>
      </c>
      <c r="E137" s="877" t="s">
        <v>1526</v>
      </c>
      <c r="F137" s="877" t="s">
        <v>1527</v>
      </c>
      <c r="G137" s="878" t="s">
        <v>570</v>
      </c>
      <c r="H137" s="416">
        <f t="shared" si="17"/>
      </c>
      <c r="I137" s="461"/>
      <c r="J137" s="388"/>
      <c r="K137" s="388"/>
      <c r="L137" s="388"/>
      <c r="M137" s="388"/>
      <c r="N137" s="388"/>
      <c r="O137" s="388"/>
      <c r="P137" s="388"/>
      <c r="Q137" s="388"/>
      <c r="R137" s="388"/>
      <c r="S137" s="388"/>
      <c r="T137" s="388"/>
      <c r="U137" s="388"/>
      <c r="V137" s="388"/>
      <c r="W137" s="388"/>
      <c r="X137" s="564">
        <f t="shared" si="18"/>
      </c>
    </row>
    <row r="138" spans="1:24" s="785" customFormat="1" ht="22.5">
      <c r="A138" s="883"/>
      <c r="B138" s="880" t="s">
        <v>599</v>
      </c>
      <c r="C138" s="880" t="s">
        <v>1196</v>
      </c>
      <c r="D138" s="881" t="s">
        <v>1516</v>
      </c>
      <c r="E138" s="881" t="s">
        <v>985</v>
      </c>
      <c r="F138" s="881" t="s">
        <v>1517</v>
      </c>
      <c r="G138" s="882" t="s">
        <v>570</v>
      </c>
      <c r="H138" s="416">
        <f t="shared" si="17"/>
      </c>
      <c r="I138" s="461"/>
      <c r="J138" s="388"/>
      <c r="K138" s="388"/>
      <c r="L138" s="388"/>
      <c r="M138" s="388"/>
      <c r="N138" s="388"/>
      <c r="O138" s="388"/>
      <c r="P138" s="388"/>
      <c r="Q138" s="388"/>
      <c r="R138" s="388"/>
      <c r="S138" s="388"/>
      <c r="T138" s="388"/>
      <c r="U138" s="388"/>
      <c r="V138" s="388"/>
      <c r="W138" s="388"/>
      <c r="X138" s="564">
        <f t="shared" si="18"/>
      </c>
    </row>
    <row r="139" spans="1:24" s="785" customFormat="1" ht="33.75">
      <c r="A139" s="887"/>
      <c r="B139" s="876" t="s">
        <v>600</v>
      </c>
      <c r="C139" s="876" t="s">
        <v>1197</v>
      </c>
      <c r="D139" s="877" t="s">
        <v>1626</v>
      </c>
      <c r="E139" s="877" t="s">
        <v>1627</v>
      </c>
      <c r="F139" s="877" t="s">
        <v>1532</v>
      </c>
      <c r="G139" s="878" t="s">
        <v>1533</v>
      </c>
      <c r="H139" s="416">
        <f t="shared" si="17"/>
      </c>
      <c r="I139" s="461"/>
      <c r="J139" s="388"/>
      <c r="K139" s="388"/>
      <c r="L139" s="388"/>
      <c r="M139" s="388"/>
      <c r="N139" s="388"/>
      <c r="O139" s="388"/>
      <c r="P139" s="388"/>
      <c r="Q139" s="388"/>
      <c r="R139" s="388"/>
      <c r="S139" s="388"/>
      <c r="T139" s="388"/>
      <c r="U139" s="388"/>
      <c r="V139" s="388"/>
      <c r="W139" s="388"/>
      <c r="X139" s="564">
        <f t="shared" si="18"/>
      </c>
    </row>
    <row r="140" spans="1:24" s="389" customFormat="1" ht="45">
      <c r="A140" s="879"/>
      <c r="B140" s="880" t="s">
        <v>601</v>
      </c>
      <c r="C140" s="880" t="s">
        <v>1623</v>
      </c>
      <c r="D140" s="881" t="s">
        <v>1535</v>
      </c>
      <c r="E140" s="881" t="s">
        <v>1526</v>
      </c>
      <c r="F140" s="881" t="s">
        <v>1527</v>
      </c>
      <c r="G140" s="882" t="s">
        <v>570</v>
      </c>
      <c r="H140" s="1093">
        <f t="shared" si="17"/>
      </c>
      <c r="I140" s="1094"/>
      <c r="J140" s="361"/>
      <c r="K140" s="361"/>
      <c r="L140" s="361"/>
      <c r="M140" s="361"/>
      <c r="N140" s="361"/>
      <c r="O140" s="361"/>
      <c r="P140" s="361"/>
      <c r="Q140" s="361"/>
      <c r="R140" s="361"/>
      <c r="S140" s="361"/>
      <c r="T140" s="361"/>
      <c r="U140" s="361"/>
      <c r="V140" s="361"/>
      <c r="W140" s="361"/>
      <c r="X140" s="783">
        <f t="shared" si="18"/>
      </c>
    </row>
    <row r="141" spans="1:24" ht="11.25">
      <c r="A141" s="893"/>
      <c r="I141" s="901"/>
      <c r="J141" s="1054"/>
      <c r="K141" s="1054"/>
      <c r="L141" s="1054"/>
      <c r="M141" s="1054"/>
      <c r="N141" s="1054"/>
      <c r="O141" s="1054"/>
      <c r="P141" s="1054"/>
      <c r="Q141" s="1054"/>
      <c r="R141" s="1054"/>
      <c r="S141" s="1054"/>
      <c r="T141" s="1054"/>
      <c r="U141" s="1054"/>
      <c r="V141" s="1054"/>
      <c r="W141" s="1054"/>
      <c r="X141" s="1055"/>
    </row>
    <row r="142" spans="1:24" ht="11.25">
      <c r="A142" s="893"/>
      <c r="I142" s="901"/>
      <c r="J142" s="1054"/>
      <c r="K142" s="1054"/>
      <c r="L142" s="1054"/>
      <c r="M142" s="1054"/>
      <c r="N142" s="1054"/>
      <c r="O142" s="1054"/>
      <c r="P142" s="1054"/>
      <c r="Q142" s="1054"/>
      <c r="R142" s="1054"/>
      <c r="S142" s="1054"/>
      <c r="T142" s="1054"/>
      <c r="U142" s="1054"/>
      <c r="V142" s="1054"/>
      <c r="W142" s="1054"/>
      <c r="X142" s="1055"/>
    </row>
    <row r="143" spans="1:24" ht="18">
      <c r="A143" s="904" t="s">
        <v>1193</v>
      </c>
      <c r="B143" s="376"/>
      <c r="C143" s="376"/>
      <c r="D143" s="903"/>
      <c r="E143" s="376"/>
      <c r="F143" s="376"/>
      <c r="G143" s="357"/>
      <c r="H143" s="357"/>
      <c r="I143" s="901"/>
      <c r="J143" s="1054"/>
      <c r="K143" s="1054"/>
      <c r="L143" s="1054"/>
      <c r="M143" s="1054"/>
      <c r="N143" s="1054"/>
      <c r="O143" s="1054"/>
      <c r="P143" s="1054"/>
      <c r="Q143" s="1054"/>
      <c r="R143" s="1054"/>
      <c r="S143" s="1054"/>
      <c r="T143" s="1054"/>
      <c r="U143" s="1054"/>
      <c r="V143" s="1054"/>
      <c r="W143" s="1054"/>
      <c r="X143" s="1055"/>
    </row>
    <row r="144" spans="1:24" ht="38.25">
      <c r="A144" s="527" t="s">
        <v>1192</v>
      </c>
      <c r="B144" s="529" t="s">
        <v>552</v>
      </c>
      <c r="C144" s="529" t="s">
        <v>1002</v>
      </c>
      <c r="D144" s="530"/>
      <c r="E144" s="530"/>
      <c r="F144" s="530"/>
      <c r="G144" s="531"/>
      <c r="H144" s="476">
        <f aca="true" t="shared" si="19" ref="H144:H150">IF(COUNT(J144:W144)&gt;0,3,"")</f>
      </c>
      <c r="I144" s="524"/>
      <c r="J144" s="477"/>
      <c r="K144" s="477"/>
      <c r="L144" s="477"/>
      <c r="M144" s="477"/>
      <c r="N144" s="477"/>
      <c r="O144" s="477"/>
      <c r="P144" s="477"/>
      <c r="Q144" s="477"/>
      <c r="R144" s="477"/>
      <c r="S144" s="477"/>
      <c r="T144" s="477"/>
      <c r="U144" s="477"/>
      <c r="V144" s="477"/>
      <c r="W144" s="477"/>
      <c r="X144" s="894">
        <f>IF(H144="","",IF((SUM(J144:W144)/COUNT(J144:W144))&lt;=H144,SUMIF(J144:W144,"&lt;=3")/COUNTIF(J144:W144,"&lt;=3"),"check value"))</f>
      </c>
    </row>
    <row r="145" spans="1:24" ht="33.75">
      <c r="A145" s="532"/>
      <c r="B145" s="532" t="s">
        <v>1520</v>
      </c>
      <c r="C145" s="532" t="s">
        <v>1191</v>
      </c>
      <c r="D145" s="534"/>
      <c r="E145" s="534"/>
      <c r="F145" s="534"/>
      <c r="G145" s="534"/>
      <c r="H145" s="476">
        <f t="shared" si="19"/>
      </c>
      <c r="I145" s="461"/>
      <c r="J145" s="388"/>
      <c r="K145" s="388"/>
      <c r="L145" s="388"/>
      <c r="M145" s="388"/>
      <c r="N145" s="388"/>
      <c r="O145" s="388"/>
      <c r="P145" s="388"/>
      <c r="Q145" s="388"/>
      <c r="R145" s="388"/>
      <c r="S145" s="388"/>
      <c r="T145" s="388"/>
      <c r="U145" s="388"/>
      <c r="V145" s="388"/>
      <c r="W145" s="388"/>
      <c r="X145" s="564">
        <f aca="true" t="shared" si="20" ref="X145:X150">IF(H145="","",IF((SUM(J145:W145)/COUNT(J145:W145))&lt;=H145,SUMIF(J145:W145,"&lt;=3")/COUNTIF(J145:W145,"&lt;=3"),"check value"))</f>
      </c>
    </row>
    <row r="146" spans="1:24" ht="22.5">
      <c r="A146" s="535"/>
      <c r="B146" s="529" t="s">
        <v>1524</v>
      </c>
      <c r="C146" s="529" t="s">
        <v>1378</v>
      </c>
      <c r="D146" s="530"/>
      <c r="E146" s="530"/>
      <c r="F146" s="530"/>
      <c r="G146" s="531"/>
      <c r="H146" s="476">
        <f t="shared" si="19"/>
      </c>
      <c r="I146" s="461"/>
      <c r="J146" s="388"/>
      <c r="K146" s="388"/>
      <c r="L146" s="388"/>
      <c r="M146" s="388"/>
      <c r="N146" s="388"/>
      <c r="O146" s="388"/>
      <c r="P146" s="388"/>
      <c r="Q146" s="388"/>
      <c r="R146" s="388"/>
      <c r="S146" s="388"/>
      <c r="T146" s="388"/>
      <c r="U146" s="388"/>
      <c r="V146" s="388"/>
      <c r="W146" s="388"/>
      <c r="X146" s="564">
        <f t="shared" si="20"/>
      </c>
    </row>
    <row r="147" spans="1:24" ht="22.5">
      <c r="A147" s="532"/>
      <c r="B147" s="532" t="s">
        <v>1528</v>
      </c>
      <c r="C147" s="532" t="s">
        <v>179</v>
      </c>
      <c r="D147" s="534"/>
      <c r="E147" s="534"/>
      <c r="F147" s="534"/>
      <c r="G147" s="534"/>
      <c r="H147" s="476">
        <f t="shared" si="19"/>
      </c>
      <c r="I147" s="461"/>
      <c r="J147" s="388"/>
      <c r="K147" s="388"/>
      <c r="L147" s="388"/>
      <c r="M147" s="388"/>
      <c r="N147" s="388"/>
      <c r="O147" s="388"/>
      <c r="P147" s="388"/>
      <c r="Q147" s="388"/>
      <c r="R147" s="388"/>
      <c r="S147" s="388"/>
      <c r="T147" s="388"/>
      <c r="U147" s="388"/>
      <c r="V147" s="388"/>
      <c r="W147" s="388"/>
      <c r="X147" s="564">
        <f t="shared" si="20"/>
      </c>
    </row>
    <row r="148" spans="1:24" ht="22.5">
      <c r="A148" s="535"/>
      <c r="B148" s="529" t="s">
        <v>1529</v>
      </c>
      <c r="C148" s="529" t="s">
        <v>652</v>
      </c>
      <c r="D148" s="530"/>
      <c r="E148" s="530"/>
      <c r="F148" s="530"/>
      <c r="G148" s="531"/>
      <c r="H148" s="476">
        <f t="shared" si="19"/>
      </c>
      <c r="I148" s="461"/>
      <c r="J148" s="388"/>
      <c r="K148" s="388"/>
      <c r="L148" s="388"/>
      <c r="M148" s="388"/>
      <c r="N148" s="388"/>
      <c r="O148" s="388"/>
      <c r="P148" s="388"/>
      <c r="Q148" s="388"/>
      <c r="R148" s="388"/>
      <c r="S148" s="388"/>
      <c r="T148" s="388"/>
      <c r="U148" s="388"/>
      <c r="V148" s="388"/>
      <c r="W148" s="388"/>
      <c r="X148" s="564">
        <f t="shared" si="20"/>
      </c>
    </row>
    <row r="149" spans="1:24" ht="78.75">
      <c r="A149" s="532"/>
      <c r="B149" s="532" t="s">
        <v>1534</v>
      </c>
      <c r="C149" s="532" t="s">
        <v>653</v>
      </c>
      <c r="D149" s="534" t="s">
        <v>1535</v>
      </c>
      <c r="E149" s="534" t="s">
        <v>1526</v>
      </c>
      <c r="F149" s="534" t="s">
        <v>1527</v>
      </c>
      <c r="G149" s="534" t="s">
        <v>426</v>
      </c>
      <c r="H149" s="476">
        <f t="shared" si="19"/>
      </c>
      <c r="I149" s="461"/>
      <c r="J149" s="388"/>
      <c r="K149" s="388"/>
      <c r="L149" s="388"/>
      <c r="M149" s="388"/>
      <c r="N149" s="388"/>
      <c r="O149" s="388"/>
      <c r="P149" s="388"/>
      <c r="Q149" s="388"/>
      <c r="R149" s="388"/>
      <c r="S149" s="388"/>
      <c r="T149" s="388"/>
      <c r="U149" s="388"/>
      <c r="V149" s="388"/>
      <c r="W149" s="388"/>
      <c r="X149" s="564">
        <f t="shared" si="20"/>
      </c>
    </row>
    <row r="150" spans="1:24" s="389" customFormat="1" ht="22.5">
      <c r="A150" s="535"/>
      <c r="B150" s="529" t="s">
        <v>409</v>
      </c>
      <c r="C150" s="529" t="s">
        <v>1190</v>
      </c>
      <c r="D150" s="530"/>
      <c r="E150" s="530"/>
      <c r="F150" s="530"/>
      <c r="G150" s="531"/>
      <c r="H150" s="1095">
        <f t="shared" si="19"/>
      </c>
      <c r="I150" s="461"/>
      <c r="J150" s="388"/>
      <c r="K150" s="388"/>
      <c r="L150" s="388"/>
      <c r="M150" s="388"/>
      <c r="N150" s="388"/>
      <c r="O150" s="388"/>
      <c r="P150" s="388"/>
      <c r="Q150" s="388"/>
      <c r="R150" s="388"/>
      <c r="S150" s="388"/>
      <c r="T150" s="388"/>
      <c r="U150" s="388"/>
      <c r="V150" s="388"/>
      <c r="W150" s="388"/>
      <c r="X150" s="564">
        <f t="shared" si="20"/>
      </c>
    </row>
    <row r="151" spans="1:24" ht="11.25">
      <c r="A151" s="902"/>
      <c r="B151" s="376"/>
      <c r="C151" s="376"/>
      <c r="D151" s="903"/>
      <c r="E151" s="376"/>
      <c r="F151" s="376"/>
      <c r="G151" s="357"/>
      <c r="H151" s="357"/>
      <c r="I151" s="901"/>
      <c r="J151" s="1054"/>
      <c r="K151" s="1054"/>
      <c r="L151" s="1054"/>
      <c r="M151" s="1054"/>
      <c r="N151" s="1054"/>
      <c r="O151" s="1054"/>
      <c r="P151" s="1054"/>
      <c r="Q151" s="1054"/>
      <c r="R151" s="1054"/>
      <c r="S151" s="1054"/>
      <c r="T151" s="1054"/>
      <c r="U151" s="1054"/>
      <c r="V151" s="1054"/>
      <c r="W151" s="1054"/>
      <c r="X151" s="1055"/>
    </row>
    <row r="152" spans="1:24" ht="38.25">
      <c r="A152" s="527" t="s">
        <v>468</v>
      </c>
      <c r="B152" s="529" t="s">
        <v>552</v>
      </c>
      <c r="C152" s="529" t="s">
        <v>1002</v>
      </c>
      <c r="D152" s="530"/>
      <c r="E152" s="530"/>
      <c r="F152" s="530"/>
      <c r="G152" s="531"/>
      <c r="H152" s="386">
        <f aca="true" t="shared" si="21" ref="H152:H158">IF(COUNT(J152:W152)&gt;0,3,"")</f>
      </c>
      <c r="I152" s="461"/>
      <c r="J152" s="388"/>
      <c r="K152" s="388"/>
      <c r="L152" s="388"/>
      <c r="M152" s="388"/>
      <c r="N152" s="388"/>
      <c r="O152" s="388"/>
      <c r="P152" s="388"/>
      <c r="Q152" s="388"/>
      <c r="R152" s="388"/>
      <c r="S152" s="388"/>
      <c r="T152" s="388"/>
      <c r="U152" s="388"/>
      <c r="V152" s="388"/>
      <c r="W152" s="388"/>
      <c r="X152" s="564">
        <f>IF(H152="","",IF((SUM(J152:W152)/COUNT(J152:W152))&lt;=H152,SUMIF(J152:W152,"&lt;=3")/COUNTIF(J152:W152,"&lt;=3"),"check value"))</f>
      </c>
    </row>
    <row r="153" spans="1:24" ht="33.75">
      <c r="A153" s="532"/>
      <c r="B153" s="532" t="s">
        <v>1520</v>
      </c>
      <c r="C153" s="532" t="s">
        <v>1191</v>
      </c>
      <c r="D153" s="534"/>
      <c r="E153" s="534"/>
      <c r="F153" s="534"/>
      <c r="G153" s="534"/>
      <c r="H153" s="386">
        <f t="shared" si="21"/>
      </c>
      <c r="I153" s="461"/>
      <c r="J153" s="388"/>
      <c r="K153" s="388"/>
      <c r="L153" s="388"/>
      <c r="M153" s="388"/>
      <c r="N153" s="388"/>
      <c r="O153" s="388"/>
      <c r="P153" s="388"/>
      <c r="Q153" s="388"/>
      <c r="R153" s="388"/>
      <c r="S153" s="388"/>
      <c r="T153" s="388"/>
      <c r="U153" s="388"/>
      <c r="V153" s="388"/>
      <c r="W153" s="388"/>
      <c r="X153" s="564">
        <f aca="true" t="shared" si="22" ref="X153:X158">IF(H153="","",IF((SUM(J153:W153)/COUNT(J153:W153))&lt;=H153,SUMIF(J153:W153,"&lt;=3")/COUNTIF(J153:W153,"&lt;=3"),"check value"))</f>
      </c>
    </row>
    <row r="154" spans="1:24" ht="22.5">
      <c r="A154" s="535"/>
      <c r="B154" s="529" t="s">
        <v>1524</v>
      </c>
      <c r="C154" s="529" t="s">
        <v>1378</v>
      </c>
      <c r="D154" s="530"/>
      <c r="E154" s="530"/>
      <c r="F154" s="530"/>
      <c r="G154" s="531"/>
      <c r="H154" s="386">
        <f t="shared" si="21"/>
      </c>
      <c r="I154" s="461"/>
      <c r="J154" s="388"/>
      <c r="K154" s="388"/>
      <c r="L154" s="388"/>
      <c r="M154" s="388"/>
      <c r="N154" s="388"/>
      <c r="O154" s="388"/>
      <c r="P154" s="388"/>
      <c r="Q154" s="388"/>
      <c r="R154" s="388"/>
      <c r="S154" s="388"/>
      <c r="T154" s="388"/>
      <c r="U154" s="388"/>
      <c r="V154" s="388"/>
      <c r="W154" s="388"/>
      <c r="X154" s="564">
        <f t="shared" si="22"/>
      </c>
    </row>
    <row r="155" spans="1:24" ht="22.5">
      <c r="A155" s="532"/>
      <c r="B155" s="532" t="s">
        <v>1528</v>
      </c>
      <c r="C155" s="532" t="s">
        <v>179</v>
      </c>
      <c r="D155" s="534"/>
      <c r="E155" s="534"/>
      <c r="F155" s="534"/>
      <c r="G155" s="534"/>
      <c r="H155" s="386">
        <f t="shared" si="21"/>
      </c>
      <c r="I155" s="461"/>
      <c r="J155" s="388"/>
      <c r="K155" s="388"/>
      <c r="L155" s="388"/>
      <c r="M155" s="388"/>
      <c r="N155" s="388"/>
      <c r="O155" s="388"/>
      <c r="P155" s="388"/>
      <c r="Q155" s="388"/>
      <c r="R155" s="388"/>
      <c r="S155" s="388"/>
      <c r="T155" s="388"/>
      <c r="U155" s="388"/>
      <c r="V155" s="388"/>
      <c r="W155" s="388"/>
      <c r="X155" s="564">
        <f t="shared" si="22"/>
      </c>
    </row>
    <row r="156" spans="1:24" ht="22.5">
      <c r="A156" s="535"/>
      <c r="B156" s="529" t="s">
        <v>1529</v>
      </c>
      <c r="C156" s="529" t="s">
        <v>652</v>
      </c>
      <c r="D156" s="530"/>
      <c r="E156" s="530"/>
      <c r="F156" s="530"/>
      <c r="G156" s="531"/>
      <c r="H156" s="386">
        <f t="shared" si="21"/>
      </c>
      <c r="I156" s="461"/>
      <c r="J156" s="388"/>
      <c r="K156" s="388"/>
      <c r="L156" s="388"/>
      <c r="M156" s="388"/>
      <c r="N156" s="388"/>
      <c r="O156" s="388"/>
      <c r="P156" s="388"/>
      <c r="Q156" s="388"/>
      <c r="R156" s="388"/>
      <c r="S156" s="388"/>
      <c r="T156" s="388"/>
      <c r="U156" s="388"/>
      <c r="V156" s="388"/>
      <c r="W156" s="388"/>
      <c r="X156" s="564">
        <f t="shared" si="22"/>
      </c>
    </row>
    <row r="157" spans="1:24" ht="78.75">
      <c r="A157" s="532"/>
      <c r="B157" s="532" t="s">
        <v>1534</v>
      </c>
      <c r="C157" s="532" t="s">
        <v>46</v>
      </c>
      <c r="D157" s="534" t="s">
        <v>1535</v>
      </c>
      <c r="E157" s="534" t="s">
        <v>1526</v>
      </c>
      <c r="F157" s="534" t="s">
        <v>1527</v>
      </c>
      <c r="G157" s="534" t="s">
        <v>426</v>
      </c>
      <c r="H157" s="386">
        <f t="shared" si="21"/>
      </c>
      <c r="I157" s="461"/>
      <c r="J157" s="388"/>
      <c r="K157" s="388"/>
      <c r="L157" s="388"/>
      <c r="M157" s="388"/>
      <c r="N157" s="388"/>
      <c r="O157" s="388"/>
      <c r="P157" s="388"/>
      <c r="Q157" s="388"/>
      <c r="R157" s="388"/>
      <c r="S157" s="388"/>
      <c r="T157" s="388"/>
      <c r="U157" s="388"/>
      <c r="V157" s="388"/>
      <c r="W157" s="388"/>
      <c r="X157" s="564">
        <f t="shared" si="22"/>
      </c>
    </row>
    <row r="158" spans="1:24" s="389" customFormat="1" ht="22.5">
      <c r="A158" s="535"/>
      <c r="B158" s="529" t="s">
        <v>409</v>
      </c>
      <c r="C158" s="529" t="s">
        <v>1190</v>
      </c>
      <c r="D158" s="530"/>
      <c r="E158" s="530"/>
      <c r="F158" s="530"/>
      <c r="G158" s="531"/>
      <c r="H158" s="359">
        <f t="shared" si="21"/>
      </c>
      <c r="I158" s="461"/>
      <c r="J158" s="388"/>
      <c r="K158" s="388"/>
      <c r="L158" s="388"/>
      <c r="M158" s="388"/>
      <c r="N158" s="388"/>
      <c r="O158" s="388"/>
      <c r="P158" s="388"/>
      <c r="Q158" s="388"/>
      <c r="R158" s="388"/>
      <c r="S158" s="388"/>
      <c r="T158" s="388"/>
      <c r="U158" s="388"/>
      <c r="V158" s="388"/>
      <c r="W158" s="388"/>
      <c r="X158" s="564">
        <f t="shared" si="22"/>
      </c>
    </row>
    <row r="159" spans="1:24" ht="11.25">
      <c r="A159" s="902"/>
      <c r="B159" s="376"/>
      <c r="C159" s="376"/>
      <c r="D159" s="903"/>
      <c r="E159" s="376"/>
      <c r="F159" s="376"/>
      <c r="G159" s="357"/>
      <c r="H159" s="357"/>
      <c r="I159" s="901"/>
      <c r="J159" s="1054"/>
      <c r="K159" s="1054"/>
      <c r="L159" s="1054"/>
      <c r="M159" s="1054"/>
      <c r="N159" s="1054"/>
      <c r="O159" s="1054"/>
      <c r="P159" s="1054"/>
      <c r="Q159" s="1054"/>
      <c r="R159" s="1054"/>
      <c r="S159" s="1054"/>
      <c r="T159" s="1054"/>
      <c r="U159" s="1054"/>
      <c r="V159" s="1054"/>
      <c r="W159" s="1054"/>
      <c r="X159" s="1055"/>
    </row>
    <row r="160" spans="1:24" ht="38.25">
      <c r="A160" s="527" t="s">
        <v>37</v>
      </c>
      <c r="B160" s="529" t="s">
        <v>552</v>
      </c>
      <c r="C160" s="529" t="s">
        <v>1002</v>
      </c>
      <c r="D160" s="530"/>
      <c r="E160" s="530"/>
      <c r="F160" s="530"/>
      <c r="G160" s="531"/>
      <c r="H160" s="386">
        <f aca="true" t="shared" si="23" ref="H160:H166">IF(COUNT(J160:W160)&gt;0,3,"")</f>
      </c>
      <c r="I160" s="461"/>
      <c r="J160" s="388"/>
      <c r="K160" s="388"/>
      <c r="L160" s="388"/>
      <c r="M160" s="388"/>
      <c r="N160" s="388"/>
      <c r="O160" s="388"/>
      <c r="P160" s="388"/>
      <c r="Q160" s="388"/>
      <c r="R160" s="388"/>
      <c r="S160" s="388"/>
      <c r="T160" s="388"/>
      <c r="U160" s="388"/>
      <c r="V160" s="388"/>
      <c r="W160" s="388"/>
      <c r="X160" s="564">
        <f>IF(H160="","",IF((SUM(J160:W160)/COUNT(J160:W160))&lt;=H160,SUMIF(J160:W160,"&lt;=3")/COUNTIF(J160:W160,"&lt;=3"),"check value"))</f>
      </c>
    </row>
    <row r="161" spans="1:24" ht="33.75">
      <c r="A161" s="532"/>
      <c r="B161" s="532" t="s">
        <v>1520</v>
      </c>
      <c r="C161" s="532" t="s">
        <v>1191</v>
      </c>
      <c r="D161" s="534"/>
      <c r="E161" s="534"/>
      <c r="F161" s="534"/>
      <c r="G161" s="534"/>
      <c r="H161" s="386">
        <f t="shared" si="23"/>
      </c>
      <c r="I161" s="461"/>
      <c r="J161" s="388"/>
      <c r="K161" s="388"/>
      <c r="L161" s="388"/>
      <c r="M161" s="388"/>
      <c r="N161" s="388"/>
      <c r="O161" s="388"/>
      <c r="P161" s="388"/>
      <c r="Q161" s="388"/>
      <c r="R161" s="388"/>
      <c r="S161" s="388"/>
      <c r="T161" s="388"/>
      <c r="U161" s="388"/>
      <c r="V161" s="388"/>
      <c r="W161" s="388"/>
      <c r="X161" s="564">
        <f aca="true" t="shared" si="24" ref="X161:X166">IF(H161="","",IF((SUM(J161:W161)/COUNT(J161:W161))&lt;=H161,SUMIF(J161:W161,"&lt;=3")/COUNTIF(J161:W161,"&lt;=3"),"check value"))</f>
      </c>
    </row>
    <row r="162" spans="1:24" ht="22.5">
      <c r="A162" s="535"/>
      <c r="B162" s="529" t="s">
        <v>1524</v>
      </c>
      <c r="C162" s="529" t="s">
        <v>1378</v>
      </c>
      <c r="D162" s="530"/>
      <c r="E162" s="530"/>
      <c r="F162" s="530"/>
      <c r="G162" s="531"/>
      <c r="H162" s="386">
        <f t="shared" si="23"/>
      </c>
      <c r="I162" s="461"/>
      <c r="J162" s="388"/>
      <c r="K162" s="388"/>
      <c r="L162" s="388"/>
      <c r="M162" s="388"/>
      <c r="N162" s="388"/>
      <c r="O162" s="388"/>
      <c r="P162" s="388"/>
      <c r="Q162" s="388"/>
      <c r="R162" s="388"/>
      <c r="S162" s="388"/>
      <c r="T162" s="388"/>
      <c r="U162" s="388"/>
      <c r="V162" s="388"/>
      <c r="W162" s="388"/>
      <c r="X162" s="564">
        <f t="shared" si="24"/>
      </c>
    </row>
    <row r="163" spans="1:24" ht="22.5">
      <c r="A163" s="532"/>
      <c r="B163" s="532" t="s">
        <v>1528</v>
      </c>
      <c r="C163" s="532" t="s">
        <v>179</v>
      </c>
      <c r="D163" s="534"/>
      <c r="E163" s="534"/>
      <c r="F163" s="534"/>
      <c r="G163" s="534"/>
      <c r="H163" s="386">
        <f t="shared" si="23"/>
      </c>
      <c r="I163" s="461"/>
      <c r="J163" s="388"/>
      <c r="K163" s="388"/>
      <c r="L163" s="388"/>
      <c r="M163" s="388"/>
      <c r="N163" s="388"/>
      <c r="O163" s="388"/>
      <c r="P163" s="388"/>
      <c r="Q163" s="388"/>
      <c r="R163" s="388"/>
      <c r="S163" s="388"/>
      <c r="T163" s="388"/>
      <c r="U163" s="388"/>
      <c r="V163" s="388"/>
      <c r="W163" s="388"/>
      <c r="X163" s="564">
        <f t="shared" si="24"/>
      </c>
    </row>
    <row r="164" spans="1:24" ht="22.5">
      <c r="A164" s="535"/>
      <c r="B164" s="529" t="s">
        <v>1529</v>
      </c>
      <c r="C164" s="529" t="s">
        <v>652</v>
      </c>
      <c r="D164" s="530"/>
      <c r="E164" s="530"/>
      <c r="F164" s="530"/>
      <c r="G164" s="531"/>
      <c r="H164" s="386">
        <f t="shared" si="23"/>
      </c>
      <c r="I164" s="461"/>
      <c r="J164" s="388"/>
      <c r="K164" s="388"/>
      <c r="L164" s="388"/>
      <c r="M164" s="388"/>
      <c r="N164" s="388"/>
      <c r="O164" s="388"/>
      <c r="P164" s="388"/>
      <c r="Q164" s="388"/>
      <c r="R164" s="388"/>
      <c r="S164" s="388"/>
      <c r="T164" s="388"/>
      <c r="U164" s="388"/>
      <c r="V164" s="388"/>
      <c r="W164" s="388"/>
      <c r="X164" s="564">
        <f t="shared" si="24"/>
      </c>
    </row>
    <row r="165" spans="1:24" ht="78.75">
      <c r="A165" s="532"/>
      <c r="B165" s="532" t="s">
        <v>1534</v>
      </c>
      <c r="C165" s="532" t="s">
        <v>46</v>
      </c>
      <c r="D165" s="534" t="s">
        <v>1535</v>
      </c>
      <c r="E165" s="534" t="s">
        <v>1526</v>
      </c>
      <c r="F165" s="534" t="s">
        <v>1527</v>
      </c>
      <c r="G165" s="534" t="s">
        <v>426</v>
      </c>
      <c r="H165" s="386">
        <f t="shared" si="23"/>
      </c>
      <c r="I165" s="461"/>
      <c r="J165" s="388"/>
      <c r="K165" s="388"/>
      <c r="L165" s="388"/>
      <c r="M165" s="388"/>
      <c r="N165" s="388"/>
      <c r="O165" s="388"/>
      <c r="P165" s="388"/>
      <c r="Q165" s="388"/>
      <c r="R165" s="388"/>
      <c r="S165" s="388"/>
      <c r="T165" s="388"/>
      <c r="U165" s="388"/>
      <c r="V165" s="388"/>
      <c r="W165" s="388"/>
      <c r="X165" s="564">
        <f t="shared" si="24"/>
      </c>
    </row>
    <row r="166" spans="1:24" s="389" customFormat="1" ht="22.5">
      <c r="A166" s="535"/>
      <c r="B166" s="529" t="s">
        <v>409</v>
      </c>
      <c r="C166" s="529" t="s">
        <v>1190</v>
      </c>
      <c r="D166" s="530"/>
      <c r="E166" s="530"/>
      <c r="F166" s="530"/>
      <c r="G166" s="531"/>
      <c r="H166" s="359">
        <f t="shared" si="23"/>
      </c>
      <c r="I166" s="461"/>
      <c r="J166" s="388"/>
      <c r="K166" s="388"/>
      <c r="L166" s="388"/>
      <c r="M166" s="388"/>
      <c r="N166" s="388"/>
      <c r="O166" s="388"/>
      <c r="P166" s="388"/>
      <c r="Q166" s="388"/>
      <c r="R166" s="388"/>
      <c r="S166" s="388"/>
      <c r="T166" s="388"/>
      <c r="U166" s="388"/>
      <c r="V166" s="388"/>
      <c r="W166" s="388"/>
      <c r="X166" s="564">
        <f t="shared" si="24"/>
      </c>
    </row>
    <row r="167" spans="1:24" ht="11.25">
      <c r="A167" s="902"/>
      <c r="B167" s="376"/>
      <c r="C167" s="376"/>
      <c r="D167" s="903"/>
      <c r="E167" s="376"/>
      <c r="F167" s="376"/>
      <c r="G167" s="357"/>
      <c r="H167" s="357"/>
      <c r="I167" s="901"/>
      <c r="J167" s="1054"/>
      <c r="K167" s="1054"/>
      <c r="L167" s="1054"/>
      <c r="M167" s="1054"/>
      <c r="N167" s="1054"/>
      <c r="O167" s="1054"/>
      <c r="P167" s="1054"/>
      <c r="Q167" s="1054"/>
      <c r="R167" s="1054"/>
      <c r="S167" s="1054"/>
      <c r="T167" s="1054"/>
      <c r="U167" s="1054"/>
      <c r="V167" s="1054"/>
      <c r="W167" s="1054"/>
      <c r="X167" s="1055"/>
    </row>
    <row r="168" spans="1:24" ht="38.25">
      <c r="A168" s="527" t="s">
        <v>39</v>
      </c>
      <c r="B168" s="529" t="s">
        <v>552</v>
      </c>
      <c r="C168" s="529" t="s">
        <v>1002</v>
      </c>
      <c r="D168" s="530"/>
      <c r="E168" s="530"/>
      <c r="F168" s="530"/>
      <c r="G168" s="531"/>
      <c r="H168" s="386">
        <f aca="true" t="shared" si="25" ref="H168:H174">IF(COUNT(J168:W168)&gt;0,3,"")</f>
      </c>
      <c r="I168" s="461"/>
      <c r="J168" s="388"/>
      <c r="K168" s="388"/>
      <c r="L168" s="388"/>
      <c r="M168" s="388"/>
      <c r="N168" s="388"/>
      <c r="O168" s="388"/>
      <c r="P168" s="388"/>
      <c r="Q168" s="388"/>
      <c r="R168" s="388"/>
      <c r="S168" s="388"/>
      <c r="T168" s="388"/>
      <c r="U168" s="388"/>
      <c r="V168" s="388"/>
      <c r="W168" s="388"/>
      <c r="X168" s="564">
        <f>IF(H168="","",IF((SUM(J168:W168)/COUNT(J168:W168))&lt;=H168,SUMIF(J168:W168,"&lt;=3")/COUNTIF(J168:W168,"&lt;=3"),"check value"))</f>
      </c>
    </row>
    <row r="169" spans="1:24" ht="33.75">
      <c r="A169" s="532"/>
      <c r="B169" s="532" t="s">
        <v>1520</v>
      </c>
      <c r="C169" s="532" t="s">
        <v>1191</v>
      </c>
      <c r="D169" s="534"/>
      <c r="E169" s="534"/>
      <c r="F169" s="534"/>
      <c r="G169" s="534"/>
      <c r="H169" s="386">
        <f t="shared" si="25"/>
      </c>
      <c r="I169" s="461"/>
      <c r="J169" s="388"/>
      <c r="K169" s="388"/>
      <c r="L169" s="388"/>
      <c r="M169" s="388"/>
      <c r="N169" s="388"/>
      <c r="O169" s="388"/>
      <c r="P169" s="388"/>
      <c r="Q169" s="388"/>
      <c r="R169" s="388"/>
      <c r="S169" s="388"/>
      <c r="T169" s="388"/>
      <c r="U169" s="388"/>
      <c r="V169" s="388"/>
      <c r="W169" s="388"/>
      <c r="X169" s="564">
        <f aca="true" t="shared" si="26" ref="X169:X174">IF(H169="","",IF((SUM(J169:W169)/COUNT(J169:W169))&lt;=H169,SUMIF(J169:W169,"&lt;=3")/COUNTIF(J169:W169,"&lt;=3"),"check value"))</f>
      </c>
    </row>
    <row r="170" spans="1:24" ht="22.5">
      <c r="A170" s="535"/>
      <c r="B170" s="529" t="s">
        <v>1524</v>
      </c>
      <c r="C170" s="529" t="s">
        <v>1378</v>
      </c>
      <c r="D170" s="530"/>
      <c r="E170" s="530"/>
      <c r="F170" s="530"/>
      <c r="G170" s="531"/>
      <c r="H170" s="386">
        <f t="shared" si="25"/>
      </c>
      <c r="I170" s="461"/>
      <c r="J170" s="388"/>
      <c r="K170" s="388"/>
      <c r="L170" s="388"/>
      <c r="M170" s="388"/>
      <c r="N170" s="388"/>
      <c r="O170" s="388"/>
      <c r="P170" s="388"/>
      <c r="Q170" s="388"/>
      <c r="R170" s="388"/>
      <c r="S170" s="388"/>
      <c r="T170" s="388"/>
      <c r="U170" s="388"/>
      <c r="V170" s="388"/>
      <c r="W170" s="388"/>
      <c r="X170" s="564">
        <f t="shared" si="26"/>
      </c>
    </row>
    <row r="171" spans="1:24" ht="22.5">
      <c r="A171" s="532"/>
      <c r="B171" s="532" t="s">
        <v>1528</v>
      </c>
      <c r="C171" s="532" t="s">
        <v>179</v>
      </c>
      <c r="D171" s="534"/>
      <c r="E171" s="534"/>
      <c r="F171" s="534"/>
      <c r="G171" s="534"/>
      <c r="H171" s="386">
        <f t="shared" si="25"/>
      </c>
      <c r="I171" s="461"/>
      <c r="J171" s="388"/>
      <c r="K171" s="388"/>
      <c r="L171" s="388"/>
      <c r="M171" s="388"/>
      <c r="N171" s="388"/>
      <c r="O171" s="388"/>
      <c r="P171" s="388"/>
      <c r="Q171" s="388"/>
      <c r="R171" s="388"/>
      <c r="S171" s="388"/>
      <c r="T171" s="388"/>
      <c r="U171" s="388"/>
      <c r="V171" s="388"/>
      <c r="W171" s="388"/>
      <c r="X171" s="564">
        <f t="shared" si="26"/>
      </c>
    </row>
    <row r="172" spans="1:24" ht="22.5">
      <c r="A172" s="535"/>
      <c r="B172" s="529" t="s">
        <v>1529</v>
      </c>
      <c r="C172" s="529" t="s">
        <v>652</v>
      </c>
      <c r="D172" s="530"/>
      <c r="E172" s="530"/>
      <c r="F172" s="530"/>
      <c r="G172" s="531"/>
      <c r="H172" s="386">
        <f t="shared" si="25"/>
      </c>
      <c r="I172" s="461"/>
      <c r="J172" s="388"/>
      <c r="K172" s="388"/>
      <c r="L172" s="388"/>
      <c r="M172" s="388"/>
      <c r="N172" s="388"/>
      <c r="O172" s="388"/>
      <c r="P172" s="388"/>
      <c r="Q172" s="388"/>
      <c r="R172" s="388"/>
      <c r="S172" s="388"/>
      <c r="T172" s="388"/>
      <c r="U172" s="388"/>
      <c r="V172" s="388"/>
      <c r="W172" s="388"/>
      <c r="X172" s="564">
        <f t="shared" si="26"/>
      </c>
    </row>
    <row r="173" spans="1:24" ht="78.75">
      <c r="A173" s="532"/>
      <c r="B173" s="532" t="s">
        <v>1534</v>
      </c>
      <c r="C173" s="532" t="s">
        <v>46</v>
      </c>
      <c r="D173" s="534" t="s">
        <v>1535</v>
      </c>
      <c r="E173" s="534" t="s">
        <v>1526</v>
      </c>
      <c r="F173" s="534" t="s">
        <v>1527</v>
      </c>
      <c r="G173" s="534" t="s">
        <v>426</v>
      </c>
      <c r="H173" s="386">
        <f t="shared" si="25"/>
      </c>
      <c r="I173" s="461"/>
      <c r="J173" s="388"/>
      <c r="K173" s="388"/>
      <c r="L173" s="388"/>
      <c r="M173" s="388"/>
      <c r="N173" s="388"/>
      <c r="O173" s="388"/>
      <c r="P173" s="388"/>
      <c r="Q173" s="388"/>
      <c r="R173" s="388"/>
      <c r="S173" s="388"/>
      <c r="T173" s="388"/>
      <c r="U173" s="388"/>
      <c r="V173" s="388"/>
      <c r="W173" s="388"/>
      <c r="X173" s="564">
        <f t="shared" si="26"/>
      </c>
    </row>
    <row r="174" spans="1:24" s="389" customFormat="1" ht="22.5">
      <c r="A174" s="535"/>
      <c r="B174" s="529" t="s">
        <v>409</v>
      </c>
      <c r="C174" s="529" t="s">
        <v>1190</v>
      </c>
      <c r="D174" s="530"/>
      <c r="E174" s="530"/>
      <c r="F174" s="530"/>
      <c r="G174" s="531"/>
      <c r="H174" s="359">
        <f t="shared" si="25"/>
      </c>
      <c r="I174" s="461"/>
      <c r="J174" s="388"/>
      <c r="K174" s="388"/>
      <c r="L174" s="388"/>
      <c r="M174" s="388"/>
      <c r="N174" s="388"/>
      <c r="O174" s="388"/>
      <c r="P174" s="388"/>
      <c r="Q174" s="388"/>
      <c r="R174" s="388"/>
      <c r="S174" s="388"/>
      <c r="T174" s="388"/>
      <c r="U174" s="388"/>
      <c r="V174" s="388"/>
      <c r="W174" s="388"/>
      <c r="X174" s="564">
        <f t="shared" si="26"/>
      </c>
    </row>
    <row r="175" spans="1:24" ht="11.25">
      <c r="A175" s="902"/>
      <c r="B175" s="376"/>
      <c r="C175" s="376"/>
      <c r="D175" s="903"/>
      <c r="E175" s="376"/>
      <c r="F175" s="376"/>
      <c r="G175" s="357"/>
      <c r="H175" s="357"/>
      <c r="I175" s="901"/>
      <c r="J175" s="1054"/>
      <c r="K175" s="1054"/>
      <c r="L175" s="1054"/>
      <c r="M175" s="1054"/>
      <c r="N175" s="1054"/>
      <c r="O175" s="1054"/>
      <c r="P175" s="1054"/>
      <c r="Q175" s="1054"/>
      <c r="R175" s="1054"/>
      <c r="S175" s="1054"/>
      <c r="T175" s="1054"/>
      <c r="U175" s="1054"/>
      <c r="V175" s="1054"/>
      <c r="W175" s="1054"/>
      <c r="X175" s="1055"/>
    </row>
    <row r="176" spans="1:24" ht="38.25">
      <c r="A176" s="527" t="s">
        <v>38</v>
      </c>
      <c r="B176" s="529" t="s">
        <v>552</v>
      </c>
      <c r="C176" s="529" t="s">
        <v>1002</v>
      </c>
      <c r="D176" s="530"/>
      <c r="E176" s="530"/>
      <c r="F176" s="530"/>
      <c r="G176" s="531"/>
      <c r="H176" s="386">
        <f aca="true" t="shared" si="27" ref="H176:H182">IF(COUNT(J176:W176)&gt;0,3,"")</f>
      </c>
      <c r="I176" s="461"/>
      <c r="J176" s="388"/>
      <c r="K176" s="388"/>
      <c r="L176" s="388"/>
      <c r="M176" s="388"/>
      <c r="N176" s="388"/>
      <c r="O176" s="388"/>
      <c r="P176" s="388"/>
      <c r="Q176" s="388"/>
      <c r="R176" s="388"/>
      <c r="S176" s="388"/>
      <c r="T176" s="388"/>
      <c r="U176" s="388"/>
      <c r="V176" s="388"/>
      <c r="W176" s="388"/>
      <c r="X176" s="564">
        <f>IF(H176="","",IF((SUM(J176:W176)/COUNT(J176:W176))&lt;=H176,SUMIF(J176:W176,"&lt;=3")/COUNTIF(J176:W176,"&lt;=3"),"check value"))</f>
      </c>
    </row>
    <row r="177" spans="1:24" ht="33.75">
      <c r="A177" s="532"/>
      <c r="B177" s="532" t="s">
        <v>1520</v>
      </c>
      <c r="C177" s="532" t="s">
        <v>1191</v>
      </c>
      <c r="D177" s="534"/>
      <c r="E177" s="534"/>
      <c r="F177" s="534"/>
      <c r="G177" s="534"/>
      <c r="H177" s="386">
        <f t="shared" si="27"/>
      </c>
      <c r="I177" s="461"/>
      <c r="J177" s="388"/>
      <c r="K177" s="388"/>
      <c r="L177" s="388"/>
      <c r="M177" s="388"/>
      <c r="N177" s="388"/>
      <c r="O177" s="388"/>
      <c r="P177" s="388"/>
      <c r="Q177" s="388"/>
      <c r="R177" s="388"/>
      <c r="S177" s="388"/>
      <c r="T177" s="388"/>
      <c r="U177" s="388"/>
      <c r="V177" s="388"/>
      <c r="W177" s="388"/>
      <c r="X177" s="564">
        <f aca="true" t="shared" si="28" ref="X177:X182">IF(H177="","",IF((SUM(J177:W177)/COUNT(J177:W177))&lt;=H177,SUMIF(J177:W177,"&lt;=3")/COUNTIF(J177:W177,"&lt;=3"),"check value"))</f>
      </c>
    </row>
    <row r="178" spans="1:24" ht="22.5">
      <c r="A178" s="535"/>
      <c r="B178" s="529" t="s">
        <v>1524</v>
      </c>
      <c r="C178" s="529" t="s">
        <v>1378</v>
      </c>
      <c r="D178" s="530"/>
      <c r="E178" s="530"/>
      <c r="F178" s="530"/>
      <c r="G178" s="531"/>
      <c r="H178" s="386">
        <f t="shared" si="27"/>
      </c>
      <c r="I178" s="461"/>
      <c r="J178" s="388"/>
      <c r="K178" s="388"/>
      <c r="L178" s="388"/>
      <c r="M178" s="388"/>
      <c r="N178" s="388"/>
      <c r="O178" s="388"/>
      <c r="P178" s="388"/>
      <c r="Q178" s="388"/>
      <c r="R178" s="388"/>
      <c r="S178" s="388"/>
      <c r="T178" s="388"/>
      <c r="U178" s="388"/>
      <c r="V178" s="388"/>
      <c r="W178" s="388"/>
      <c r="X178" s="564">
        <f t="shared" si="28"/>
      </c>
    </row>
    <row r="179" spans="1:24" ht="22.5">
      <c r="A179" s="532"/>
      <c r="B179" s="532" t="s">
        <v>1528</v>
      </c>
      <c r="C179" s="532" t="s">
        <v>179</v>
      </c>
      <c r="D179" s="534"/>
      <c r="E179" s="534"/>
      <c r="F179" s="534"/>
      <c r="G179" s="534"/>
      <c r="H179" s="386">
        <f t="shared" si="27"/>
      </c>
      <c r="I179" s="461"/>
      <c r="J179" s="388"/>
      <c r="K179" s="388"/>
      <c r="L179" s="388"/>
      <c r="M179" s="388"/>
      <c r="N179" s="388"/>
      <c r="O179" s="388"/>
      <c r="P179" s="388"/>
      <c r="Q179" s="388"/>
      <c r="R179" s="388"/>
      <c r="S179" s="388"/>
      <c r="T179" s="388"/>
      <c r="U179" s="388"/>
      <c r="V179" s="388"/>
      <c r="W179" s="388"/>
      <c r="X179" s="564">
        <f t="shared" si="28"/>
      </c>
    </row>
    <row r="180" spans="1:24" ht="22.5">
      <c r="A180" s="535"/>
      <c r="B180" s="529" t="s">
        <v>1529</v>
      </c>
      <c r="C180" s="529" t="s">
        <v>652</v>
      </c>
      <c r="D180" s="530"/>
      <c r="E180" s="530"/>
      <c r="F180" s="530"/>
      <c r="G180" s="531"/>
      <c r="H180" s="386">
        <f t="shared" si="27"/>
      </c>
      <c r="I180" s="461"/>
      <c r="J180" s="388"/>
      <c r="K180" s="388"/>
      <c r="L180" s="388"/>
      <c r="M180" s="388"/>
      <c r="N180" s="388"/>
      <c r="O180" s="388"/>
      <c r="P180" s="388"/>
      <c r="Q180" s="388"/>
      <c r="R180" s="388"/>
      <c r="S180" s="388"/>
      <c r="T180" s="388"/>
      <c r="U180" s="388"/>
      <c r="V180" s="388"/>
      <c r="W180" s="388"/>
      <c r="X180" s="564">
        <f t="shared" si="28"/>
      </c>
    </row>
    <row r="181" spans="1:24" ht="78.75">
      <c r="A181" s="532"/>
      <c r="B181" s="532" t="s">
        <v>1534</v>
      </c>
      <c r="C181" s="532" t="s">
        <v>46</v>
      </c>
      <c r="D181" s="534" t="s">
        <v>1535</v>
      </c>
      <c r="E181" s="534" t="s">
        <v>1526</v>
      </c>
      <c r="F181" s="534" t="s">
        <v>1527</v>
      </c>
      <c r="G181" s="534" t="s">
        <v>426</v>
      </c>
      <c r="H181" s="386">
        <f t="shared" si="27"/>
      </c>
      <c r="I181" s="461"/>
      <c r="J181" s="388"/>
      <c r="K181" s="388"/>
      <c r="L181" s="388"/>
      <c r="M181" s="388"/>
      <c r="N181" s="388"/>
      <c r="O181" s="388"/>
      <c r="P181" s="388"/>
      <c r="Q181" s="388"/>
      <c r="R181" s="388"/>
      <c r="S181" s="388"/>
      <c r="T181" s="388"/>
      <c r="U181" s="388"/>
      <c r="V181" s="388"/>
      <c r="W181" s="388"/>
      <c r="X181" s="564">
        <f t="shared" si="28"/>
      </c>
    </row>
    <row r="182" spans="1:24" s="389" customFormat="1" ht="22.5">
      <c r="A182" s="535"/>
      <c r="B182" s="529" t="s">
        <v>409</v>
      </c>
      <c r="C182" s="529" t="s">
        <v>1190</v>
      </c>
      <c r="D182" s="530"/>
      <c r="E182" s="530"/>
      <c r="F182" s="530"/>
      <c r="G182" s="531"/>
      <c r="H182" s="359">
        <f t="shared" si="27"/>
      </c>
      <c r="I182" s="360"/>
      <c r="J182" s="361"/>
      <c r="K182" s="361"/>
      <c r="L182" s="361"/>
      <c r="M182" s="361"/>
      <c r="N182" s="361"/>
      <c r="O182" s="361"/>
      <c r="P182" s="361"/>
      <c r="Q182" s="361"/>
      <c r="R182" s="361"/>
      <c r="S182" s="361"/>
      <c r="T182" s="361"/>
      <c r="U182" s="361"/>
      <c r="V182" s="361"/>
      <c r="W182" s="361"/>
      <c r="X182" s="783">
        <f t="shared" si="28"/>
      </c>
    </row>
  </sheetData>
  <sheetProtection/>
  <mergeCells count="36">
    <mergeCell ref="A119:A120"/>
    <mergeCell ref="X3:X4"/>
    <mergeCell ref="A21:E21"/>
    <mergeCell ref="J3:W3"/>
    <mergeCell ref="H3:H4"/>
    <mergeCell ref="B3:B4"/>
    <mergeCell ref="A3:A4"/>
    <mergeCell ref="C3:C4"/>
    <mergeCell ref="I3:I4"/>
    <mergeCell ref="A13:E13"/>
    <mergeCell ref="H119:H120"/>
    <mergeCell ref="J119:W119"/>
    <mergeCell ref="X119:X120"/>
    <mergeCell ref="J91:W91"/>
    <mergeCell ref="X91:X92"/>
    <mergeCell ref="H91:H92"/>
    <mergeCell ref="I91:I92"/>
    <mergeCell ref="I119:I120"/>
    <mergeCell ref="A30:A32"/>
    <mergeCell ref="A36:A38"/>
    <mergeCell ref="J49:W49"/>
    <mergeCell ref="X49:X50"/>
    <mergeCell ref="I49:I50"/>
    <mergeCell ref="H49:H50"/>
    <mergeCell ref="B49:B50"/>
    <mergeCell ref="C49:C50"/>
    <mergeCell ref="A127:G127"/>
    <mergeCell ref="A59:E59"/>
    <mergeCell ref="A49:A50"/>
    <mergeCell ref="A91:A92"/>
    <mergeCell ref="B91:B92"/>
    <mergeCell ref="C91:C92"/>
    <mergeCell ref="B119:B120"/>
    <mergeCell ref="A83:G83"/>
    <mergeCell ref="A67:G67"/>
    <mergeCell ref="C119:C120"/>
  </mergeCells>
  <dataValidations count="1">
    <dataValidation type="list" allowBlank="1" showInputMessage="1" showErrorMessage="1" sqref="J6:W12 J168:W174 J160:W166 J152:W158 J144:W150 J135:W140 J128:W133 J119:W126 J111:W116 J102:W109 J91:W100 J84:W89 J76:W82 J68:W74 J60:W66 K50:W58 J49:J58 J41:W46 J176:W182 J22:W28 J14:W20 J31:W35 J37:W39">
      <formula1>"0,1,2,3"</formula1>
    </dataValidation>
  </dataValidations>
  <printOptions horizontalCentered="1"/>
  <pageMargins left="0.7480314960629921" right="0.7480314960629921" top="0.984251968503937" bottom="0.984251968503937" header="0.31496062992125984" footer="0.1968503937007874"/>
  <pageSetup horizontalDpi="300" verticalDpi="300" orientation="landscape" paperSize="9" r:id="rId2"/>
  <headerFooter alignWithMargins="0">
    <oddFooter>&amp;L&amp;Z&amp;F\&amp;A&amp;C&amp;D&amp;R&amp;P of &amp;N</oddFooter>
  </headerFooter>
  <drawing r:id="rId1"/>
</worksheet>
</file>

<file path=xl/worksheets/sheet13.xml><?xml version="1.0" encoding="utf-8"?>
<worksheet xmlns="http://schemas.openxmlformats.org/spreadsheetml/2006/main" xmlns:r="http://schemas.openxmlformats.org/officeDocument/2006/relationships">
  <sheetPr codeName="Sheet13"/>
  <dimension ref="A1:M55"/>
  <sheetViews>
    <sheetView zoomScalePageLayoutView="0" workbookViewId="0" topLeftCell="A1">
      <selection activeCell="C14" sqref="C14"/>
    </sheetView>
  </sheetViews>
  <sheetFormatPr defaultColWidth="9.140625" defaultRowHeight="12.75"/>
  <cols>
    <col min="1" max="1" width="5.28125" style="0" customWidth="1"/>
    <col min="2" max="2" width="5.421875" style="0" customWidth="1"/>
    <col min="3" max="3" width="48.57421875" style="3" customWidth="1"/>
    <col min="4" max="4" width="14.7109375" style="1" customWidth="1"/>
    <col min="5" max="5" width="16.421875" style="1" customWidth="1"/>
    <col min="6" max="6" width="14.8515625" style="1" customWidth="1"/>
    <col min="7" max="7" width="14.57421875" style="1" customWidth="1"/>
    <col min="8" max="8" width="12.7109375" style="0" customWidth="1"/>
    <col min="9" max="9" width="12.8515625" style="0" customWidth="1"/>
    <col min="10" max="11" width="12.421875" style="0" customWidth="1"/>
    <col min="12" max="12" width="14.28125" style="0" customWidth="1"/>
  </cols>
  <sheetData>
    <row r="1" spans="1:13" s="4" customFormat="1" ht="13.5" thickTop="1">
      <c r="A1" s="55"/>
      <c r="B1" s="56"/>
      <c r="C1" s="57" t="s">
        <v>174</v>
      </c>
      <c r="D1" s="1439" t="s">
        <v>563</v>
      </c>
      <c r="E1" s="1440"/>
      <c r="F1" s="1440"/>
      <c r="G1" s="1441"/>
      <c r="H1" s="1442" t="s">
        <v>563</v>
      </c>
      <c r="I1" s="1442"/>
      <c r="J1" s="1442"/>
      <c r="K1" s="1442"/>
      <c r="L1" s="1442"/>
      <c r="M1" s="1443" t="s">
        <v>984</v>
      </c>
    </row>
    <row r="2" spans="1:13" s="5" customFormat="1" ht="12.75">
      <c r="A2" s="45"/>
      <c r="B2" s="46"/>
      <c r="C2" s="58" t="s">
        <v>1269</v>
      </c>
      <c r="D2" s="37">
        <v>3</v>
      </c>
      <c r="E2" s="37">
        <v>2</v>
      </c>
      <c r="F2" s="37">
        <v>1</v>
      </c>
      <c r="G2" s="37">
        <v>0</v>
      </c>
      <c r="H2" s="25" t="s">
        <v>1505</v>
      </c>
      <c r="I2" s="25" t="s">
        <v>1506</v>
      </c>
      <c r="J2" s="25" t="s">
        <v>1507</v>
      </c>
      <c r="K2" s="25" t="s">
        <v>1508</v>
      </c>
      <c r="L2" s="25" t="s">
        <v>1509</v>
      </c>
      <c r="M2" s="1444"/>
    </row>
    <row r="3" spans="1:13" s="2" customFormat="1" ht="12.75">
      <c r="A3" s="47"/>
      <c r="B3" s="48">
        <v>1</v>
      </c>
      <c r="C3" s="54" t="s">
        <v>1285</v>
      </c>
      <c r="D3" s="38"/>
      <c r="E3" s="38"/>
      <c r="F3" s="38"/>
      <c r="G3" s="38"/>
      <c r="H3" s="26"/>
      <c r="I3" s="26"/>
      <c r="J3" s="26"/>
      <c r="K3" s="26"/>
      <c r="L3" s="26"/>
      <c r="M3" s="33"/>
    </row>
    <row r="4" spans="1:13" s="6" customFormat="1" ht="38.25">
      <c r="A4" s="52">
        <v>1</v>
      </c>
      <c r="B4" s="53">
        <v>1.1</v>
      </c>
      <c r="C4" s="23" t="s">
        <v>175</v>
      </c>
      <c r="D4" s="39" t="s">
        <v>564</v>
      </c>
      <c r="E4" s="39" t="s">
        <v>177</v>
      </c>
      <c r="F4" s="39" t="s">
        <v>169</v>
      </c>
      <c r="G4" s="39" t="s">
        <v>565</v>
      </c>
      <c r="H4" s="27"/>
      <c r="I4" s="27"/>
      <c r="J4" s="27"/>
      <c r="K4" s="27"/>
      <c r="L4" s="27"/>
      <c r="M4" s="22" t="e">
        <f>IF(SUM(H4:L4)/COUNT(H4:L4)&lt;=3,SUM(H4:L4)/COUNT(H4:L4),"check value")</f>
        <v>#DIV/0!</v>
      </c>
    </row>
    <row r="5" spans="1:13" s="6" customFormat="1" ht="42" customHeight="1">
      <c r="A5" s="52">
        <f>A4+1</f>
        <v>2</v>
      </c>
      <c r="B5" s="53">
        <v>1.2</v>
      </c>
      <c r="C5" s="23" t="s">
        <v>1467</v>
      </c>
      <c r="D5" s="39" t="s">
        <v>176</v>
      </c>
      <c r="E5" s="39" t="s">
        <v>1468</v>
      </c>
      <c r="F5" s="39" t="s">
        <v>178</v>
      </c>
      <c r="G5" s="39" t="s">
        <v>616</v>
      </c>
      <c r="H5" s="27"/>
      <c r="I5" s="27"/>
      <c r="J5" s="27"/>
      <c r="K5" s="27"/>
      <c r="L5" s="27"/>
      <c r="M5" s="22" t="e">
        <f>IF(SUM(H5:L5)/COUNT(H5:L5)&lt;=3,SUM(H5:L5)/COUNT(H5:L5),"check value")</f>
        <v>#DIV/0!</v>
      </c>
    </row>
    <row r="6" spans="1:13" s="6" customFormat="1" ht="54" customHeight="1">
      <c r="A6" s="52">
        <f>A5+1</f>
        <v>3</v>
      </c>
      <c r="B6" s="53">
        <v>1.3</v>
      </c>
      <c r="C6" s="23" t="s">
        <v>621</v>
      </c>
      <c r="D6" s="39" t="s">
        <v>566</v>
      </c>
      <c r="E6" s="39" t="s">
        <v>567</v>
      </c>
      <c r="F6" s="39" t="s">
        <v>622</v>
      </c>
      <c r="G6" s="39" t="s">
        <v>568</v>
      </c>
      <c r="H6" s="27"/>
      <c r="I6" s="27"/>
      <c r="J6" s="27"/>
      <c r="K6" s="27"/>
      <c r="L6" s="27"/>
      <c r="M6" s="22" t="e">
        <f>IF(SUM(H6:L6)/COUNT(H6:L6)&lt;=3,SUM(H6:L6)/COUNT(H6:L6),"check value")</f>
        <v>#DIV/0!</v>
      </c>
    </row>
    <row r="7" spans="1:13" s="6" customFormat="1" ht="39.75" customHeight="1">
      <c r="A7" s="52">
        <f>A6+1</f>
        <v>4</v>
      </c>
      <c r="B7" s="53">
        <v>1.4</v>
      </c>
      <c r="C7" s="23" t="s">
        <v>592</v>
      </c>
      <c r="D7" s="39" t="s">
        <v>569</v>
      </c>
      <c r="E7" s="39" t="s">
        <v>1470</v>
      </c>
      <c r="F7" s="39" t="s">
        <v>593</v>
      </c>
      <c r="G7" s="39" t="s">
        <v>616</v>
      </c>
      <c r="H7" s="27"/>
      <c r="I7" s="27"/>
      <c r="J7" s="27"/>
      <c r="K7" s="27"/>
      <c r="L7" s="27"/>
      <c r="M7" s="22" t="e">
        <f>IF(SUM(H7:L7)/COUNT(H7:L7)&lt;=3,SUM(H7:L7)/COUNT(H7:L7),"check value")</f>
        <v>#DIV/0!</v>
      </c>
    </row>
    <row r="8" spans="1:13" s="6" customFormat="1" ht="42.75" customHeight="1">
      <c r="A8" s="52">
        <f>A7+1</f>
        <v>5</v>
      </c>
      <c r="B8" s="53">
        <v>1.5</v>
      </c>
      <c r="C8" s="23" t="s">
        <v>1456</v>
      </c>
      <c r="D8" s="39" t="s">
        <v>1469</v>
      </c>
      <c r="E8" s="39" t="s">
        <v>1458</v>
      </c>
      <c r="F8" s="39" t="s">
        <v>1457</v>
      </c>
      <c r="G8" s="39" t="s">
        <v>616</v>
      </c>
      <c r="H8" s="27"/>
      <c r="I8" s="27"/>
      <c r="J8" s="27"/>
      <c r="K8" s="27"/>
      <c r="L8" s="27"/>
      <c r="M8" s="22" t="e">
        <f>IF(SUM(H8:L8)/COUNT(H8:L8)&lt;=3,SUM(H8:L8)/COUNT(H8:L8),"check value")</f>
        <v>#DIV/0!</v>
      </c>
    </row>
    <row r="9" spans="1:13" s="8" customFormat="1" ht="12.75" customHeight="1">
      <c r="A9" s="1445" t="s">
        <v>1119</v>
      </c>
      <c r="B9" s="1446"/>
      <c r="C9" s="1446"/>
      <c r="D9" s="1446"/>
      <c r="E9" s="1446"/>
      <c r="F9" s="1446"/>
      <c r="G9" s="1446"/>
      <c r="H9" s="28">
        <f aca="true" t="shared" si="0" ref="H9:M9">SUM(H4:H8)</f>
        <v>0</v>
      </c>
      <c r="I9" s="28">
        <f t="shared" si="0"/>
        <v>0</v>
      </c>
      <c r="J9" s="28">
        <f t="shared" si="0"/>
        <v>0</v>
      </c>
      <c r="K9" s="28">
        <f t="shared" si="0"/>
        <v>0</v>
      </c>
      <c r="L9" s="28">
        <f t="shared" si="0"/>
        <v>0</v>
      </c>
      <c r="M9" s="34" t="e">
        <f t="shared" si="0"/>
        <v>#DIV/0!</v>
      </c>
    </row>
    <row r="10" spans="1:13" s="8" customFormat="1" ht="12.75">
      <c r="A10" s="1445" t="s">
        <v>168</v>
      </c>
      <c r="B10" s="1446"/>
      <c r="C10" s="1446"/>
      <c r="D10" s="1446"/>
      <c r="E10" s="1446"/>
      <c r="F10" s="1446"/>
      <c r="G10" s="1446"/>
      <c r="H10" s="29">
        <f aca="true" t="shared" si="1" ref="H10:M10">H9/15</f>
        <v>0</v>
      </c>
      <c r="I10" s="29">
        <f t="shared" si="1"/>
        <v>0</v>
      </c>
      <c r="J10" s="29">
        <f t="shared" si="1"/>
        <v>0</v>
      </c>
      <c r="K10" s="29">
        <f t="shared" si="1"/>
        <v>0</v>
      </c>
      <c r="L10" s="29">
        <f t="shared" si="1"/>
        <v>0</v>
      </c>
      <c r="M10" s="35" t="e">
        <f t="shared" si="1"/>
        <v>#DIV/0!</v>
      </c>
    </row>
    <row r="11" spans="1:13" s="2" customFormat="1" ht="12" customHeight="1">
      <c r="A11" s="49"/>
      <c r="B11" s="48">
        <v>2</v>
      </c>
      <c r="C11" s="54" t="s">
        <v>1284</v>
      </c>
      <c r="D11" s="38"/>
      <c r="E11" s="38"/>
      <c r="F11" s="38"/>
      <c r="G11" s="38"/>
      <c r="H11" s="26"/>
      <c r="I11" s="26"/>
      <c r="J11" s="26"/>
      <c r="K11" s="26"/>
      <c r="L11" s="26"/>
      <c r="M11" s="22"/>
    </row>
    <row r="12" spans="1:13" ht="12.75">
      <c r="A12" s="49"/>
      <c r="B12" s="50"/>
      <c r="C12" s="51"/>
      <c r="D12" s="40"/>
      <c r="E12" s="40"/>
      <c r="F12" s="40"/>
      <c r="G12" s="40"/>
      <c r="H12" s="30"/>
      <c r="I12" s="30"/>
      <c r="J12" s="30"/>
      <c r="K12" s="30"/>
      <c r="L12" s="30"/>
      <c r="M12" s="22"/>
    </row>
    <row r="13" spans="1:13" s="6" customFormat="1" ht="25.5">
      <c r="A13" s="52">
        <v>6</v>
      </c>
      <c r="B13" s="53">
        <v>2.1</v>
      </c>
      <c r="C13" s="23" t="s">
        <v>125</v>
      </c>
      <c r="D13" s="39" t="s">
        <v>170</v>
      </c>
      <c r="E13" s="39" t="s">
        <v>171</v>
      </c>
      <c r="F13" s="39" t="s">
        <v>172</v>
      </c>
      <c r="G13" s="39" t="s">
        <v>570</v>
      </c>
      <c r="H13" s="27"/>
      <c r="I13" s="27"/>
      <c r="J13" s="27"/>
      <c r="K13" s="27"/>
      <c r="L13" s="27"/>
      <c r="M13" s="22" t="e">
        <f>IF(SUM(H13:L13)/COUNT(H13:L13)&lt;=3,SUM(H13:L13)/COUNT(H13:L13),"check value")</f>
        <v>#DIV/0!</v>
      </c>
    </row>
    <row r="14" spans="1:13" s="6" customFormat="1" ht="25.5">
      <c r="A14" s="52">
        <f>A13+1</f>
        <v>7</v>
      </c>
      <c r="B14" s="53">
        <v>2.2</v>
      </c>
      <c r="C14" s="23" t="s">
        <v>126</v>
      </c>
      <c r="D14" s="39" t="s">
        <v>572</v>
      </c>
      <c r="E14" s="39" t="s">
        <v>571</v>
      </c>
      <c r="F14" s="39" t="s">
        <v>173</v>
      </c>
      <c r="G14" s="39" t="s">
        <v>570</v>
      </c>
      <c r="H14" s="27"/>
      <c r="I14" s="27"/>
      <c r="J14" s="27"/>
      <c r="K14" s="27"/>
      <c r="L14" s="27"/>
      <c r="M14" s="22" t="e">
        <f>IF(SUM(H14:L14)/COUNT(H14:L14)&lt;=3,SUM(H14:L14)/COUNT(H14:L14),"check value")</f>
        <v>#DIV/0!</v>
      </c>
    </row>
    <row r="15" spans="1:13" s="6" customFormat="1" ht="25.5">
      <c r="A15" s="52">
        <f>A14+1</f>
        <v>8</v>
      </c>
      <c r="B15" s="53">
        <v>2.3</v>
      </c>
      <c r="C15" s="23" t="s">
        <v>573</v>
      </c>
      <c r="D15" s="39" t="s">
        <v>575</v>
      </c>
      <c r="E15" s="39" t="s">
        <v>577</v>
      </c>
      <c r="F15" s="39" t="s">
        <v>576</v>
      </c>
      <c r="G15" s="39" t="s">
        <v>574</v>
      </c>
      <c r="H15" s="27"/>
      <c r="I15" s="27"/>
      <c r="J15" s="27"/>
      <c r="K15" s="27"/>
      <c r="L15" s="27"/>
      <c r="M15" s="22" t="e">
        <f>IF(SUM(H15:L15)/COUNT(H15:L15)&lt;=3,SUM(H15:L15)/COUNT(H15:L15),"check value")</f>
        <v>#DIV/0!</v>
      </c>
    </row>
    <row r="16" spans="1:13" s="6" customFormat="1" ht="38.25">
      <c r="A16" s="52">
        <f>A15+1</f>
        <v>9</v>
      </c>
      <c r="B16" s="53">
        <v>2.4</v>
      </c>
      <c r="C16" s="23" t="s">
        <v>127</v>
      </c>
      <c r="D16" s="39" t="s">
        <v>580</v>
      </c>
      <c r="E16" s="39" t="s">
        <v>579</v>
      </c>
      <c r="F16" s="39" t="s">
        <v>578</v>
      </c>
      <c r="G16" s="39" t="s">
        <v>570</v>
      </c>
      <c r="H16" s="27"/>
      <c r="I16" s="27"/>
      <c r="J16" s="27"/>
      <c r="K16" s="27"/>
      <c r="L16" s="27"/>
      <c r="M16" s="22" t="e">
        <f>IF(SUM(H16:L16)/COUNT(H16:L16)&lt;=3,SUM(H16:L16)/COUNT(H16:L16),"check value")</f>
        <v>#DIV/0!</v>
      </c>
    </row>
    <row r="17" spans="1:13" s="6" customFormat="1" ht="51">
      <c r="A17" s="52">
        <f>A16+1</f>
        <v>10</v>
      </c>
      <c r="B17" s="53">
        <v>2.5</v>
      </c>
      <c r="C17" s="24" t="s">
        <v>581</v>
      </c>
      <c r="D17" s="39" t="s">
        <v>582</v>
      </c>
      <c r="E17" s="39" t="s">
        <v>585</v>
      </c>
      <c r="F17" s="39" t="s">
        <v>584</v>
      </c>
      <c r="G17" s="39" t="s">
        <v>583</v>
      </c>
      <c r="H17" s="27"/>
      <c r="I17" s="27"/>
      <c r="J17" s="27"/>
      <c r="K17" s="27"/>
      <c r="L17" s="27"/>
      <c r="M17" s="22" t="e">
        <f>IF(SUM(H17:L17)/COUNT(H17:L17)&lt;=3,SUM(H17:L17)/COUNT(H17:L17),"check value")</f>
        <v>#DIV/0!</v>
      </c>
    </row>
    <row r="18" spans="1:13" s="8" customFormat="1" ht="12.75">
      <c r="A18" s="1447" t="s">
        <v>1119</v>
      </c>
      <c r="B18" s="1448"/>
      <c r="C18" s="1448"/>
      <c r="D18" s="1448"/>
      <c r="E18" s="1448"/>
      <c r="F18" s="1448"/>
      <c r="G18" s="1448"/>
      <c r="H18" s="28">
        <f aca="true" t="shared" si="2" ref="H18:M18">SUM(H13:H17)</f>
        <v>0</v>
      </c>
      <c r="I18" s="28">
        <f t="shared" si="2"/>
        <v>0</v>
      </c>
      <c r="J18" s="28">
        <f t="shared" si="2"/>
        <v>0</v>
      </c>
      <c r="K18" s="28">
        <f t="shared" si="2"/>
        <v>0</v>
      </c>
      <c r="L18" s="28">
        <f t="shared" si="2"/>
        <v>0</v>
      </c>
      <c r="M18" s="34" t="e">
        <f t="shared" si="2"/>
        <v>#DIV/0!</v>
      </c>
    </row>
    <row r="19" spans="1:13" s="8" customFormat="1" ht="12.75">
      <c r="A19" s="1447" t="s">
        <v>168</v>
      </c>
      <c r="B19" s="1448"/>
      <c r="C19" s="1448"/>
      <c r="D19" s="1448"/>
      <c r="E19" s="1448"/>
      <c r="F19" s="1448"/>
      <c r="G19" s="1448"/>
      <c r="H19" s="29">
        <f aca="true" t="shared" si="3" ref="H19:M19">H18/15</f>
        <v>0</v>
      </c>
      <c r="I19" s="29">
        <f t="shared" si="3"/>
        <v>0</v>
      </c>
      <c r="J19" s="29">
        <f t="shared" si="3"/>
        <v>0</v>
      </c>
      <c r="K19" s="29">
        <f t="shared" si="3"/>
        <v>0</v>
      </c>
      <c r="L19" s="29">
        <f t="shared" si="3"/>
        <v>0</v>
      </c>
      <c r="M19" s="35" t="e">
        <f t="shared" si="3"/>
        <v>#DIV/0!</v>
      </c>
    </row>
    <row r="20" spans="1:13" s="2" customFormat="1" ht="12.75">
      <c r="A20" s="49"/>
      <c r="B20" s="48">
        <v>3</v>
      </c>
      <c r="C20" s="54" t="s">
        <v>610</v>
      </c>
      <c r="D20" s="38"/>
      <c r="E20" s="38"/>
      <c r="F20" s="38"/>
      <c r="G20" s="38"/>
      <c r="H20" s="26"/>
      <c r="I20" s="26"/>
      <c r="J20" s="26"/>
      <c r="K20" s="26"/>
      <c r="L20" s="26"/>
      <c r="M20" s="22"/>
    </row>
    <row r="21" spans="1:13" ht="12.75">
      <c r="A21" s="49"/>
      <c r="B21" s="50"/>
      <c r="C21" s="51"/>
      <c r="D21" s="40"/>
      <c r="E21" s="40"/>
      <c r="F21" s="40"/>
      <c r="G21" s="40"/>
      <c r="H21" s="30"/>
      <c r="I21" s="30"/>
      <c r="J21" s="30"/>
      <c r="K21" s="30"/>
      <c r="L21" s="30"/>
      <c r="M21" s="22"/>
    </row>
    <row r="22" spans="1:13" s="6" customFormat="1" ht="25.5">
      <c r="A22" s="52">
        <v>11</v>
      </c>
      <c r="B22" s="53">
        <v>3.1</v>
      </c>
      <c r="C22" s="23" t="s">
        <v>611</v>
      </c>
      <c r="D22" s="39" t="s">
        <v>612</v>
      </c>
      <c r="E22" s="39" t="s">
        <v>623</v>
      </c>
      <c r="F22" s="39" t="s">
        <v>619</v>
      </c>
      <c r="G22" s="39" t="s">
        <v>624</v>
      </c>
      <c r="H22" s="27"/>
      <c r="I22" s="27"/>
      <c r="J22" s="27"/>
      <c r="K22" s="27"/>
      <c r="L22" s="27"/>
      <c r="M22" s="22" t="e">
        <f>IF(SUM(H22:L22)/COUNT(H22:L22)&lt;=3,SUM(H22:L22)/COUNT(H22:L22),"check value")</f>
        <v>#DIV/0!</v>
      </c>
    </row>
    <row r="23" spans="1:13" s="6" customFormat="1" ht="25.5">
      <c r="A23" s="52">
        <f>A22+1</f>
        <v>12</v>
      </c>
      <c r="B23" s="53">
        <v>3.2</v>
      </c>
      <c r="C23" s="24" t="s">
        <v>613</v>
      </c>
      <c r="D23" s="39" t="s">
        <v>612</v>
      </c>
      <c r="E23" s="39" t="s">
        <v>623</v>
      </c>
      <c r="F23" s="39" t="s">
        <v>619</v>
      </c>
      <c r="G23" s="39" t="s">
        <v>624</v>
      </c>
      <c r="H23" s="27"/>
      <c r="I23" s="27"/>
      <c r="J23" s="27"/>
      <c r="K23" s="27"/>
      <c r="L23" s="27"/>
      <c r="M23" s="22" t="e">
        <f>IF(SUM(H23:L23)/COUNT(H23:L23)&lt;=3,SUM(H23:L23)/COUNT(H23:L23),"check value")</f>
        <v>#DIV/0!</v>
      </c>
    </row>
    <row r="24" spans="1:13" s="6" customFormat="1" ht="25.5">
      <c r="A24" s="52">
        <f>A23+1</f>
        <v>13</v>
      </c>
      <c r="B24" s="53">
        <v>3.3</v>
      </c>
      <c r="C24" s="23" t="s">
        <v>614</v>
      </c>
      <c r="D24" s="39" t="s">
        <v>1460</v>
      </c>
      <c r="E24" s="39" t="s">
        <v>1461</v>
      </c>
      <c r="F24" s="39" t="s">
        <v>1462</v>
      </c>
      <c r="G24" s="39" t="s">
        <v>624</v>
      </c>
      <c r="H24" s="27"/>
      <c r="I24" s="27"/>
      <c r="J24" s="27"/>
      <c r="K24" s="27"/>
      <c r="L24" s="27"/>
      <c r="M24" s="22" t="e">
        <f>IF(SUM(H24:L24)/COUNT(H24:L24)&lt;=3,SUM(H24:L24)/COUNT(H24:L24),"check value")</f>
        <v>#DIV/0!</v>
      </c>
    </row>
    <row r="25" spans="1:13" s="6" customFormat="1" ht="66.75" customHeight="1">
      <c r="A25" s="52">
        <f>A24+1</f>
        <v>14</v>
      </c>
      <c r="B25" s="53">
        <v>3.4</v>
      </c>
      <c r="C25" s="23" t="s">
        <v>1116</v>
      </c>
      <c r="D25" s="39" t="s">
        <v>569</v>
      </c>
      <c r="E25" s="39" t="s">
        <v>1181</v>
      </c>
      <c r="F25" s="39" t="s">
        <v>1117</v>
      </c>
      <c r="G25" s="39" t="s">
        <v>624</v>
      </c>
      <c r="H25" s="27"/>
      <c r="I25" s="27"/>
      <c r="J25" s="27"/>
      <c r="K25" s="27"/>
      <c r="L25" s="27"/>
      <c r="M25" s="22" t="e">
        <f>IF(SUM(H25:L25)/COUNT(H25:L25)&lt;=3,SUM(H25:L25)/COUNT(H25:L25),"check value")</f>
        <v>#DIV/0!</v>
      </c>
    </row>
    <row r="26" spans="1:13" s="6" customFormat="1" ht="51" customHeight="1">
      <c r="A26" s="52">
        <f>A25+1</f>
        <v>15</v>
      </c>
      <c r="B26" s="53">
        <v>3.4</v>
      </c>
      <c r="C26" s="23" t="s">
        <v>1182</v>
      </c>
      <c r="D26" s="39" t="s">
        <v>569</v>
      </c>
      <c r="E26" s="39" t="s">
        <v>1183</v>
      </c>
      <c r="F26" s="39" t="s">
        <v>1459</v>
      </c>
      <c r="G26" s="39" t="s">
        <v>624</v>
      </c>
      <c r="H26" s="27"/>
      <c r="I26" s="27"/>
      <c r="J26" s="27"/>
      <c r="K26" s="27"/>
      <c r="L26" s="27"/>
      <c r="M26" s="22" t="e">
        <f>IF(SUM(H26:L26)/COUNT(H26:L26)&lt;=3,SUM(H26:L26)/COUNT(H26:L26),"check value")</f>
        <v>#DIV/0!</v>
      </c>
    </row>
    <row r="27" spans="1:13" s="6" customFormat="1" ht="12.75">
      <c r="A27" s="1445" t="s">
        <v>1119</v>
      </c>
      <c r="B27" s="1446"/>
      <c r="C27" s="1446"/>
      <c r="D27" s="1446"/>
      <c r="E27" s="1446"/>
      <c r="F27" s="1446"/>
      <c r="G27" s="1446"/>
      <c r="H27" s="28">
        <f aca="true" t="shared" si="4" ref="H27:M27">SUM(H22:H26)</f>
        <v>0</v>
      </c>
      <c r="I27" s="28">
        <f t="shared" si="4"/>
        <v>0</v>
      </c>
      <c r="J27" s="28">
        <f t="shared" si="4"/>
        <v>0</v>
      </c>
      <c r="K27" s="28">
        <f t="shared" si="4"/>
        <v>0</v>
      </c>
      <c r="L27" s="28">
        <f t="shared" si="4"/>
        <v>0</v>
      </c>
      <c r="M27" s="34" t="e">
        <f t="shared" si="4"/>
        <v>#DIV/0!</v>
      </c>
    </row>
    <row r="28" spans="1:13" s="8" customFormat="1" ht="12.75">
      <c r="A28" s="1445" t="s">
        <v>168</v>
      </c>
      <c r="B28" s="1446"/>
      <c r="C28" s="1446"/>
      <c r="D28" s="1446"/>
      <c r="E28" s="1446"/>
      <c r="F28" s="1446"/>
      <c r="G28" s="1446"/>
      <c r="H28" s="29">
        <f aca="true" t="shared" si="5" ref="H28:M28">H27/15</f>
        <v>0</v>
      </c>
      <c r="I28" s="29">
        <f t="shared" si="5"/>
        <v>0</v>
      </c>
      <c r="J28" s="29">
        <f t="shared" si="5"/>
        <v>0</v>
      </c>
      <c r="K28" s="29">
        <f t="shared" si="5"/>
        <v>0</v>
      </c>
      <c r="L28" s="29">
        <f t="shared" si="5"/>
        <v>0</v>
      </c>
      <c r="M28" s="35" t="e">
        <f t="shared" si="5"/>
        <v>#DIV/0!</v>
      </c>
    </row>
    <row r="29" spans="1:13" s="2" customFormat="1" ht="12.75">
      <c r="A29" s="49"/>
      <c r="B29" s="48">
        <v>4</v>
      </c>
      <c r="C29" s="54" t="s">
        <v>615</v>
      </c>
      <c r="D29" s="38"/>
      <c r="E29" s="38"/>
      <c r="F29" s="38"/>
      <c r="G29" s="38"/>
      <c r="H29" s="26"/>
      <c r="I29" s="26"/>
      <c r="J29" s="26"/>
      <c r="K29" s="26"/>
      <c r="L29" s="26"/>
      <c r="M29" s="22"/>
    </row>
    <row r="30" spans="1:13" s="2" customFormat="1" ht="12.75">
      <c r="A30" s="49"/>
      <c r="B30" s="48"/>
      <c r="C30" s="54"/>
      <c r="D30" s="38"/>
      <c r="E30" s="38"/>
      <c r="F30" s="38"/>
      <c r="G30" s="38"/>
      <c r="H30" s="26"/>
      <c r="I30" s="26"/>
      <c r="J30" s="26"/>
      <c r="K30" s="26"/>
      <c r="L30" s="26"/>
      <c r="M30" s="22"/>
    </row>
    <row r="31" spans="1:13" s="7" customFormat="1" ht="54" customHeight="1">
      <c r="A31" s="52">
        <v>16</v>
      </c>
      <c r="B31" s="24">
        <v>4.1</v>
      </c>
      <c r="C31" s="23" t="s">
        <v>134</v>
      </c>
      <c r="D31" s="41" t="s">
        <v>569</v>
      </c>
      <c r="E31" s="41" t="s">
        <v>128</v>
      </c>
      <c r="F31" s="41" t="s">
        <v>620</v>
      </c>
      <c r="G31" s="41" t="s">
        <v>616</v>
      </c>
      <c r="H31" s="31"/>
      <c r="I31" s="31"/>
      <c r="J31" s="31"/>
      <c r="K31" s="31"/>
      <c r="L31" s="31"/>
      <c r="M31" s="22" t="e">
        <f>IF(SUM(H31:L31)/COUNT(H31:L31)&lt;=3,SUM(H31:L31)/COUNT(H31:L31),"check value")</f>
        <v>#DIV/0!</v>
      </c>
    </row>
    <row r="32" spans="1:13" s="6" customFormat="1" ht="65.25" customHeight="1">
      <c r="A32" s="52">
        <f>A31+1</f>
        <v>17</v>
      </c>
      <c r="B32" s="53">
        <v>4.2</v>
      </c>
      <c r="C32" s="23" t="s">
        <v>129</v>
      </c>
      <c r="D32" s="39" t="s">
        <v>569</v>
      </c>
      <c r="E32" s="39" t="s">
        <v>618</v>
      </c>
      <c r="F32" s="39" t="s">
        <v>617</v>
      </c>
      <c r="G32" s="39" t="s">
        <v>0</v>
      </c>
      <c r="H32" s="27"/>
      <c r="I32" s="27"/>
      <c r="J32" s="27"/>
      <c r="K32" s="27"/>
      <c r="L32" s="27"/>
      <c r="M32" s="22" t="e">
        <f>IF(SUM(H32:L32)/COUNT(H32:L32)&lt;=3,SUM(H32:L32)/COUNT(H32:L32),"check value")</f>
        <v>#DIV/0!</v>
      </c>
    </row>
    <row r="33" spans="1:13" s="6" customFormat="1" ht="54.75" customHeight="1">
      <c r="A33" s="52">
        <f>A32+1</f>
        <v>18</v>
      </c>
      <c r="B33" s="53">
        <v>4.3</v>
      </c>
      <c r="C33" s="23" t="s">
        <v>1114</v>
      </c>
      <c r="D33" s="39" t="s">
        <v>569</v>
      </c>
      <c r="E33" s="39" t="s">
        <v>166</v>
      </c>
      <c r="F33" s="39" t="s">
        <v>1115</v>
      </c>
      <c r="G33" s="39" t="s">
        <v>616</v>
      </c>
      <c r="H33" s="27"/>
      <c r="I33" s="27"/>
      <c r="J33" s="27"/>
      <c r="K33" s="27"/>
      <c r="L33" s="27"/>
      <c r="M33" s="22" t="e">
        <f>IF(SUM(H33:L33)/COUNT(H33:L33)&lt;=3,SUM(H33:L33)/COUNT(H33:L33),"check value")</f>
        <v>#DIV/0!</v>
      </c>
    </row>
    <row r="34" spans="1:13" s="6" customFormat="1" ht="40.5" customHeight="1">
      <c r="A34" s="52">
        <f>A33+1</f>
        <v>19</v>
      </c>
      <c r="B34" s="53">
        <v>4.4</v>
      </c>
      <c r="C34" s="23" t="s">
        <v>1463</v>
      </c>
      <c r="D34" s="39" t="s">
        <v>1184</v>
      </c>
      <c r="E34" s="39" t="s">
        <v>1465</v>
      </c>
      <c r="F34" s="39" t="s">
        <v>1466</v>
      </c>
      <c r="G34" s="39" t="s">
        <v>616</v>
      </c>
      <c r="H34" s="27"/>
      <c r="I34" s="27"/>
      <c r="J34" s="27"/>
      <c r="K34" s="27"/>
      <c r="L34" s="27"/>
      <c r="M34" s="22" t="e">
        <f>IF(SUM(H34:L34)/COUNT(H34:L34)&lt;=3,SUM(H34:L34)/COUNT(H34:L34),"check value")</f>
        <v>#DIV/0!</v>
      </c>
    </row>
    <row r="35" spans="1:13" s="6" customFormat="1" ht="70.5" customHeight="1">
      <c r="A35" s="52">
        <f>A34+1</f>
        <v>20</v>
      </c>
      <c r="B35" s="53">
        <v>4.5</v>
      </c>
      <c r="C35" s="23" t="s">
        <v>1185</v>
      </c>
      <c r="D35" s="39" t="s">
        <v>569</v>
      </c>
      <c r="E35" s="39" t="s">
        <v>1186</v>
      </c>
      <c r="F35" s="39" t="s">
        <v>1187</v>
      </c>
      <c r="G35" s="39" t="s">
        <v>616</v>
      </c>
      <c r="H35" s="27"/>
      <c r="I35" s="27"/>
      <c r="J35" s="27"/>
      <c r="K35" s="27"/>
      <c r="L35" s="27"/>
      <c r="M35" s="22" t="e">
        <f>IF(SUM(H35:L35)/COUNT(H35:L35)&lt;=3,SUM(H35:L35)/COUNT(H35:L35),"check value")</f>
        <v>#DIV/0!</v>
      </c>
    </row>
    <row r="36" spans="1:13" s="6" customFormat="1" ht="12.75">
      <c r="A36" s="1445" t="s">
        <v>1119</v>
      </c>
      <c r="B36" s="1446"/>
      <c r="C36" s="1446"/>
      <c r="D36" s="1446"/>
      <c r="E36" s="1446"/>
      <c r="F36" s="1446"/>
      <c r="G36" s="1446"/>
      <c r="H36" s="28">
        <f aca="true" t="shared" si="6" ref="H36:M36">SUM(H31:H35)</f>
        <v>0</v>
      </c>
      <c r="I36" s="28">
        <f t="shared" si="6"/>
        <v>0</v>
      </c>
      <c r="J36" s="28">
        <f t="shared" si="6"/>
        <v>0</v>
      </c>
      <c r="K36" s="28">
        <f t="shared" si="6"/>
        <v>0</v>
      </c>
      <c r="L36" s="28">
        <f t="shared" si="6"/>
        <v>0</v>
      </c>
      <c r="M36" s="34" t="e">
        <f t="shared" si="6"/>
        <v>#DIV/0!</v>
      </c>
    </row>
    <row r="37" spans="1:13" s="8" customFormat="1" ht="12.75">
      <c r="A37" s="1445" t="s">
        <v>168</v>
      </c>
      <c r="B37" s="1446"/>
      <c r="C37" s="1446"/>
      <c r="D37" s="1446"/>
      <c r="E37" s="1446"/>
      <c r="F37" s="1446"/>
      <c r="G37" s="1446"/>
      <c r="H37" s="29">
        <f aca="true" t="shared" si="7" ref="H37:M37">H36/15</f>
        <v>0</v>
      </c>
      <c r="I37" s="29">
        <f t="shared" si="7"/>
        <v>0</v>
      </c>
      <c r="J37" s="29">
        <f t="shared" si="7"/>
        <v>0</v>
      </c>
      <c r="K37" s="29">
        <f t="shared" si="7"/>
        <v>0</v>
      </c>
      <c r="L37" s="29">
        <f t="shared" si="7"/>
        <v>0</v>
      </c>
      <c r="M37" s="35" t="e">
        <f t="shared" si="7"/>
        <v>#DIV/0!</v>
      </c>
    </row>
    <row r="38" spans="1:13" s="2" customFormat="1" ht="12.75">
      <c r="A38" s="47"/>
      <c r="B38" s="48">
        <v>5</v>
      </c>
      <c r="C38" s="48" t="s">
        <v>591</v>
      </c>
      <c r="D38" s="38"/>
      <c r="E38" s="38"/>
      <c r="F38" s="38"/>
      <c r="G38" s="38"/>
      <c r="H38" s="26"/>
      <c r="I38" s="26"/>
      <c r="J38" s="26"/>
      <c r="K38" s="26"/>
      <c r="L38" s="26"/>
      <c r="M38" s="22"/>
    </row>
    <row r="39" spans="1:13" ht="12.75">
      <c r="A39" s="49"/>
      <c r="B39" s="50"/>
      <c r="C39" s="51"/>
      <c r="D39" s="40"/>
      <c r="E39" s="40"/>
      <c r="F39" s="40"/>
      <c r="G39" s="40"/>
      <c r="H39" s="30"/>
      <c r="I39" s="30"/>
      <c r="J39" s="30"/>
      <c r="K39" s="30"/>
      <c r="L39" s="30"/>
      <c r="M39" s="22"/>
    </row>
    <row r="40" spans="1:13" s="6" customFormat="1" ht="38.25">
      <c r="A40" s="52">
        <v>21</v>
      </c>
      <c r="B40" s="53">
        <v>5.1</v>
      </c>
      <c r="C40" s="23" t="s">
        <v>135</v>
      </c>
      <c r="D40" s="39" t="s">
        <v>130</v>
      </c>
      <c r="E40" s="39" t="s">
        <v>132</v>
      </c>
      <c r="F40" s="39" t="s">
        <v>133</v>
      </c>
      <c r="G40" s="39" t="s">
        <v>131</v>
      </c>
      <c r="H40" s="27"/>
      <c r="I40" s="27"/>
      <c r="J40" s="27"/>
      <c r="K40" s="27"/>
      <c r="L40" s="27"/>
      <c r="M40" s="22" t="e">
        <f>IF(SUM(H40:L40)/COUNT(H40:L40)&lt;=3,SUM(H40:L40)/COUNT(H40:L40),"check value")</f>
        <v>#DIV/0!</v>
      </c>
    </row>
    <row r="41" spans="1:13" s="6" customFormat="1" ht="38.25">
      <c r="A41" s="52">
        <f>A40+1</f>
        <v>22</v>
      </c>
      <c r="B41" s="53">
        <v>5.2</v>
      </c>
      <c r="C41" s="23" t="s">
        <v>136</v>
      </c>
      <c r="D41" s="39" t="s">
        <v>569</v>
      </c>
      <c r="E41" s="39" t="s">
        <v>140</v>
      </c>
      <c r="F41" s="39" t="s">
        <v>139</v>
      </c>
      <c r="G41" s="39" t="s">
        <v>616</v>
      </c>
      <c r="H41" s="27"/>
      <c r="I41" s="27"/>
      <c r="J41" s="27"/>
      <c r="K41" s="27"/>
      <c r="L41" s="27"/>
      <c r="M41" s="22" t="e">
        <f>IF(SUM(H41:L41)/COUNT(H41:L41)&lt;=3,SUM(H41:L41)/COUNT(H41:L41),"check value")</f>
        <v>#DIV/0!</v>
      </c>
    </row>
    <row r="42" spans="1:13" s="6" customFormat="1" ht="25.5">
      <c r="A42" s="52">
        <f>A41+1</f>
        <v>23</v>
      </c>
      <c r="B42" s="53">
        <v>5.3</v>
      </c>
      <c r="C42" s="23" t="s">
        <v>805</v>
      </c>
      <c r="D42" s="39" t="s">
        <v>806</v>
      </c>
      <c r="E42" s="39" t="s">
        <v>1503</v>
      </c>
      <c r="F42" s="39" t="s">
        <v>815</v>
      </c>
      <c r="G42" s="39" t="s">
        <v>807</v>
      </c>
      <c r="H42" s="27"/>
      <c r="I42" s="27"/>
      <c r="J42" s="27"/>
      <c r="K42" s="27"/>
      <c r="L42" s="27"/>
      <c r="M42" s="22" t="e">
        <f>IF(SUM(H42:L42)/COUNT(H42:L42)&lt;=3,SUM(H42:L42)/COUNT(H42:L42),"check value")</f>
        <v>#DIV/0!</v>
      </c>
    </row>
    <row r="43" spans="1:13" s="6" customFormat="1" ht="39.75" customHeight="1">
      <c r="A43" s="52">
        <f>A42+1</f>
        <v>24</v>
      </c>
      <c r="B43" s="53">
        <v>5.4</v>
      </c>
      <c r="C43" s="23" t="s">
        <v>1504</v>
      </c>
      <c r="D43" s="39" t="s">
        <v>569</v>
      </c>
      <c r="E43" s="39" t="s">
        <v>589</v>
      </c>
      <c r="F43" s="39" t="s">
        <v>1464</v>
      </c>
      <c r="G43" s="39" t="s">
        <v>616</v>
      </c>
      <c r="H43" s="27"/>
      <c r="I43" s="27"/>
      <c r="J43" s="27"/>
      <c r="K43" s="27"/>
      <c r="L43" s="27"/>
      <c r="M43" s="22" t="e">
        <f>IF(SUM(H43:L43)/COUNT(H43:L43)&lt;=3,SUM(H43:L43)/COUNT(H43:L43),"check value")</f>
        <v>#DIV/0!</v>
      </c>
    </row>
    <row r="44" spans="1:13" s="6" customFormat="1" ht="25.5">
      <c r="A44" s="52">
        <f>A43+1</f>
        <v>25</v>
      </c>
      <c r="B44" s="53">
        <v>5.5</v>
      </c>
      <c r="C44" s="23" t="s">
        <v>586</v>
      </c>
      <c r="D44" s="39" t="s">
        <v>587</v>
      </c>
      <c r="E44" s="39" t="s">
        <v>588</v>
      </c>
      <c r="F44" s="39" t="s">
        <v>589</v>
      </c>
      <c r="G44" s="39" t="s">
        <v>590</v>
      </c>
      <c r="H44" s="27"/>
      <c r="I44" s="27"/>
      <c r="J44" s="27"/>
      <c r="K44" s="27"/>
      <c r="L44" s="27"/>
      <c r="M44" s="22" t="e">
        <f>IF(SUM(H44:L44)/COUNT(H44:L44)&lt;=3,SUM(H44:L44)/COUNT(H44:L44),"check value")</f>
        <v>#DIV/0!</v>
      </c>
    </row>
    <row r="45" spans="1:13" ht="12.75">
      <c r="A45" s="1451" t="s">
        <v>1119</v>
      </c>
      <c r="B45" s="1452"/>
      <c r="C45" s="1452"/>
      <c r="D45" s="1452"/>
      <c r="E45" s="1452"/>
      <c r="F45" s="1452"/>
      <c r="G45" s="1452"/>
      <c r="H45" s="28">
        <f aca="true" t="shared" si="8" ref="H45:M45">SUM(H40:H44)</f>
        <v>0</v>
      </c>
      <c r="I45" s="28">
        <f t="shared" si="8"/>
        <v>0</v>
      </c>
      <c r="J45" s="28">
        <f t="shared" si="8"/>
        <v>0</v>
      </c>
      <c r="K45" s="28">
        <f t="shared" si="8"/>
        <v>0</v>
      </c>
      <c r="L45" s="28">
        <f t="shared" si="8"/>
        <v>0</v>
      </c>
      <c r="M45" s="34" t="e">
        <f t="shared" si="8"/>
        <v>#DIV/0!</v>
      </c>
    </row>
    <row r="46" spans="1:13" s="2" customFormat="1" ht="13.5" thickBot="1">
      <c r="A46" s="1449" t="s">
        <v>167</v>
      </c>
      <c r="B46" s="1450"/>
      <c r="C46" s="1450"/>
      <c r="D46" s="1450"/>
      <c r="E46" s="1450"/>
      <c r="F46" s="1450"/>
      <c r="G46" s="1450"/>
      <c r="H46" s="32">
        <f aca="true" t="shared" si="9" ref="H46:M46">H45/15</f>
        <v>0</v>
      </c>
      <c r="I46" s="32">
        <f t="shared" si="9"/>
        <v>0</v>
      </c>
      <c r="J46" s="32">
        <f t="shared" si="9"/>
        <v>0</v>
      </c>
      <c r="K46" s="32">
        <f t="shared" si="9"/>
        <v>0</v>
      </c>
      <c r="L46" s="32">
        <f t="shared" si="9"/>
        <v>0</v>
      </c>
      <c r="M46" s="36" t="e">
        <f t="shared" si="9"/>
        <v>#DIV/0!</v>
      </c>
    </row>
    <row r="47" spans="1:13" s="2" customFormat="1" ht="14.25" thickBot="1" thickTop="1">
      <c r="A47" s="15"/>
      <c r="B47" s="15"/>
      <c r="C47" s="15"/>
      <c r="D47" s="15"/>
      <c r="E47" s="15"/>
      <c r="F47" s="15"/>
      <c r="G47" s="15"/>
      <c r="H47" s="42"/>
      <c r="I47" s="43"/>
      <c r="J47" s="43"/>
      <c r="K47" s="43"/>
      <c r="L47" s="43"/>
      <c r="M47" s="44"/>
    </row>
    <row r="48" spans="1:13" ht="16.5" thickTop="1">
      <c r="A48" s="14"/>
      <c r="B48" s="100"/>
      <c r="C48" s="101" t="s">
        <v>1510</v>
      </c>
      <c r="D48" s="101" t="s">
        <v>563</v>
      </c>
      <c r="E48" s="102" t="s">
        <v>1511</v>
      </c>
      <c r="F48" s="12"/>
      <c r="G48" s="12"/>
      <c r="H48" s="13"/>
      <c r="M48" s="6"/>
    </row>
    <row r="49" spans="1:13" ht="12.75">
      <c r="A49" s="11"/>
      <c r="B49" s="85">
        <v>1</v>
      </c>
      <c r="C49" s="86" t="str">
        <f>C3</f>
        <v>Legal framework and context</v>
      </c>
      <c r="D49" s="86" t="e">
        <f>M9</f>
        <v>#DIV/0!</v>
      </c>
      <c r="E49" s="87" t="e">
        <f>M10</f>
        <v>#DIV/0!</v>
      </c>
      <c r="F49" s="12"/>
      <c r="G49" s="12"/>
      <c r="H49" s="16"/>
      <c r="I49" s="9"/>
      <c r="M49" s="6"/>
    </row>
    <row r="50" spans="1:13" ht="12.75">
      <c r="A50" s="11"/>
      <c r="B50" s="88">
        <v>2</v>
      </c>
      <c r="C50" s="89" t="str">
        <f>C11</f>
        <v>Human resources</v>
      </c>
      <c r="D50" s="89" t="e">
        <f>M18</f>
        <v>#DIV/0!</v>
      </c>
      <c r="E50" s="90" t="e">
        <f>M19</f>
        <v>#DIV/0!</v>
      </c>
      <c r="F50" s="12"/>
      <c r="G50" s="12"/>
      <c r="H50" s="11"/>
      <c r="I50" s="9"/>
      <c r="M50" s="6"/>
    </row>
    <row r="51" spans="1:9" ht="12.75">
      <c r="A51" s="9"/>
      <c r="B51" s="88">
        <v>3</v>
      </c>
      <c r="C51" s="89" t="str">
        <f>C20</f>
        <v>Infrastructure</v>
      </c>
      <c r="D51" s="89" t="e">
        <f>M27</f>
        <v>#DIV/0!</v>
      </c>
      <c r="E51" s="90" t="e">
        <f>M28</f>
        <v>#DIV/0!</v>
      </c>
      <c r="F51" s="10"/>
      <c r="G51" s="10"/>
      <c r="H51" s="9"/>
      <c r="I51" s="9"/>
    </row>
    <row r="52" spans="2:5" ht="12.75">
      <c r="B52" s="88">
        <v>4</v>
      </c>
      <c r="C52" s="89" t="str">
        <f>C29</f>
        <v>Data availability and management</v>
      </c>
      <c r="D52" s="89" t="e">
        <f>M36</f>
        <v>#DIV/0!</v>
      </c>
      <c r="E52" s="90" t="e">
        <f>M37</f>
        <v>#DIV/0!</v>
      </c>
    </row>
    <row r="53" spans="2:5" ht="12.75">
      <c r="B53" s="91">
        <v>5</v>
      </c>
      <c r="C53" s="92" t="str">
        <f>C38</f>
        <v>Data analysis and use</v>
      </c>
      <c r="D53" s="92" t="e">
        <f>M45</f>
        <v>#DIV/0!</v>
      </c>
      <c r="E53" s="93" t="e">
        <f>M46</f>
        <v>#DIV/0!</v>
      </c>
    </row>
    <row r="54" spans="2:5" ht="12.75">
      <c r="B54" s="94"/>
      <c r="C54" s="95" t="s">
        <v>1118</v>
      </c>
      <c r="D54" s="95" t="e">
        <f>SUM(D49:D53)</f>
        <v>#DIV/0!</v>
      </c>
      <c r="E54" s="96"/>
    </row>
    <row r="55" spans="2:5" ht="13.5" thickBot="1">
      <c r="B55" s="97"/>
      <c r="C55" s="98" t="s">
        <v>1512</v>
      </c>
      <c r="D55" s="98"/>
      <c r="E55" s="99" t="e">
        <f>D54/75</f>
        <v>#DIV/0!</v>
      </c>
    </row>
    <row r="56" ht="13.5" thickTop="1"/>
  </sheetData>
  <sheetProtection/>
  <mergeCells count="13">
    <mergeCell ref="A19:G19"/>
    <mergeCell ref="A27:G27"/>
    <mergeCell ref="A46:G46"/>
    <mergeCell ref="A28:G28"/>
    <mergeCell ref="A36:G36"/>
    <mergeCell ref="A37:G37"/>
    <mergeCell ref="A45:G45"/>
    <mergeCell ref="D1:G1"/>
    <mergeCell ref="H1:L1"/>
    <mergeCell ref="M1:M2"/>
    <mergeCell ref="A9:G9"/>
    <mergeCell ref="A10:G10"/>
    <mergeCell ref="A18:G1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Sheet14"/>
  <dimension ref="A1:X19"/>
  <sheetViews>
    <sheetView zoomScalePageLayoutView="0" workbookViewId="0" topLeftCell="A1">
      <selection activeCell="B18" sqref="B18"/>
    </sheetView>
  </sheetViews>
  <sheetFormatPr defaultColWidth="9.140625" defaultRowHeight="12.75"/>
  <cols>
    <col min="1" max="1" width="11.57421875" style="121" customWidth="1"/>
    <col min="2" max="2" width="16.00390625" style="112" customWidth="1"/>
    <col min="3" max="3" width="20.00390625" style="79" customWidth="1"/>
    <col min="4" max="4" width="13.57421875" style="135" customWidth="1"/>
    <col min="5" max="5" width="15.140625" style="79" customWidth="1"/>
    <col min="6" max="6" width="14.140625" style="79" customWidth="1"/>
    <col min="7" max="7" width="11.28125" style="123" customWidth="1"/>
    <col min="8" max="8" width="9.140625" style="123" hidden="1" customWidth="1"/>
    <col min="9" max="9" width="10.28125" style="113" customWidth="1"/>
    <col min="10" max="23" width="8.8515625" style="113" customWidth="1"/>
    <col min="24" max="24" width="11.140625" style="113" customWidth="1"/>
    <col min="25" max="25" width="12.421875" style="70" customWidth="1"/>
    <col min="26" max="16384" width="9.140625" style="70" customWidth="1"/>
  </cols>
  <sheetData>
    <row r="1" spans="1:24" ht="36.75" customHeight="1" thickBot="1" thickTop="1">
      <c r="A1" s="1336" t="s">
        <v>1513</v>
      </c>
      <c r="B1" s="1337" t="s">
        <v>1514</v>
      </c>
      <c r="C1" s="1337" t="s">
        <v>1515</v>
      </c>
      <c r="D1" s="275" t="s">
        <v>300</v>
      </c>
      <c r="E1" s="275" t="s">
        <v>301</v>
      </c>
      <c r="F1" s="275" t="s">
        <v>1564</v>
      </c>
      <c r="G1" s="276" t="s">
        <v>1565</v>
      </c>
      <c r="H1" s="1339" t="s">
        <v>594</v>
      </c>
      <c r="I1" s="1328" t="s">
        <v>1573</v>
      </c>
      <c r="J1" s="1330" t="s">
        <v>325</v>
      </c>
      <c r="K1" s="1330"/>
      <c r="L1" s="1330"/>
      <c r="M1" s="1330"/>
      <c r="N1" s="1330"/>
      <c r="O1" s="1330"/>
      <c r="P1" s="1330"/>
      <c r="Q1" s="1330"/>
      <c r="R1" s="1330"/>
      <c r="S1" s="1330"/>
      <c r="T1" s="1330"/>
      <c r="U1" s="1330"/>
      <c r="V1" s="1330"/>
      <c r="W1" s="1331"/>
      <c r="X1" s="1332" t="s">
        <v>324</v>
      </c>
    </row>
    <row r="2" spans="1:24" ht="12.75" customHeight="1" thickBot="1" thickTop="1">
      <c r="A2" s="1336"/>
      <c r="B2" s="1338"/>
      <c r="C2" s="1338"/>
      <c r="D2" s="277">
        <v>3</v>
      </c>
      <c r="E2" s="277">
        <v>2</v>
      </c>
      <c r="F2" s="277">
        <v>1</v>
      </c>
      <c r="G2" s="278">
        <v>0</v>
      </c>
      <c r="H2" s="1340"/>
      <c r="I2" s="1329"/>
      <c r="J2" s="165" t="s">
        <v>1007</v>
      </c>
      <c r="K2" s="164" t="s">
        <v>1008</v>
      </c>
      <c r="L2" s="164" t="s">
        <v>1009</v>
      </c>
      <c r="M2" s="164" t="s">
        <v>1010</v>
      </c>
      <c r="N2" s="164" t="s">
        <v>1011</v>
      </c>
      <c r="O2" s="164" t="s">
        <v>1012</v>
      </c>
      <c r="P2" s="164" t="s">
        <v>1013</v>
      </c>
      <c r="Q2" s="164" t="s">
        <v>1014</v>
      </c>
      <c r="R2" s="164" t="s">
        <v>1015</v>
      </c>
      <c r="S2" s="164" t="s">
        <v>1016</v>
      </c>
      <c r="T2" s="164" t="s">
        <v>1017</v>
      </c>
      <c r="U2" s="164" t="s">
        <v>1018</v>
      </c>
      <c r="V2" s="164" t="s">
        <v>1019</v>
      </c>
      <c r="W2" s="164" t="s">
        <v>1020</v>
      </c>
      <c r="X2" s="1333"/>
    </row>
    <row r="3" spans="1:24" ht="12" thickBot="1">
      <c r="A3" s="273" t="s">
        <v>1518</v>
      </c>
      <c r="B3" s="274"/>
      <c r="C3" s="274"/>
      <c r="D3" s="274"/>
      <c r="E3" s="274"/>
      <c r="F3" s="274"/>
      <c r="G3" s="274"/>
      <c r="H3" s="289"/>
      <c r="I3" s="299"/>
      <c r="J3" s="294"/>
      <c r="K3" s="169"/>
      <c r="L3" s="169"/>
      <c r="M3" s="169"/>
      <c r="N3" s="169"/>
      <c r="O3" s="170"/>
      <c r="P3" s="170"/>
      <c r="Q3" s="170"/>
      <c r="R3" s="170"/>
      <c r="S3" s="170"/>
      <c r="T3" s="170"/>
      <c r="U3" s="170"/>
      <c r="V3" s="170"/>
      <c r="W3" s="170"/>
      <c r="X3" s="167"/>
    </row>
    <row r="4" spans="1:24" ht="26.25" customHeight="1" thickBot="1" thickTop="1">
      <c r="A4" s="1334" t="s">
        <v>252</v>
      </c>
      <c r="B4" s="1335"/>
      <c r="C4" s="1335"/>
      <c r="D4" s="1335"/>
      <c r="E4" s="1335"/>
      <c r="F4" s="251" t="s">
        <v>1021</v>
      </c>
      <c r="G4" s="252" t="s">
        <v>1022</v>
      </c>
      <c r="H4" s="268"/>
      <c r="I4" s="300"/>
      <c r="J4" s="295"/>
      <c r="K4" s="269"/>
      <c r="L4" s="269"/>
      <c r="M4" s="269"/>
      <c r="N4" s="269"/>
      <c r="O4" s="269"/>
      <c r="P4" s="269"/>
      <c r="Q4" s="269"/>
      <c r="R4" s="269"/>
      <c r="S4" s="269"/>
      <c r="T4" s="269"/>
      <c r="U4" s="269"/>
      <c r="V4" s="269"/>
      <c r="W4" s="269"/>
      <c r="X4" s="270"/>
    </row>
    <row r="5" spans="1:24" s="124" customFormat="1" ht="91.5" thickBot="1" thickTop="1">
      <c r="A5" s="229" t="s">
        <v>306</v>
      </c>
      <c r="B5" s="229" t="s">
        <v>552</v>
      </c>
      <c r="C5" s="229" t="s">
        <v>1002</v>
      </c>
      <c r="D5" s="230" t="s">
        <v>307</v>
      </c>
      <c r="E5" s="230" t="s">
        <v>308</v>
      </c>
      <c r="F5" s="230" t="s">
        <v>1038</v>
      </c>
      <c r="G5" s="231" t="s">
        <v>555</v>
      </c>
      <c r="H5" s="290">
        <f>IF(COUNT(J5:W5)&gt;0,3,"")</f>
      </c>
      <c r="I5" s="285"/>
      <c r="J5" s="288"/>
      <c r="K5" s="81"/>
      <c r="L5" s="81"/>
      <c r="M5" s="81"/>
      <c r="N5" s="81"/>
      <c r="O5" s="81"/>
      <c r="P5" s="81"/>
      <c r="Q5" s="81"/>
      <c r="R5" s="81"/>
      <c r="S5" s="81"/>
      <c r="T5" s="81"/>
      <c r="U5" s="81"/>
      <c r="V5" s="81"/>
      <c r="W5" s="81"/>
      <c r="X5" s="168">
        <f>IF(H5="","",IF((SUM(J5:W5)/COUNT(J5:W5))&lt;=H5,SUMIF(J5:W5,"&lt;=3")/COUNTIF(J5:W5,"&lt;=3"),"check value"))</f>
      </c>
    </row>
    <row r="6" spans="1:24" s="124" customFormat="1" ht="23.25" thickBot="1">
      <c r="A6" s="232"/>
      <c r="B6" s="233" t="s">
        <v>1520</v>
      </c>
      <c r="C6" s="233" t="s">
        <v>1521</v>
      </c>
      <c r="D6" s="234" t="s">
        <v>556</v>
      </c>
      <c r="E6" s="234" t="s">
        <v>1523</v>
      </c>
      <c r="F6" s="234" t="s">
        <v>188</v>
      </c>
      <c r="G6" s="234" t="s">
        <v>555</v>
      </c>
      <c r="H6" s="290">
        <f aca="true" t="shared" si="0" ref="H6:H11">IF(COUNT(J6:W6)&gt;0,3,"")</f>
      </c>
      <c r="I6" s="287"/>
      <c r="J6" s="163" t="str">
        <f>IF(J$4=1,'V Information products'!J7,"?")</f>
        <v>?</v>
      </c>
      <c r="K6" s="163" t="str">
        <f>IF(K$4=1,'V Information products'!K7,"?")</f>
        <v>?</v>
      </c>
      <c r="L6" s="163" t="str">
        <f>IF(L$4=1,'V Information products'!L7,"?")</f>
        <v>?</v>
      </c>
      <c r="M6" s="163" t="str">
        <f>IF(M$4=1,'V Information products'!M7,"?")</f>
        <v>?</v>
      </c>
      <c r="N6" s="163" t="str">
        <f>IF(N$4=1,'V Information products'!N7,"?")</f>
        <v>?</v>
      </c>
      <c r="O6" s="163" t="str">
        <f>IF(O$4=1,'V Information products'!O7,"?")</f>
        <v>?</v>
      </c>
      <c r="P6" s="163" t="str">
        <f>IF(P$4=1,'V Information products'!P7,"?")</f>
        <v>?</v>
      </c>
      <c r="Q6" s="163" t="str">
        <f>IF(Q$4=1,'V Information products'!Q7,"?")</f>
        <v>?</v>
      </c>
      <c r="R6" s="163" t="str">
        <f>IF(R$4=1,'V Information products'!R7,"?")</f>
        <v>?</v>
      </c>
      <c r="S6" s="163" t="str">
        <f>IF(S$4=1,'V Information products'!S7,"?")</f>
        <v>?</v>
      </c>
      <c r="T6" s="163" t="str">
        <f>IF(T$4=1,'V Information products'!T7,"?")</f>
        <v>?</v>
      </c>
      <c r="U6" s="163" t="str">
        <f>IF(U$4=1,'V Information products'!U7,"?")</f>
        <v>?</v>
      </c>
      <c r="V6" s="163" t="str">
        <f>IF(V$4=1,'V Information products'!V7,"?")</f>
        <v>?</v>
      </c>
      <c r="W6" s="163" t="str">
        <f>IF(W$4=1,'V Information products'!W7,"?")</f>
        <v>?</v>
      </c>
      <c r="X6" s="168">
        <f aca="true" t="shared" si="1" ref="X6:X11">IF(H6="","",IF((SUM(J6:W6)/COUNT(J6:W6))&lt;=H6,SUMIF(J6:W6,"&lt;=3")/COUNTIF(J6:W6,"&lt;=3"),"check value"))</f>
      </c>
    </row>
    <row r="7" spans="1:24" s="124" customFormat="1" ht="24" thickBot="1" thickTop="1">
      <c r="A7" s="238"/>
      <c r="B7" s="229" t="s">
        <v>1524</v>
      </c>
      <c r="C7" s="229" t="s">
        <v>189</v>
      </c>
      <c r="D7" s="230" t="s">
        <v>1525</v>
      </c>
      <c r="E7" s="230" t="s">
        <v>1526</v>
      </c>
      <c r="F7" s="230" t="s">
        <v>1527</v>
      </c>
      <c r="G7" s="231" t="s">
        <v>555</v>
      </c>
      <c r="H7" s="290">
        <f t="shared" si="0"/>
      </c>
      <c r="I7" s="287"/>
      <c r="J7" s="163" t="str">
        <f>IF(J$4=1,'V Information products'!J8,"?")</f>
        <v>?</v>
      </c>
      <c r="K7" s="163" t="str">
        <f>IF(K$4=1,'V Information products'!K8,"?")</f>
        <v>?</v>
      </c>
      <c r="L7" s="163" t="str">
        <f>IF(L$4=1,'V Information products'!L8,"?")</f>
        <v>?</v>
      </c>
      <c r="M7" s="163" t="str">
        <f>IF(M$4=1,'V Information products'!M8,"?")</f>
        <v>?</v>
      </c>
      <c r="N7" s="163" t="str">
        <f>IF(N$4=1,'V Information products'!N8,"?")</f>
        <v>?</v>
      </c>
      <c r="O7" s="163" t="str">
        <f>IF(O$4=1,'V Information products'!O8,"?")</f>
        <v>?</v>
      </c>
      <c r="P7" s="163" t="str">
        <f>IF(P$4=1,'V Information products'!P8,"?")</f>
        <v>?</v>
      </c>
      <c r="Q7" s="163" t="str">
        <f>IF(Q$4=1,'V Information products'!Q8,"?")</f>
        <v>?</v>
      </c>
      <c r="R7" s="163" t="str">
        <f>IF(R$4=1,'V Information products'!R8,"?")</f>
        <v>?</v>
      </c>
      <c r="S7" s="163" t="str">
        <f>IF(S$4=1,'V Information products'!S8,"?")</f>
        <v>?</v>
      </c>
      <c r="T7" s="163" t="str">
        <f>IF(T$4=1,'V Information products'!T8,"?")</f>
        <v>?</v>
      </c>
      <c r="U7" s="163" t="str">
        <f>IF(U$4=1,'V Information products'!U8,"?")</f>
        <v>?</v>
      </c>
      <c r="V7" s="163" t="str">
        <f>IF(V$4=1,'V Information products'!V8,"?")</f>
        <v>?</v>
      </c>
      <c r="W7" s="163" t="str">
        <f>IF(W$4=1,'V Information products'!W8,"?")</f>
        <v>?</v>
      </c>
      <c r="X7" s="168">
        <f t="shared" si="1"/>
      </c>
    </row>
    <row r="8" spans="1:24" s="124" customFormat="1" ht="23.25" thickBot="1">
      <c r="A8" s="239"/>
      <c r="B8" s="240" t="s">
        <v>1528</v>
      </c>
      <c r="C8" s="240" t="s">
        <v>190</v>
      </c>
      <c r="D8" s="241" t="s">
        <v>1516</v>
      </c>
      <c r="E8" s="241" t="s">
        <v>985</v>
      </c>
      <c r="F8" s="241" t="s">
        <v>1517</v>
      </c>
      <c r="G8" s="241" t="s">
        <v>570</v>
      </c>
      <c r="H8" s="290">
        <f t="shared" si="0"/>
      </c>
      <c r="I8" s="287"/>
      <c r="J8" s="163" t="str">
        <f>IF(J$4=1,'V Information products'!J9,"?")</f>
        <v>?</v>
      </c>
      <c r="K8" s="163" t="str">
        <f>IF(K$4=1,'V Information products'!K9,"?")</f>
        <v>?</v>
      </c>
      <c r="L8" s="163" t="str">
        <f>IF(L$4=1,'V Information products'!L9,"?")</f>
        <v>?</v>
      </c>
      <c r="M8" s="163" t="str">
        <f>IF(M$4=1,'V Information products'!M9,"?")</f>
        <v>?</v>
      </c>
      <c r="N8" s="163" t="str">
        <f>IF(N$4=1,'V Information products'!N9,"?")</f>
        <v>?</v>
      </c>
      <c r="O8" s="163" t="str">
        <f>IF(O$4=1,'V Information products'!O9,"?")</f>
        <v>?</v>
      </c>
      <c r="P8" s="163" t="str">
        <f>IF(P$4=1,'V Information products'!P9,"?")</f>
        <v>?</v>
      </c>
      <c r="Q8" s="163" t="str">
        <f>IF(Q$4=1,'V Information products'!Q9,"?")</f>
        <v>?</v>
      </c>
      <c r="R8" s="163" t="str">
        <f>IF(R$4=1,'V Information products'!R9,"?")</f>
        <v>?</v>
      </c>
      <c r="S8" s="163" t="str">
        <f>IF(S$4=1,'V Information products'!S9,"?")</f>
        <v>?</v>
      </c>
      <c r="T8" s="163" t="str">
        <f>IF(T$4=1,'V Information products'!T9,"?")</f>
        <v>?</v>
      </c>
      <c r="U8" s="163" t="str">
        <f>IF(U$4=1,'V Information products'!U9,"?")</f>
        <v>?</v>
      </c>
      <c r="V8" s="163" t="str">
        <f>IF(V$4=1,'V Information products'!V9,"?")</f>
        <v>?</v>
      </c>
      <c r="W8" s="163" t="str">
        <f>IF(W$4=1,'V Information products'!W9,"?")</f>
        <v>?</v>
      </c>
      <c r="X8" s="168">
        <f t="shared" si="1"/>
      </c>
    </row>
    <row r="9" spans="1:24" s="124" customFormat="1" ht="23.25" thickBot="1">
      <c r="A9" s="229"/>
      <c r="B9" s="229" t="s">
        <v>1529</v>
      </c>
      <c r="C9" s="229" t="s">
        <v>1005</v>
      </c>
      <c r="D9" s="230" t="s">
        <v>181</v>
      </c>
      <c r="E9" s="230" t="s">
        <v>1531</v>
      </c>
      <c r="F9" s="230" t="s">
        <v>1532</v>
      </c>
      <c r="G9" s="231" t="s">
        <v>180</v>
      </c>
      <c r="H9" s="290">
        <f t="shared" si="0"/>
      </c>
      <c r="I9" s="287"/>
      <c r="J9" s="163" t="str">
        <f>IF(J$4=1,'V Information products'!J10,"?")</f>
        <v>?</v>
      </c>
      <c r="K9" s="163" t="str">
        <f>IF(K$4=1,'V Information products'!K10,"?")</f>
        <v>?</v>
      </c>
      <c r="L9" s="163" t="str">
        <f>IF(L$4=1,'V Information products'!L10,"?")</f>
        <v>?</v>
      </c>
      <c r="M9" s="163" t="str">
        <f>IF(M$4=1,'V Information products'!M10,"?")</f>
        <v>?</v>
      </c>
      <c r="N9" s="163" t="str">
        <f>IF(N$4=1,'V Information products'!N10,"?")</f>
        <v>?</v>
      </c>
      <c r="O9" s="163" t="str">
        <f>IF(O$4=1,'V Information products'!O10,"?")</f>
        <v>?</v>
      </c>
      <c r="P9" s="163" t="str">
        <f>IF(P$4=1,'V Information products'!P10,"?")</f>
        <v>?</v>
      </c>
      <c r="Q9" s="163" t="str">
        <f>IF(Q$4=1,'V Information products'!Q10,"?")</f>
        <v>?</v>
      </c>
      <c r="R9" s="163" t="str">
        <f>IF(R$4=1,'V Information products'!R10,"?")</f>
        <v>?</v>
      </c>
      <c r="S9" s="163" t="str">
        <f>IF(S$4=1,'V Information products'!S10,"?")</f>
        <v>?</v>
      </c>
      <c r="T9" s="163" t="str">
        <f>IF(T$4=1,'V Information products'!T10,"?")</f>
        <v>?</v>
      </c>
      <c r="U9" s="163" t="str">
        <f>IF(U$4=1,'V Information products'!U10,"?")</f>
        <v>?</v>
      </c>
      <c r="V9" s="163" t="str">
        <f>IF(V$4=1,'V Information products'!V10,"?")</f>
        <v>?</v>
      </c>
      <c r="W9" s="163" t="str">
        <f>IF(W$4=1,'V Information products'!W10,"?")</f>
        <v>?</v>
      </c>
      <c r="X9" s="168">
        <f t="shared" si="1"/>
      </c>
    </row>
    <row r="10" spans="1:24" s="124" customFormat="1" ht="112.5">
      <c r="A10" s="247"/>
      <c r="B10" s="248" t="s">
        <v>839</v>
      </c>
      <c r="C10" s="248" t="s">
        <v>840</v>
      </c>
      <c r="D10" s="249" t="s">
        <v>1535</v>
      </c>
      <c r="E10" s="249" t="s">
        <v>1526</v>
      </c>
      <c r="F10" s="249" t="s">
        <v>1527</v>
      </c>
      <c r="G10" s="249" t="s">
        <v>570</v>
      </c>
      <c r="H10" s="290">
        <f>IF(COUNT(J10:W10)&gt;0,3,"")</f>
      </c>
      <c r="I10" s="287"/>
      <c r="J10" s="163" t="str">
        <f>IF(J$4=1,'V Information products'!J11,"?")</f>
        <v>?</v>
      </c>
      <c r="K10" s="163" t="str">
        <f>IF(K$4=1,'V Information products'!K11,"?")</f>
        <v>?</v>
      </c>
      <c r="L10" s="163" t="str">
        <f>IF(L$4=1,'V Information products'!L11,"?")</f>
        <v>?</v>
      </c>
      <c r="M10" s="163" t="str">
        <f>IF(M$4=1,'V Information products'!M11,"?")</f>
        <v>?</v>
      </c>
      <c r="N10" s="163" t="str">
        <f>IF(N$4=1,'V Information products'!N11,"?")</f>
        <v>?</v>
      </c>
      <c r="O10" s="163" t="str">
        <f>IF(O$4=1,'V Information products'!O11,"?")</f>
        <v>?</v>
      </c>
      <c r="P10" s="163" t="str">
        <f>IF(P$4=1,'V Information products'!P11,"?")</f>
        <v>?</v>
      </c>
      <c r="Q10" s="163" t="str">
        <f>IF(Q$4=1,'V Information products'!Q11,"?")</f>
        <v>?</v>
      </c>
      <c r="R10" s="163" t="str">
        <f>IF(R$4=1,'V Information products'!R11,"?")</f>
        <v>?</v>
      </c>
      <c r="S10" s="163" t="str">
        <f>IF(S$4=1,'V Information products'!S11,"?")</f>
        <v>?</v>
      </c>
      <c r="T10" s="163" t="str">
        <f>IF(T$4=1,'V Information products'!T11,"?")</f>
        <v>?</v>
      </c>
      <c r="U10" s="163" t="str">
        <f>IF(U$4=1,'V Information products'!U11,"?")</f>
        <v>?</v>
      </c>
      <c r="V10" s="163" t="str">
        <f>IF(V$4=1,'V Information products'!V11,"?")</f>
        <v>?</v>
      </c>
      <c r="W10" s="163" t="str">
        <f>IF(W$4=1,'V Information products'!W11,"?")</f>
        <v>?</v>
      </c>
      <c r="X10" s="168">
        <f t="shared" si="1"/>
      </c>
    </row>
    <row r="11" spans="1:24" s="124" customFormat="1" ht="34.5" thickBot="1">
      <c r="A11" s="243"/>
      <c r="B11" s="243" t="s">
        <v>185</v>
      </c>
      <c r="C11" s="243" t="s">
        <v>197</v>
      </c>
      <c r="D11" s="244" t="s">
        <v>1516</v>
      </c>
      <c r="E11" s="244" t="s">
        <v>985</v>
      </c>
      <c r="F11" s="244" t="s">
        <v>1517</v>
      </c>
      <c r="G11" s="250" t="s">
        <v>570</v>
      </c>
      <c r="H11" s="290">
        <f t="shared" si="0"/>
      </c>
      <c r="I11" s="287"/>
      <c r="J11" s="296"/>
      <c r="K11" s="76"/>
      <c r="L11" s="76"/>
      <c r="M11" s="76"/>
      <c r="N11" s="76"/>
      <c r="O11" s="76"/>
      <c r="P11" s="76"/>
      <c r="Q11" s="76"/>
      <c r="R11" s="76"/>
      <c r="S11" s="76"/>
      <c r="T11" s="76"/>
      <c r="U11" s="76"/>
      <c r="V11" s="76"/>
      <c r="W11" s="76"/>
      <c r="X11" s="168">
        <f t="shared" si="1"/>
      </c>
    </row>
    <row r="12" spans="1:24" ht="21.75" customHeight="1" thickBot="1">
      <c r="A12" s="1334" t="s">
        <v>252</v>
      </c>
      <c r="B12" s="1335"/>
      <c r="C12" s="1335"/>
      <c r="D12" s="1335"/>
      <c r="E12" s="1335"/>
      <c r="F12" s="251" t="s">
        <v>1021</v>
      </c>
      <c r="G12" s="252" t="s">
        <v>1022</v>
      </c>
      <c r="H12" s="268"/>
      <c r="I12" s="300"/>
      <c r="J12" s="295"/>
      <c r="K12" s="269"/>
      <c r="L12" s="269"/>
      <c r="M12" s="269"/>
      <c r="N12" s="269"/>
      <c r="O12" s="269"/>
      <c r="P12" s="269"/>
      <c r="Q12" s="269"/>
      <c r="R12" s="269"/>
      <c r="S12" s="269"/>
      <c r="T12" s="269"/>
      <c r="U12" s="269"/>
      <c r="V12" s="269"/>
      <c r="W12" s="269"/>
      <c r="X12" s="270"/>
    </row>
    <row r="13" spans="1:24" s="124" customFormat="1" ht="60" customHeight="1" thickBot="1" thickTop="1">
      <c r="A13" s="229" t="s">
        <v>1039</v>
      </c>
      <c r="B13" s="229" t="s">
        <v>552</v>
      </c>
      <c r="C13" s="229" t="s">
        <v>1002</v>
      </c>
      <c r="D13" s="230" t="s">
        <v>1040</v>
      </c>
      <c r="E13" s="230" t="s">
        <v>1041</v>
      </c>
      <c r="F13" s="230" t="s">
        <v>1042</v>
      </c>
      <c r="G13" s="231" t="s">
        <v>555</v>
      </c>
      <c r="H13" s="290">
        <f aca="true" t="shared" si="2" ref="H13:H19">IF(COUNT(J13:W13)&gt;0,3,"")</f>
      </c>
      <c r="I13" s="285"/>
      <c r="J13" s="288"/>
      <c r="K13" s="81"/>
      <c r="L13" s="81"/>
      <c r="M13" s="81"/>
      <c r="N13" s="81"/>
      <c r="O13" s="81"/>
      <c r="P13" s="81"/>
      <c r="Q13" s="81"/>
      <c r="R13" s="81"/>
      <c r="S13" s="81"/>
      <c r="T13" s="81"/>
      <c r="U13" s="81"/>
      <c r="V13" s="81"/>
      <c r="W13" s="81"/>
      <c r="X13" s="168">
        <f>IF(H13="","",IF((SUM(J13:W13)/COUNT(J13:W13))&lt;=H13,SUMIF(J13:W13,"&lt;=3")/COUNTIF(J13:W13,"&lt;=3"),"check value"))</f>
      </c>
    </row>
    <row r="14" spans="1:24" s="124" customFormat="1" ht="23.25" thickBot="1">
      <c r="A14" s="232"/>
      <c r="B14" s="233" t="s">
        <v>1520</v>
      </c>
      <c r="C14" s="233" t="s">
        <v>1521</v>
      </c>
      <c r="D14" s="234" t="s">
        <v>556</v>
      </c>
      <c r="E14" s="234" t="s">
        <v>1523</v>
      </c>
      <c r="F14" s="234" t="s">
        <v>188</v>
      </c>
      <c r="G14" s="234" t="s">
        <v>555</v>
      </c>
      <c r="H14" s="290">
        <f t="shared" si="2"/>
      </c>
      <c r="I14" s="287"/>
      <c r="J14" s="163" t="str">
        <f>IF(J$12=1,'V Information products'!J7,"?")</f>
        <v>?</v>
      </c>
      <c r="K14" s="163" t="str">
        <f>IF(K$12=1,'V Information products'!K7,"?")</f>
        <v>?</v>
      </c>
      <c r="L14" s="163" t="str">
        <f>IF(L$12=1,'V Information products'!L7,"?")</f>
        <v>?</v>
      </c>
      <c r="M14" s="163" t="str">
        <f>IF(M$12=1,'V Information products'!M7,"?")</f>
        <v>?</v>
      </c>
      <c r="N14" s="163" t="str">
        <f>IF(N$12=1,'V Information products'!N7,"?")</f>
        <v>?</v>
      </c>
      <c r="O14" s="163" t="str">
        <f>IF(O$12=1,'V Information products'!O7,"?")</f>
        <v>?</v>
      </c>
      <c r="P14" s="163" t="str">
        <f>IF(P$12=1,'V Information products'!P7,"?")</f>
        <v>?</v>
      </c>
      <c r="Q14" s="163" t="str">
        <f>IF(Q$12=1,'V Information products'!Q7,"?")</f>
        <v>?</v>
      </c>
      <c r="R14" s="163" t="str">
        <f>IF(R$12=1,'V Information products'!R7,"?")</f>
        <v>?</v>
      </c>
      <c r="S14" s="163" t="str">
        <f>IF(S$12=1,'V Information products'!S7,"?")</f>
        <v>?</v>
      </c>
      <c r="T14" s="163" t="str">
        <f>IF(T$12=1,'V Information products'!T7,"?")</f>
        <v>?</v>
      </c>
      <c r="U14" s="163" t="str">
        <f>IF(U$12=1,'V Information products'!U7,"?")</f>
        <v>?</v>
      </c>
      <c r="V14" s="163" t="str">
        <f>IF(V$12=1,'V Information products'!V7,"?")</f>
        <v>?</v>
      </c>
      <c r="W14" s="163" t="str">
        <f>IF(W$12=1,'V Information products'!W7,"?")</f>
        <v>?</v>
      </c>
      <c r="X14" s="168">
        <f aca="true" t="shared" si="3" ref="X14:X19">IF(H14="","",IF((SUM(J14:W14)/COUNT(J14:W14))&lt;=H14,SUMIF(J14:W14,"&lt;=3")/COUNTIF(J14:W14,"&lt;=3"),"check value"))</f>
      </c>
    </row>
    <row r="15" spans="1:24" s="124" customFormat="1" ht="24" thickBot="1" thickTop="1">
      <c r="A15" s="238"/>
      <c r="B15" s="229" t="s">
        <v>1524</v>
      </c>
      <c r="C15" s="229" t="s">
        <v>189</v>
      </c>
      <c r="D15" s="230" t="s">
        <v>1525</v>
      </c>
      <c r="E15" s="230" t="s">
        <v>1526</v>
      </c>
      <c r="F15" s="230" t="s">
        <v>1527</v>
      </c>
      <c r="G15" s="231" t="s">
        <v>555</v>
      </c>
      <c r="H15" s="290">
        <f t="shared" si="2"/>
      </c>
      <c r="I15" s="287"/>
      <c r="J15" s="163" t="str">
        <f>IF(J$12=1,'V Information products'!J8,"?")</f>
        <v>?</v>
      </c>
      <c r="K15" s="163" t="str">
        <f>IF(K$12=1,'V Information products'!K8,"?")</f>
        <v>?</v>
      </c>
      <c r="L15" s="163" t="str">
        <f>IF(L$12=1,'V Information products'!L8,"?")</f>
        <v>?</v>
      </c>
      <c r="M15" s="163" t="str">
        <f>IF(M$12=1,'V Information products'!M8,"?")</f>
        <v>?</v>
      </c>
      <c r="N15" s="163" t="str">
        <f>IF(N$12=1,'V Information products'!N8,"?")</f>
        <v>?</v>
      </c>
      <c r="O15" s="163" t="str">
        <f>IF(O$12=1,'V Information products'!O8,"?")</f>
        <v>?</v>
      </c>
      <c r="P15" s="163" t="str">
        <f>IF(P$12=1,'V Information products'!P8,"?")</f>
        <v>?</v>
      </c>
      <c r="Q15" s="163" t="str">
        <f>IF(Q$12=1,'V Information products'!Q8,"?")</f>
        <v>?</v>
      </c>
      <c r="R15" s="163" t="str">
        <f>IF(R$12=1,'V Information products'!R8,"?")</f>
        <v>?</v>
      </c>
      <c r="S15" s="163" t="str">
        <f>IF(S$12=1,'V Information products'!S8,"?")</f>
        <v>?</v>
      </c>
      <c r="T15" s="163" t="str">
        <f>IF(T$12=1,'V Information products'!T8,"?")</f>
        <v>?</v>
      </c>
      <c r="U15" s="163" t="str">
        <f>IF(U$12=1,'V Information products'!U8,"?")</f>
        <v>?</v>
      </c>
      <c r="V15" s="163" t="str">
        <f>IF(V$12=1,'V Information products'!V8,"?")</f>
        <v>?</v>
      </c>
      <c r="W15" s="163" t="str">
        <f>IF(W$12=1,'V Information products'!W8,"?")</f>
        <v>?</v>
      </c>
      <c r="X15" s="168">
        <f t="shared" si="3"/>
      </c>
    </row>
    <row r="16" spans="1:24" s="124" customFormat="1" ht="23.25" thickBot="1">
      <c r="A16" s="239"/>
      <c r="B16" s="240" t="s">
        <v>1528</v>
      </c>
      <c r="C16" s="240" t="s">
        <v>190</v>
      </c>
      <c r="D16" s="241" t="s">
        <v>1516</v>
      </c>
      <c r="E16" s="241" t="s">
        <v>985</v>
      </c>
      <c r="F16" s="241" t="s">
        <v>1517</v>
      </c>
      <c r="G16" s="241" t="s">
        <v>570</v>
      </c>
      <c r="H16" s="290">
        <f t="shared" si="2"/>
      </c>
      <c r="I16" s="287"/>
      <c r="J16" s="163" t="str">
        <f>IF(J$12=1,'V Information products'!J9,"?")</f>
        <v>?</v>
      </c>
      <c r="K16" s="163" t="str">
        <f>IF(K$12=1,'V Information products'!K9,"?")</f>
        <v>?</v>
      </c>
      <c r="L16" s="163" t="str">
        <f>IF(L$12=1,'V Information products'!L9,"?")</f>
        <v>?</v>
      </c>
      <c r="M16" s="163" t="str">
        <f>IF(M$12=1,'V Information products'!M9,"?")</f>
        <v>?</v>
      </c>
      <c r="N16" s="163" t="str">
        <f>IF(N$12=1,'V Information products'!N9,"?")</f>
        <v>?</v>
      </c>
      <c r="O16" s="163" t="str">
        <f>IF(O$12=1,'V Information products'!O9,"?")</f>
        <v>?</v>
      </c>
      <c r="P16" s="163" t="str">
        <f>IF(P$12=1,'V Information products'!P9,"?")</f>
        <v>?</v>
      </c>
      <c r="Q16" s="163" t="str">
        <f>IF(Q$12=1,'V Information products'!Q9,"?")</f>
        <v>?</v>
      </c>
      <c r="R16" s="163" t="str">
        <f>IF(R$12=1,'V Information products'!R9,"?")</f>
        <v>?</v>
      </c>
      <c r="S16" s="163" t="str">
        <f>IF(S$12=1,'V Information products'!S9,"?")</f>
        <v>?</v>
      </c>
      <c r="T16" s="163" t="str">
        <f>IF(T$12=1,'V Information products'!T9,"?")</f>
        <v>?</v>
      </c>
      <c r="U16" s="163" t="str">
        <f>IF(U$12=1,'V Information products'!U9,"?")</f>
        <v>?</v>
      </c>
      <c r="V16" s="163" t="str">
        <f>IF(V$12=1,'V Information products'!V9,"?")</f>
        <v>?</v>
      </c>
      <c r="W16" s="163" t="str">
        <f>IF(W$12=1,'V Information products'!W9,"?")</f>
        <v>?</v>
      </c>
      <c r="X16" s="168">
        <f t="shared" si="3"/>
      </c>
    </row>
    <row r="17" spans="1:24" s="124" customFormat="1" ht="45.75" thickBot="1">
      <c r="A17" s="229"/>
      <c r="B17" s="229" t="s">
        <v>1043</v>
      </c>
      <c r="C17" s="229" t="s">
        <v>1044</v>
      </c>
      <c r="D17" s="230" t="s">
        <v>1516</v>
      </c>
      <c r="E17" s="230" t="s">
        <v>985</v>
      </c>
      <c r="F17" s="230" t="s">
        <v>1517</v>
      </c>
      <c r="G17" s="231" t="s">
        <v>555</v>
      </c>
      <c r="H17" s="290">
        <f t="shared" si="2"/>
      </c>
      <c r="I17" s="287"/>
      <c r="J17" s="163" t="str">
        <f>IF(J$12=1,'V Information products'!J10,"?")</f>
        <v>?</v>
      </c>
      <c r="K17" s="163" t="str">
        <f>IF(K$12=1,'V Information products'!K10,"?")</f>
        <v>?</v>
      </c>
      <c r="L17" s="163" t="str">
        <f>IF(L$12=1,'V Information products'!L10,"?")</f>
        <v>?</v>
      </c>
      <c r="M17" s="163" t="str">
        <f>IF(M$12=1,'V Information products'!M10,"?")</f>
        <v>?</v>
      </c>
      <c r="N17" s="163" t="str">
        <f>IF(N$12=1,'V Information products'!N10,"?")</f>
        <v>?</v>
      </c>
      <c r="O17" s="163" t="str">
        <f>IF(O$12=1,'V Information products'!O10,"?")</f>
        <v>?</v>
      </c>
      <c r="P17" s="163" t="str">
        <f>IF(P$12=1,'V Information products'!P10,"?")</f>
        <v>?</v>
      </c>
      <c r="Q17" s="163" t="str">
        <f>IF(Q$12=1,'V Information products'!Q10,"?")</f>
        <v>?</v>
      </c>
      <c r="R17" s="163" t="str">
        <f>IF(R$12=1,'V Information products'!R10,"?")</f>
        <v>?</v>
      </c>
      <c r="S17" s="163" t="str">
        <f>IF(S$12=1,'V Information products'!S10,"?")</f>
        <v>?</v>
      </c>
      <c r="T17" s="163" t="str">
        <f>IF(T$12=1,'V Information products'!T10,"?")</f>
        <v>?</v>
      </c>
      <c r="U17" s="163" t="str">
        <f>IF(U$12=1,'V Information products'!U10,"?")</f>
        <v>?</v>
      </c>
      <c r="V17" s="163" t="str">
        <f>IF(V$12=1,'V Information products'!V10,"?")</f>
        <v>?</v>
      </c>
      <c r="W17" s="163" t="str">
        <f>IF(W$12=1,'V Information products'!W10,"?")</f>
        <v>?</v>
      </c>
      <c r="X17" s="168">
        <f t="shared" si="3"/>
      </c>
    </row>
    <row r="18" spans="1:24" s="124" customFormat="1" ht="112.5">
      <c r="A18" s="247"/>
      <c r="B18" s="248" t="s">
        <v>839</v>
      </c>
      <c r="C18" s="248" t="s">
        <v>840</v>
      </c>
      <c r="D18" s="249" t="s">
        <v>1535</v>
      </c>
      <c r="E18" s="249" t="s">
        <v>1526</v>
      </c>
      <c r="F18" s="249" t="s">
        <v>1527</v>
      </c>
      <c r="G18" s="249" t="s">
        <v>570</v>
      </c>
      <c r="H18" s="290">
        <f t="shared" si="2"/>
      </c>
      <c r="I18" s="287"/>
      <c r="J18" s="163" t="str">
        <f>IF(J$12=1,'V Information products'!J11,"?")</f>
        <v>?</v>
      </c>
      <c r="K18" s="163" t="str">
        <f>IF(K$12=1,'V Information products'!K11,"?")</f>
        <v>?</v>
      </c>
      <c r="L18" s="163" t="str">
        <f>IF(L$12=1,'V Information products'!L11,"?")</f>
        <v>?</v>
      </c>
      <c r="M18" s="163" t="str">
        <f>IF(M$12=1,'V Information products'!M11,"?")</f>
        <v>?</v>
      </c>
      <c r="N18" s="163" t="str">
        <f>IF(N$12=1,'V Information products'!N11,"?")</f>
        <v>?</v>
      </c>
      <c r="O18" s="163" t="str">
        <f>IF(O$12=1,'V Information products'!O11,"?")</f>
        <v>?</v>
      </c>
      <c r="P18" s="163" t="str">
        <f>IF(P$12=1,'V Information products'!P11,"?")</f>
        <v>?</v>
      </c>
      <c r="Q18" s="163" t="str">
        <f>IF(Q$12=1,'V Information products'!Q11,"?")</f>
        <v>?</v>
      </c>
      <c r="R18" s="163" t="str">
        <f>IF(R$12=1,'V Information products'!R11,"?")</f>
        <v>?</v>
      </c>
      <c r="S18" s="163" t="str">
        <f>IF(S$12=1,'V Information products'!S11,"?")</f>
        <v>?</v>
      </c>
      <c r="T18" s="163" t="str">
        <f>IF(T$12=1,'V Information products'!T11,"?")</f>
        <v>?</v>
      </c>
      <c r="U18" s="163" t="str">
        <f>IF(U$12=1,'V Information products'!U11,"?")</f>
        <v>?</v>
      </c>
      <c r="V18" s="163" t="str">
        <f>IF(V$12=1,'V Information products'!V11,"?")</f>
        <v>?</v>
      </c>
      <c r="W18" s="163" t="str">
        <f>IF(W$12=1,'V Information products'!W11,"?")</f>
        <v>?</v>
      </c>
      <c r="X18" s="168">
        <f t="shared" si="3"/>
      </c>
    </row>
    <row r="19" spans="1:24" s="124" customFormat="1" ht="33.75">
      <c r="A19" s="243"/>
      <c r="B19" s="243" t="s">
        <v>185</v>
      </c>
      <c r="C19" s="243" t="s">
        <v>197</v>
      </c>
      <c r="D19" s="244" t="s">
        <v>1516</v>
      </c>
      <c r="E19" s="244" t="s">
        <v>985</v>
      </c>
      <c r="F19" s="244" t="s">
        <v>1517</v>
      </c>
      <c r="G19" s="250" t="s">
        <v>570</v>
      </c>
      <c r="H19" s="290">
        <f t="shared" si="2"/>
      </c>
      <c r="I19" s="287"/>
      <c r="J19" s="296"/>
      <c r="K19" s="76"/>
      <c r="L19" s="76"/>
      <c r="M19" s="76"/>
      <c r="N19" s="76"/>
      <c r="O19" s="76"/>
      <c r="P19" s="76"/>
      <c r="Q19" s="76"/>
      <c r="R19" s="76"/>
      <c r="S19" s="76"/>
      <c r="T19" s="76"/>
      <c r="U19" s="76"/>
      <c r="V19" s="76"/>
      <c r="W19" s="76"/>
      <c r="X19" s="168">
        <f t="shared" si="3"/>
      </c>
    </row>
  </sheetData>
  <sheetProtection/>
  <mergeCells count="9">
    <mergeCell ref="A12:E12"/>
    <mergeCell ref="I1:I2"/>
    <mergeCell ref="J1:W1"/>
    <mergeCell ref="X1:X2"/>
    <mergeCell ref="A4:E4"/>
    <mergeCell ref="A1:A2"/>
    <mergeCell ref="B1:B2"/>
    <mergeCell ref="C1:C2"/>
    <mergeCell ref="H1:H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5"/>
  <dimension ref="A1:AB45"/>
  <sheetViews>
    <sheetView showRowColHeader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2.75"/>
  <cols>
    <col min="1" max="1" width="24.28125" style="126" customWidth="1"/>
    <col min="2" max="2" width="11.8515625" style="126" bestFit="1" customWidth="1"/>
    <col min="3" max="3" width="12.00390625" style="126" bestFit="1" customWidth="1"/>
    <col min="4" max="4" width="12.8515625" style="126" bestFit="1" customWidth="1"/>
    <col min="5" max="5" width="13.57421875" style="126" customWidth="1"/>
    <col min="6" max="6" width="11.57421875" style="126" customWidth="1"/>
    <col min="7" max="7" width="11.8515625" style="126" customWidth="1"/>
    <col min="8" max="8" width="12.00390625" style="126" customWidth="1"/>
    <col min="9" max="9" width="10.00390625" style="126" customWidth="1"/>
    <col min="10" max="10" width="8.57421875" style="126" customWidth="1"/>
    <col min="11" max="11" width="11.57421875" style="126" customWidth="1"/>
    <col min="12" max="12" width="12.8515625" style="126" customWidth="1"/>
    <col min="13" max="14" width="10.421875" style="148" customWidth="1"/>
    <col min="15" max="15" width="15.7109375" style="148" customWidth="1"/>
    <col min="16" max="19" width="8.8515625" style="126" customWidth="1"/>
    <col min="20" max="20" width="9.00390625" style="126" customWidth="1"/>
    <col min="21" max="22" width="8.28125" style="126" customWidth="1"/>
    <col min="23" max="27" width="9.140625" style="126" customWidth="1"/>
    <col min="28" max="28" width="10.8515625" style="126" customWidth="1"/>
    <col min="29" max="16384" width="9.140625" style="126" customWidth="1"/>
  </cols>
  <sheetData>
    <row r="1" spans="1:28" ht="12.75" customHeight="1">
      <c r="A1" s="139" t="s">
        <v>776</v>
      </c>
      <c r="B1" s="1458" t="s">
        <v>770</v>
      </c>
      <c r="C1" s="1464"/>
      <c r="D1" s="1464"/>
      <c r="E1" s="1464"/>
      <c r="F1" s="1464"/>
      <c r="G1" s="1097"/>
      <c r="H1" s="1464" t="s">
        <v>1620</v>
      </c>
      <c r="I1" s="1464"/>
      <c r="J1" s="1464"/>
      <c r="K1" s="1464"/>
      <c r="L1" s="1464"/>
      <c r="M1" s="1464"/>
      <c r="N1" s="1468"/>
      <c r="O1" s="1458" t="s">
        <v>295</v>
      </c>
      <c r="P1" s="1464"/>
      <c r="Q1" s="1464"/>
      <c r="R1" s="1458" t="s">
        <v>1050</v>
      </c>
      <c r="S1" s="1464"/>
      <c r="T1" s="1465" t="s">
        <v>1256</v>
      </c>
      <c r="U1" s="1465" t="s">
        <v>1257</v>
      </c>
      <c r="V1" s="1469" t="s">
        <v>1200</v>
      </c>
      <c r="W1" s="1470"/>
      <c r="X1" s="1470"/>
      <c r="Y1" s="1470"/>
      <c r="Z1" s="1470"/>
      <c r="AA1" s="1471"/>
      <c r="AB1" s="406" t="s">
        <v>1203</v>
      </c>
    </row>
    <row r="2" spans="1:28" s="127" customFormat="1" ht="11.25" customHeight="1">
      <c r="A2" s="140" t="s">
        <v>604</v>
      </c>
      <c r="B2" s="137" t="s">
        <v>771</v>
      </c>
      <c r="C2" s="137" t="s">
        <v>772</v>
      </c>
      <c r="D2" s="137" t="s">
        <v>773</v>
      </c>
      <c r="E2" s="137" t="s">
        <v>774</v>
      </c>
      <c r="F2" s="137" t="s">
        <v>775</v>
      </c>
      <c r="G2" s="137" t="s">
        <v>121</v>
      </c>
      <c r="H2" s="137" t="s">
        <v>122</v>
      </c>
      <c r="I2" s="137" t="s">
        <v>123</v>
      </c>
      <c r="J2" s="137" t="s">
        <v>124</v>
      </c>
      <c r="K2" s="137" t="s">
        <v>10</v>
      </c>
      <c r="L2" s="137" t="s">
        <v>1617</v>
      </c>
      <c r="M2" s="137" t="s">
        <v>1618</v>
      </c>
      <c r="N2" s="137" t="s">
        <v>1619</v>
      </c>
      <c r="O2" s="137" t="s">
        <v>293</v>
      </c>
      <c r="P2" s="137" t="s">
        <v>294</v>
      </c>
      <c r="Q2" s="137" t="s">
        <v>1198</v>
      </c>
      <c r="R2" s="1472" t="s">
        <v>1518</v>
      </c>
      <c r="S2" s="1472" t="s">
        <v>1541</v>
      </c>
      <c r="T2" s="1466"/>
      <c r="U2" s="1466"/>
      <c r="V2" s="398">
        <v>1</v>
      </c>
      <c r="W2" s="398">
        <v>2</v>
      </c>
      <c r="X2" s="398">
        <v>3</v>
      </c>
      <c r="Y2" s="398">
        <v>4</v>
      </c>
      <c r="Z2" s="400">
        <v>5</v>
      </c>
      <c r="AA2" s="1456" t="s">
        <v>1202</v>
      </c>
      <c r="AB2" s="407"/>
    </row>
    <row r="3" spans="1:28" ht="63.75" customHeight="1" thickBot="1">
      <c r="A3" s="145" t="s">
        <v>605</v>
      </c>
      <c r="B3" s="146" t="str">
        <f>'V Information products'!A6</f>
        <v>1. Under five mortality (all cause)</v>
      </c>
      <c r="C3" s="324" t="str">
        <f>'V Information products'!A14</f>
        <v>2. Adult mortality (all cause)</v>
      </c>
      <c r="D3" s="146" t="str">
        <f>'V Information products'!A22</f>
        <v>3. Maternal mortality</v>
      </c>
      <c r="E3" s="146" t="s">
        <v>670</v>
      </c>
      <c r="F3" s="146" t="s">
        <v>639</v>
      </c>
      <c r="G3" s="146" t="str">
        <f>'V Information products'!A51</f>
        <v>6. Outpatient attendance</v>
      </c>
      <c r="H3" s="146" t="s">
        <v>1548</v>
      </c>
      <c r="I3" s="146" t="s">
        <v>1037</v>
      </c>
      <c r="J3" s="146" t="str">
        <f>'V Information products'!A76</f>
        <v>9. Tuberculosis (TB) treatment success rate under DOTS</v>
      </c>
      <c r="K3" s="146" t="s">
        <v>34</v>
      </c>
      <c r="L3" s="207" t="s">
        <v>417</v>
      </c>
      <c r="M3" s="146" t="s">
        <v>418</v>
      </c>
      <c r="N3" s="207" t="s">
        <v>1364</v>
      </c>
      <c r="O3" s="146" t="s">
        <v>1558</v>
      </c>
      <c r="P3" s="146" t="s">
        <v>1199</v>
      </c>
      <c r="Q3" s="146" t="s">
        <v>298</v>
      </c>
      <c r="R3" s="1473"/>
      <c r="S3" s="1473"/>
      <c r="T3" s="1467"/>
      <c r="U3" s="1467"/>
      <c r="V3" s="399" t="str">
        <f>'V Information products'!A144</f>
        <v>Additional Indicator number 1</v>
      </c>
      <c r="W3" s="399" t="str">
        <f>'V Information products'!A152</f>
        <v>Additional Indicator number 2</v>
      </c>
      <c r="X3" s="399" t="str">
        <f>'V Information products'!A160</f>
        <v>Additional Indicator number 3</v>
      </c>
      <c r="Y3" s="399" t="str">
        <f>'V Information products'!A168</f>
        <v>Additional Indicator number 4</v>
      </c>
      <c r="Z3" s="401" t="str">
        <f>'V Information products'!A176</f>
        <v>Additional Indicator number 5</v>
      </c>
      <c r="AA3" s="1457"/>
      <c r="AB3" s="408"/>
    </row>
    <row r="4" spans="1:28" s="152" customFormat="1" ht="11.25">
      <c r="A4" s="144" t="s">
        <v>552</v>
      </c>
      <c r="B4" s="150">
        <f>'V Information products'!H6</f>
      </c>
      <c r="C4" s="150">
        <f>'V Information products'!H14</f>
      </c>
      <c r="D4" s="150">
        <f>'V Information products'!H22</f>
      </c>
      <c r="E4" s="1100">
        <f>IF('V Information products'!H31="",'V Information products'!H32,'V Information products'!H31)</f>
      </c>
      <c r="F4" s="150">
        <f>'V Information products'!H41</f>
      </c>
      <c r="G4" s="150">
        <f>'V Information products'!H51</f>
      </c>
      <c r="H4" s="1099">
        <f>IF(COUNT('V Information products'!H60:H61)&gt;0,AVERAGE('V Information products'!H60:H61),"")</f>
      </c>
      <c r="I4" s="1099">
        <f>IF(COUNT('V Information products'!H68:H69)&gt;0,AVERAGE('V Information products'!H68:H69),"")</f>
      </c>
      <c r="J4" s="150">
        <f>'V Information products'!H76</f>
      </c>
      <c r="K4" s="150">
        <f>'V Information products'!H84</f>
      </c>
      <c r="L4" s="150">
        <f>'V Information products'!H93</f>
      </c>
      <c r="M4" s="150">
        <f>'V Information products'!H102</f>
      </c>
      <c r="N4" s="150">
        <f>'V Information products'!H111</f>
      </c>
      <c r="O4" s="150">
        <f>'V Information products'!H121</f>
      </c>
      <c r="P4" s="150">
        <f>'V Information products'!H128</f>
      </c>
      <c r="Q4" s="150">
        <f>'V Information products'!H135</f>
      </c>
      <c r="R4" s="154">
        <f>SUM(B4:D4)</f>
        <v>0</v>
      </c>
      <c r="S4" s="154">
        <f>SUM(E4:F4)</f>
        <v>0</v>
      </c>
      <c r="T4" s="155">
        <f>SUM(G4:N4)</f>
        <v>0</v>
      </c>
      <c r="U4" s="155">
        <f aca="true" t="shared" si="0" ref="U4:U9">SUM(O4:Q4)</f>
        <v>0</v>
      </c>
      <c r="V4" s="150">
        <f>'V Information products'!H144</f>
      </c>
      <c r="W4" s="150">
        <f>'V Information products'!H152</f>
      </c>
      <c r="X4" s="150">
        <f>'V Information products'!H160</f>
      </c>
      <c r="Y4" s="150">
        <f>'V Information products'!H168</f>
      </c>
      <c r="Z4" s="150">
        <f>'V Information products'!H176</f>
      </c>
      <c r="AA4" s="155">
        <f>SUM(V4:Z4)</f>
        <v>0</v>
      </c>
      <c r="AB4" s="409">
        <f>SUM(B4:Q4,V4:Z4)</f>
        <v>0</v>
      </c>
    </row>
    <row r="5" spans="1:28" ht="11.25">
      <c r="A5" s="141" t="s">
        <v>1520</v>
      </c>
      <c r="B5" s="150">
        <f>'V Information products'!H7</f>
      </c>
      <c r="C5" s="150">
        <f>'V Information products'!H15</f>
      </c>
      <c r="D5" s="150">
        <f>'V Information products'!H23</f>
      </c>
      <c r="E5" s="150">
        <f>'V Information products'!H33</f>
      </c>
      <c r="F5" s="150">
        <f>'V Information products'!H42</f>
      </c>
      <c r="G5" s="150">
        <f>'V Information products'!H52</f>
      </c>
      <c r="H5" s="150">
        <f>'V Information products'!H62</f>
      </c>
      <c r="I5" s="150">
        <f>'V Information products'!H70</f>
      </c>
      <c r="J5" s="150">
        <f>'V Information products'!H77</f>
      </c>
      <c r="K5" s="150">
        <f>'V Information products'!H85</f>
      </c>
      <c r="L5" s="150">
        <f>'V Information products'!H94</f>
      </c>
      <c r="M5" s="150">
        <f>'V Information products'!H103</f>
      </c>
      <c r="N5" s="150">
        <f>'V Information products'!H112</f>
      </c>
      <c r="O5" s="150">
        <f>'V Information products'!H122</f>
      </c>
      <c r="P5" s="150">
        <f>'V Information products'!H129</f>
      </c>
      <c r="Q5" s="150">
        <f>'V Information products'!H136</f>
      </c>
      <c r="R5" s="154">
        <f aca="true" t="shared" si="1" ref="R5:R10">SUM(B5:D5)</f>
        <v>0</v>
      </c>
      <c r="S5" s="154">
        <f aca="true" t="shared" si="2" ref="S5:S10">SUM(E5:F5)</f>
        <v>0</v>
      </c>
      <c r="T5" s="155">
        <f aca="true" t="shared" si="3" ref="T5:T10">SUM(G5:N5)</f>
        <v>0</v>
      </c>
      <c r="U5" s="155">
        <f t="shared" si="0"/>
        <v>0</v>
      </c>
      <c r="V5" s="150">
        <f>'V Information products'!H145</f>
      </c>
      <c r="W5" s="150">
        <f>'V Information products'!H153</f>
      </c>
      <c r="X5" s="150">
        <f>'V Information products'!H161</f>
      </c>
      <c r="Y5" s="150">
        <f>'V Information products'!H169</f>
      </c>
      <c r="Z5" s="150">
        <f>'V Information products'!H177</f>
      </c>
      <c r="AA5" s="155">
        <f aca="true" t="shared" si="4" ref="AA5:AA10">SUM(V5:Z5)</f>
        <v>0</v>
      </c>
      <c r="AB5" s="409">
        <f aca="true" t="shared" si="5" ref="AB5:AB10">SUM(B5:Q5,V5:Z5)</f>
        <v>0</v>
      </c>
    </row>
    <row r="6" spans="1:28" ht="11.25">
      <c r="A6" s="141" t="s">
        <v>1524</v>
      </c>
      <c r="B6" s="150">
        <f>'V Information products'!H8</f>
      </c>
      <c r="C6" s="150">
        <f>'V Information products'!H16</f>
      </c>
      <c r="D6" s="150">
        <f>'V Information products'!H24</f>
      </c>
      <c r="E6" s="150">
        <f>'V Information products'!H34</f>
      </c>
      <c r="F6" s="150">
        <f>'V Information products'!H43</f>
      </c>
      <c r="G6" s="150">
        <f>'V Information products'!H53</f>
      </c>
      <c r="H6" s="150">
        <f>'V Information products'!H63</f>
      </c>
      <c r="I6" s="150">
        <f>'V Information products'!H71</f>
      </c>
      <c r="J6" s="150">
        <f>'V Information products'!H78</f>
      </c>
      <c r="K6" s="150">
        <f>'V Information products'!H86</f>
      </c>
      <c r="L6" s="150">
        <f>'V Information products'!H95</f>
      </c>
      <c r="M6" s="150">
        <f>'V Information products'!H104</f>
      </c>
      <c r="N6" s="150">
        <f>'V Information products'!H113</f>
      </c>
      <c r="O6" s="150">
        <f>'V Information products'!H123</f>
      </c>
      <c r="P6" s="150">
        <f>'V Information products'!H130</f>
      </c>
      <c r="Q6" s="150">
        <f>'V Information products'!H137</f>
      </c>
      <c r="R6" s="154">
        <f t="shared" si="1"/>
        <v>0</v>
      </c>
      <c r="S6" s="154">
        <f t="shared" si="2"/>
        <v>0</v>
      </c>
      <c r="T6" s="155">
        <f t="shared" si="3"/>
        <v>0</v>
      </c>
      <c r="U6" s="155">
        <f t="shared" si="0"/>
        <v>0</v>
      </c>
      <c r="V6" s="150">
        <f>'V Information products'!H146</f>
      </c>
      <c r="W6" s="150">
        <f>'V Information products'!H154</f>
      </c>
      <c r="X6" s="150">
        <f>'V Information products'!H162</f>
      </c>
      <c r="Y6" s="150">
        <f>'V Information products'!H170</f>
      </c>
      <c r="Z6" s="150">
        <f>'V Information products'!H178</f>
      </c>
      <c r="AA6" s="155">
        <f t="shared" si="4"/>
        <v>0</v>
      </c>
      <c r="AB6" s="409">
        <f t="shared" si="5"/>
        <v>0</v>
      </c>
    </row>
    <row r="7" spans="1:28" ht="11.25">
      <c r="A7" s="141" t="s">
        <v>1528</v>
      </c>
      <c r="B7" s="150">
        <f>'V Information products'!H9</f>
      </c>
      <c r="C7" s="150">
        <f>'V Information products'!H17</f>
      </c>
      <c r="D7" s="150">
        <f>'V Information products'!H25</f>
      </c>
      <c r="E7" s="150">
        <f>'V Information products'!H35</f>
      </c>
      <c r="F7" s="150">
        <f>'V Information products'!H44</f>
      </c>
      <c r="G7" s="150">
        <f>'V Information products'!H54</f>
      </c>
      <c r="H7" s="150">
        <f>'V Information products'!H64</f>
      </c>
      <c r="I7" s="150">
        <f>'V Information products'!H72</f>
      </c>
      <c r="J7" s="150">
        <f>'V Information products'!H79</f>
      </c>
      <c r="K7" s="150">
        <f>'V Information products'!H87</f>
      </c>
      <c r="L7" s="150">
        <f>'V Information products'!H96</f>
      </c>
      <c r="M7" s="150">
        <f>'V Information products'!H105</f>
      </c>
      <c r="N7" s="150">
        <f>'V Information products'!H114</f>
      </c>
      <c r="O7" s="150">
        <f>'V Information products'!H124</f>
      </c>
      <c r="P7" s="150">
        <f>'V Information products'!H131</f>
      </c>
      <c r="Q7" s="150">
        <f>'V Information products'!H138</f>
      </c>
      <c r="R7" s="154">
        <f t="shared" si="1"/>
        <v>0</v>
      </c>
      <c r="S7" s="154">
        <f t="shared" si="2"/>
        <v>0</v>
      </c>
      <c r="T7" s="155">
        <f t="shared" si="3"/>
        <v>0</v>
      </c>
      <c r="U7" s="155">
        <f t="shared" si="0"/>
        <v>0</v>
      </c>
      <c r="V7" s="150">
        <f>'V Information products'!H147</f>
      </c>
      <c r="W7" s="150">
        <f>'V Information products'!H155</f>
      </c>
      <c r="X7" s="150">
        <f>'V Information products'!H163</f>
      </c>
      <c r="Y7" s="150">
        <f>'V Information products'!H171</f>
      </c>
      <c r="Z7" s="150">
        <f>'V Information products'!H179</f>
      </c>
      <c r="AA7" s="155">
        <f t="shared" si="4"/>
        <v>0</v>
      </c>
      <c r="AB7" s="409">
        <f t="shared" si="5"/>
        <v>0</v>
      </c>
    </row>
    <row r="8" spans="1:28" ht="11.25">
      <c r="A8" s="141" t="s">
        <v>1529</v>
      </c>
      <c r="B8" s="150">
        <f>'V Information products'!H10</f>
      </c>
      <c r="C8" s="150">
        <f>'V Information products'!H18</f>
      </c>
      <c r="D8" s="150">
        <f>'V Information products'!H26</f>
      </c>
      <c r="E8" s="1100">
        <f>IF('V Information products'!H37="",'V Information products'!H38,'V Information products'!H37)</f>
      </c>
      <c r="F8" s="150">
        <f>'V Information products'!H45</f>
      </c>
      <c r="G8" s="150">
        <f>'V Information products'!H55</f>
      </c>
      <c r="H8" s="150">
        <f>'V Information products'!H65</f>
      </c>
      <c r="I8" s="150">
        <f>'V Information products'!H73</f>
      </c>
      <c r="J8" s="150">
        <f>'V Information products'!H80</f>
      </c>
      <c r="K8" s="150">
        <f>'V Information products'!H88</f>
      </c>
      <c r="L8" s="150">
        <f>'V Information products'!H97</f>
      </c>
      <c r="M8" s="150">
        <f>'V Information products'!H106</f>
      </c>
      <c r="N8" s="326"/>
      <c r="O8" s="150">
        <f>'V Information products'!H125</f>
      </c>
      <c r="P8" s="150">
        <f>'V Information products'!H132</f>
      </c>
      <c r="Q8" s="150">
        <f>'V Information products'!H139</f>
      </c>
      <c r="R8" s="154">
        <f t="shared" si="1"/>
        <v>0</v>
      </c>
      <c r="S8" s="154">
        <f t="shared" si="2"/>
        <v>0</v>
      </c>
      <c r="T8" s="155">
        <f t="shared" si="3"/>
        <v>0</v>
      </c>
      <c r="U8" s="155">
        <f t="shared" si="0"/>
        <v>0</v>
      </c>
      <c r="V8" s="150">
        <f>'V Information products'!H148</f>
      </c>
      <c r="W8" s="150">
        <f>'V Information products'!H156</f>
      </c>
      <c r="X8" s="150">
        <f>'V Information products'!H164</f>
      </c>
      <c r="Y8" s="150">
        <f>'V Information products'!H172</f>
      </c>
      <c r="Z8" s="150">
        <f>'V Information products'!H180</f>
      </c>
      <c r="AA8" s="155">
        <f t="shared" si="4"/>
        <v>0</v>
      </c>
      <c r="AB8" s="409">
        <f t="shared" si="5"/>
        <v>0</v>
      </c>
    </row>
    <row r="9" spans="1:28" ht="11.25">
      <c r="A9" s="141" t="s">
        <v>1534</v>
      </c>
      <c r="B9" s="150">
        <f>'V Information products'!H11</f>
      </c>
      <c r="C9" s="150">
        <f>'V Information products'!H19</f>
      </c>
      <c r="D9" s="150">
        <f>'V Information products'!H27</f>
      </c>
      <c r="E9" s="150">
        <f>'V Information products'!H39</f>
      </c>
      <c r="F9" s="150">
        <f>'V Information products'!H46</f>
      </c>
      <c r="G9" s="1098">
        <f>IF(COUNT('V Information products'!H56:H58)&gt;0,AVERAGE('V Information products'!H56:H58),"")</f>
      </c>
      <c r="H9" s="150">
        <f>'V Information products'!H66</f>
      </c>
      <c r="I9" s="150">
        <f>'V Information products'!H74</f>
      </c>
      <c r="J9" s="1099">
        <f>IF(COUNT('V Information products'!H81:H82)&gt;0,AVERAGE('V Information products'!H81:H82),"")</f>
      </c>
      <c r="K9" s="150">
        <f>'V Information products'!H89</f>
      </c>
      <c r="L9" s="1098">
        <f>IF(COUNT('V Information products'!H98:H99)&gt;0,AVERAGE('V Information products'!H98:H99),"")</f>
      </c>
      <c r="M9" s="1098">
        <f>IF(COUNT('V Information products'!H107:H108)&gt;0,AVERAGE('V Information products'!H107:H108),"")</f>
      </c>
      <c r="N9" s="1098">
        <f>IF(COUNT('V Information products'!H115:H116)&gt;0,AVERAGE('V Information products'!H115:H116),"")</f>
      </c>
      <c r="O9" s="150">
        <f>'V Information products'!H126</f>
      </c>
      <c r="P9" s="150">
        <f>'V Information products'!H133</f>
      </c>
      <c r="Q9" s="150">
        <f>'V Information products'!H140</f>
      </c>
      <c r="R9" s="154">
        <f t="shared" si="1"/>
        <v>0</v>
      </c>
      <c r="S9" s="154">
        <f t="shared" si="2"/>
        <v>0</v>
      </c>
      <c r="T9" s="155">
        <f t="shared" si="3"/>
        <v>0</v>
      </c>
      <c r="U9" s="155">
        <f t="shared" si="0"/>
        <v>0</v>
      </c>
      <c r="V9" s="150">
        <f>'V Information products'!H149</f>
      </c>
      <c r="W9" s="150">
        <f>'V Information products'!H157</f>
      </c>
      <c r="X9" s="150">
        <f>'V Information products'!H165</f>
      </c>
      <c r="Y9" s="150">
        <f>'V Information products'!H173</f>
      </c>
      <c r="Z9" s="150">
        <f>'V Information products'!H181</f>
      </c>
      <c r="AA9" s="155">
        <f t="shared" si="4"/>
        <v>0</v>
      </c>
      <c r="AB9" s="409">
        <f t="shared" si="5"/>
        <v>0</v>
      </c>
    </row>
    <row r="10" spans="1:28" ht="12" thickBot="1">
      <c r="A10" s="142" t="s">
        <v>1047</v>
      </c>
      <c r="B10" s="150">
        <f>'V Information products'!H12</f>
      </c>
      <c r="C10" s="150">
        <f>'V Information products'!H20</f>
      </c>
      <c r="D10" s="150">
        <f>'V Information products'!H28</f>
      </c>
      <c r="E10" s="174"/>
      <c r="F10" s="174"/>
      <c r="G10" s="174"/>
      <c r="H10" s="175"/>
      <c r="I10" s="174"/>
      <c r="J10" s="175"/>
      <c r="K10" s="175"/>
      <c r="L10" s="136">
        <f>'V Information products'!H100</f>
      </c>
      <c r="M10" s="136">
        <f>'V Information products'!H109</f>
      </c>
      <c r="N10" s="175"/>
      <c r="O10" s="174"/>
      <c r="P10" s="175"/>
      <c r="Q10" s="175"/>
      <c r="R10" s="154">
        <f t="shared" si="1"/>
        <v>0</v>
      </c>
      <c r="S10" s="154">
        <f t="shared" si="2"/>
        <v>0</v>
      </c>
      <c r="T10" s="155">
        <f t="shared" si="3"/>
        <v>0</v>
      </c>
      <c r="U10" s="173"/>
      <c r="V10" s="150">
        <f>'V Information products'!H150</f>
      </c>
      <c r="W10" s="150">
        <f>'V Information products'!H158</f>
      </c>
      <c r="X10" s="150">
        <f>'V Information products'!H166</f>
      </c>
      <c r="Y10" s="150">
        <f>'V Information products'!H174</f>
      </c>
      <c r="Z10" s="150">
        <f>'V Information products'!H182</f>
      </c>
      <c r="AA10" s="155">
        <f t="shared" si="4"/>
        <v>0</v>
      </c>
      <c r="AB10" s="409">
        <f t="shared" si="5"/>
        <v>0</v>
      </c>
    </row>
    <row r="11" spans="1:28" ht="12" thickBot="1">
      <c r="A11" s="143" t="s">
        <v>1354</v>
      </c>
      <c r="B11" s="153">
        <f aca="true" t="shared" si="6" ref="B11:V11">SUM(B4:B10)</f>
        <v>0</v>
      </c>
      <c r="C11" s="153">
        <f t="shared" si="6"/>
        <v>0</v>
      </c>
      <c r="D11" s="153">
        <f t="shared" si="6"/>
        <v>0</v>
      </c>
      <c r="E11" s="153">
        <f t="shared" si="6"/>
        <v>0</v>
      </c>
      <c r="F11" s="153">
        <f>SUM(F4:F10)</f>
        <v>0</v>
      </c>
      <c r="G11" s="153">
        <f>SUM(G4:G10)</f>
        <v>0</v>
      </c>
      <c r="H11" s="153">
        <f>SUM(H4:H10)</f>
        <v>0</v>
      </c>
      <c r="I11" s="153">
        <f>SUM(I4:I10)</f>
        <v>0</v>
      </c>
      <c r="J11" s="153">
        <f>SUM(J4:J10)</f>
        <v>0</v>
      </c>
      <c r="K11" s="153">
        <f t="shared" si="6"/>
        <v>0</v>
      </c>
      <c r="L11" s="153">
        <f t="shared" si="6"/>
        <v>0</v>
      </c>
      <c r="M11" s="153">
        <f t="shared" si="6"/>
        <v>0</v>
      </c>
      <c r="N11" s="153">
        <f t="shared" si="6"/>
        <v>0</v>
      </c>
      <c r="O11" s="153">
        <f t="shared" si="6"/>
        <v>0</v>
      </c>
      <c r="P11" s="153">
        <f t="shared" si="6"/>
        <v>0</v>
      </c>
      <c r="Q11" s="153">
        <f t="shared" si="6"/>
        <v>0</v>
      </c>
      <c r="R11" s="156">
        <f t="shared" si="6"/>
        <v>0</v>
      </c>
      <c r="S11" s="156">
        <f t="shared" si="6"/>
        <v>0</v>
      </c>
      <c r="T11" s="156">
        <f t="shared" si="6"/>
        <v>0</v>
      </c>
      <c r="U11" s="156">
        <f t="shared" si="6"/>
        <v>0</v>
      </c>
      <c r="V11" s="153">
        <f t="shared" si="6"/>
        <v>0</v>
      </c>
      <c r="W11" s="153">
        <f aca="true" t="shared" si="7" ref="W11:AB11">SUM(W4:W10)</f>
        <v>0</v>
      </c>
      <c r="X11" s="153">
        <f t="shared" si="7"/>
        <v>0</v>
      </c>
      <c r="Y11" s="153">
        <f t="shared" si="7"/>
        <v>0</v>
      </c>
      <c r="Z11" s="153">
        <f t="shared" si="7"/>
        <v>0</v>
      </c>
      <c r="AA11" s="153">
        <f t="shared" si="7"/>
        <v>0</v>
      </c>
      <c r="AB11" s="410">
        <f t="shared" si="7"/>
        <v>0</v>
      </c>
    </row>
    <row r="12" spans="12:15" ht="11.25">
      <c r="L12" s="148"/>
      <c r="O12" s="126"/>
    </row>
    <row r="13" spans="12:15" ht="11.25">
      <c r="L13" s="148"/>
      <c r="O13" s="126"/>
    </row>
    <row r="14" spans="1:15" ht="12" thickBot="1">
      <c r="A14" s="402" t="s">
        <v>1201</v>
      </c>
      <c r="L14" s="148"/>
      <c r="O14" s="126"/>
    </row>
    <row r="15" spans="1:28" ht="12.75" customHeight="1">
      <c r="A15" s="1474" t="s">
        <v>604</v>
      </c>
      <c r="B15" s="1458" t="str">
        <f>B1</f>
        <v>A. Health Status Indicators</v>
      </c>
      <c r="C15" s="1464"/>
      <c r="D15" s="1464"/>
      <c r="E15" s="1464"/>
      <c r="F15" s="1464"/>
      <c r="G15" s="1458" t="str">
        <f>H1</f>
        <v>B. Health System Indicators</v>
      </c>
      <c r="H15" s="1464"/>
      <c r="I15" s="1464"/>
      <c r="J15" s="1464"/>
      <c r="K15" s="1464"/>
      <c r="L15" s="1464"/>
      <c r="M15" s="1464"/>
      <c r="N15" s="1468"/>
      <c r="O15" s="1458" t="s">
        <v>29</v>
      </c>
      <c r="P15" s="1464"/>
      <c r="Q15" s="1464"/>
      <c r="R15" s="1458" t="s">
        <v>1050</v>
      </c>
      <c r="S15" s="1464"/>
      <c r="T15" s="1465" t="s">
        <v>1256</v>
      </c>
      <c r="U15" s="1465" t="s">
        <v>1257</v>
      </c>
      <c r="V15" s="1458" t="s">
        <v>1200</v>
      </c>
      <c r="W15" s="1459"/>
      <c r="X15" s="1459"/>
      <c r="Y15" s="1459"/>
      <c r="Z15" s="1459"/>
      <c r="AA15" s="1460"/>
      <c r="AB15" s="411" t="s">
        <v>1203</v>
      </c>
    </row>
    <row r="16" spans="1:28" s="127" customFormat="1" ht="11.25" customHeight="1">
      <c r="A16" s="1475"/>
      <c r="B16" s="137" t="str">
        <f>B2</f>
        <v>A.1</v>
      </c>
      <c r="C16" s="137" t="str">
        <f aca="true" t="shared" si="8" ref="C16:Q16">C2</f>
        <v>A.2</v>
      </c>
      <c r="D16" s="137" t="str">
        <f t="shared" si="8"/>
        <v>A.3</v>
      </c>
      <c r="E16" s="137" t="str">
        <f t="shared" si="8"/>
        <v>A.4</v>
      </c>
      <c r="F16" s="137" t="str">
        <f t="shared" si="8"/>
        <v>A.5</v>
      </c>
      <c r="G16" s="147" t="str">
        <f t="shared" si="8"/>
        <v>B.6</v>
      </c>
      <c r="H16" s="325" t="str">
        <f t="shared" si="8"/>
        <v>B.7</v>
      </c>
      <c r="I16" s="137" t="str">
        <f t="shared" si="8"/>
        <v>B.8</v>
      </c>
      <c r="J16" s="137" t="str">
        <f t="shared" si="8"/>
        <v>B.9</v>
      </c>
      <c r="K16" s="147" t="str">
        <f t="shared" si="8"/>
        <v>B.10</v>
      </c>
      <c r="L16" s="137" t="str">
        <f t="shared" si="8"/>
        <v>B.11</v>
      </c>
      <c r="M16" s="147" t="str">
        <f t="shared" si="8"/>
        <v>B.12</v>
      </c>
      <c r="N16" s="137" t="str">
        <f t="shared" si="8"/>
        <v>B.13</v>
      </c>
      <c r="O16" s="137" t="str">
        <f t="shared" si="8"/>
        <v>C.14</v>
      </c>
      <c r="P16" s="137"/>
      <c r="Q16" s="137" t="str">
        <f t="shared" si="8"/>
        <v>C.16</v>
      </c>
      <c r="R16" s="1472" t="s">
        <v>1518</v>
      </c>
      <c r="S16" s="1472" t="s">
        <v>1541</v>
      </c>
      <c r="T16" s="1466"/>
      <c r="U16" s="1466"/>
      <c r="V16" s="404">
        <v>1</v>
      </c>
      <c r="W16" s="398">
        <v>2</v>
      </c>
      <c r="X16" s="398">
        <v>3</v>
      </c>
      <c r="Y16" s="398">
        <v>4</v>
      </c>
      <c r="Z16" s="400">
        <v>5</v>
      </c>
      <c r="AA16" s="1456" t="s">
        <v>1202</v>
      </c>
      <c r="AB16" s="407"/>
    </row>
    <row r="17" spans="1:28" ht="54.75" customHeight="1" thickBot="1">
      <c r="A17" s="145" t="s">
        <v>1048</v>
      </c>
      <c r="B17" s="146" t="str">
        <f>B3</f>
        <v>1. Under five mortality (all cause)</v>
      </c>
      <c r="C17" s="146" t="str">
        <f aca="true" t="shared" si="9" ref="C17:O17">C3</f>
        <v>2. Adult mortality (all cause)</v>
      </c>
      <c r="D17" s="146" t="str">
        <f t="shared" si="9"/>
        <v>3. Maternal mortality</v>
      </c>
      <c r="E17" s="146" t="str">
        <f t="shared" si="9"/>
        <v>4. HIV prevalence</v>
      </c>
      <c r="F17" s="146" t="str">
        <f>F3</f>
        <v>5. Underweight in children</v>
      </c>
      <c r="G17" s="146" t="str">
        <f>G3</f>
        <v>6. Outpatient attendance</v>
      </c>
      <c r="H17" s="146" t="str">
        <f>H3</f>
        <v>Measles coverage</v>
      </c>
      <c r="I17" s="146" t="str">
        <f>I3</f>
        <v>Skilled birth attendants</v>
      </c>
      <c r="J17" s="146" t="str">
        <f>J3</f>
        <v>9. Tuberculosis (TB) treatment success rate under DOTS</v>
      </c>
      <c r="K17" s="146" t="str">
        <f t="shared" si="9"/>
        <v>Proportion of children sleeping under insecticide treated bednets</v>
      </c>
      <c r="L17" s="146" t="str">
        <f>L3</f>
        <v>General government expenditure on health (GGHE) per capita</v>
      </c>
      <c r="M17" s="146" t="str">
        <f t="shared" si="9"/>
        <v>Private expenditure on health per capita.</v>
      </c>
      <c r="N17" s="146" t="str">
        <f t="shared" si="9"/>
        <v>Density of health workforce (total and by occupation or category) by 1,000 population</v>
      </c>
      <c r="O17" s="146" t="str">
        <f t="shared" si="9"/>
        <v>Smoking prevalence</v>
      </c>
      <c r="P17" s="146"/>
      <c r="Q17" s="146" t="s">
        <v>298</v>
      </c>
      <c r="R17" s="1473"/>
      <c r="S17" s="1473"/>
      <c r="T17" s="1467"/>
      <c r="U17" s="1467"/>
      <c r="V17" s="405" t="str">
        <f>V3</f>
        <v>Additional Indicator number 1</v>
      </c>
      <c r="W17" s="399" t="str">
        <f>W3</f>
        <v>Additional Indicator number 2</v>
      </c>
      <c r="X17" s="399" t="str">
        <f>X3</f>
        <v>Additional Indicator number 3</v>
      </c>
      <c r="Y17" s="399" t="str">
        <f>Y3</f>
        <v>Additional Indicator number 4</v>
      </c>
      <c r="Z17" s="401" t="str">
        <f>Z3</f>
        <v>Additional Indicator number 5</v>
      </c>
      <c r="AA17" s="1457"/>
      <c r="AB17" s="408"/>
    </row>
    <row r="18" spans="1:28" s="152" customFormat="1" ht="11.25">
      <c r="A18" s="144" t="s">
        <v>552</v>
      </c>
      <c r="B18" s="162">
        <f>'V Information products'!X6</f>
      </c>
      <c r="C18" s="162">
        <f>'V Information products'!X14</f>
      </c>
      <c r="D18" s="150">
        <f>'V Information products'!X22</f>
      </c>
      <c r="E18" s="1100">
        <f>IF('V Information products'!X31="",'V Information products'!X32,'V Information products'!X31)</f>
      </c>
      <c r="F18" s="150">
        <f>'V Information products'!X41</f>
      </c>
      <c r="G18" s="151">
        <f>'V Information products'!X51</f>
      </c>
      <c r="H18" s="1099">
        <f>IF(COUNT('V Information products'!X60:X61)&gt;0,AVERAGE('V Information products'!X60:X61),"")</f>
      </c>
      <c r="I18" s="1099">
        <f>IF(COUNT('V Information products'!X68:X69)&gt;0,AVERAGE('V Information products'!X68:X69),"")</f>
      </c>
      <c r="J18" s="150">
        <f>'V Information products'!X76</f>
      </c>
      <c r="K18" s="150">
        <f>'V Information products'!X84</f>
      </c>
      <c r="L18" s="150">
        <f>'V Information products'!X93</f>
      </c>
      <c r="M18" s="150">
        <f>'V Information products'!X102</f>
      </c>
      <c r="N18" s="150">
        <f>'V Information products'!X111</f>
      </c>
      <c r="O18" s="150">
        <f>'V Information products'!X121</f>
      </c>
      <c r="P18" s="150">
        <f>'V Information products'!X128</f>
      </c>
      <c r="Q18" s="150">
        <f>'V Information products'!X135</f>
      </c>
      <c r="R18" s="154">
        <f>SUM(B18:D18)</f>
        <v>0</v>
      </c>
      <c r="S18" s="154">
        <f>SUM(E18:F18)</f>
        <v>0</v>
      </c>
      <c r="T18" s="155">
        <f>SUM(G18:N18)</f>
        <v>0</v>
      </c>
      <c r="U18" s="155">
        <f aca="true" t="shared" si="10" ref="U18:U23">SUM(O18:Q18)</f>
        <v>0</v>
      </c>
      <c r="V18" s="150">
        <f>'V Information products'!X144</f>
      </c>
      <c r="W18" s="150">
        <f>'V Information products'!X152</f>
      </c>
      <c r="X18" s="150">
        <f>'V Information products'!X160</f>
      </c>
      <c r="Y18" s="150">
        <f>'V Information products'!X168</f>
      </c>
      <c r="Z18" s="150">
        <f>'V Information products'!X176</f>
      </c>
      <c r="AA18" s="155">
        <f aca="true" t="shared" si="11" ref="AA18:AA24">SUM(V18:Z18)</f>
        <v>0</v>
      </c>
      <c r="AB18" s="409">
        <f>SUM(B18:Q18,V18:Z18)</f>
        <v>0</v>
      </c>
    </row>
    <row r="19" spans="1:28" ht="11.25">
      <c r="A19" s="141" t="s">
        <v>1520</v>
      </c>
      <c r="B19" s="136">
        <f>'V Information products'!X7</f>
      </c>
      <c r="C19" s="162">
        <f>'V Information products'!X15</f>
      </c>
      <c r="D19" s="136">
        <f>'V Information products'!X23</f>
      </c>
      <c r="E19" s="136">
        <f>'V Information products'!X33</f>
      </c>
      <c r="F19" s="136">
        <f>'V Information products'!X42</f>
      </c>
      <c r="G19" s="151">
        <f>'V Information products'!X52</f>
      </c>
      <c r="H19" s="150">
        <f>'V Information products'!X62</f>
      </c>
      <c r="I19" s="150">
        <f>'V Information products'!X70</f>
      </c>
      <c r="J19" s="150">
        <f>'V Information products'!X77</f>
      </c>
      <c r="K19" s="150">
        <f>'V Information products'!X85</f>
      </c>
      <c r="L19" s="150">
        <f>'V Information products'!X94</f>
      </c>
      <c r="M19" s="150">
        <f>'V Information products'!X103</f>
      </c>
      <c r="N19" s="136">
        <f>'V Information products'!X112</f>
      </c>
      <c r="O19" s="136">
        <f>'V Information products'!X122</f>
      </c>
      <c r="P19" s="150">
        <f>'V Information products'!X129</f>
      </c>
      <c r="Q19" s="150">
        <f>'V Information products'!X136</f>
      </c>
      <c r="R19" s="154">
        <f aca="true" t="shared" si="12" ref="R19:R24">SUM(B19:D19)</f>
        <v>0</v>
      </c>
      <c r="S19" s="154">
        <f aca="true" t="shared" si="13" ref="S19:S24">SUM(E19:F19)</f>
        <v>0</v>
      </c>
      <c r="T19" s="155">
        <f aca="true" t="shared" si="14" ref="T19:T24">SUM(G19:N19)</f>
        <v>0</v>
      </c>
      <c r="U19" s="155">
        <f t="shared" si="10"/>
        <v>0</v>
      </c>
      <c r="V19" s="150">
        <f>'V Information products'!X145</f>
      </c>
      <c r="W19" s="150">
        <f>'V Information products'!X153</f>
      </c>
      <c r="X19" s="150">
        <f>'V Information products'!X161</f>
      </c>
      <c r="Y19" s="150">
        <f>'V Information products'!X169</f>
      </c>
      <c r="Z19" s="150">
        <f>'V Information products'!X177</f>
      </c>
      <c r="AA19" s="155">
        <f t="shared" si="11"/>
        <v>0</v>
      </c>
      <c r="AB19" s="409">
        <f aca="true" t="shared" si="15" ref="AB19:AB24">SUM(B19:Q19,V19:Z19)</f>
        <v>0</v>
      </c>
    </row>
    <row r="20" spans="1:28" ht="11.25">
      <c r="A20" s="141" t="s">
        <v>1524</v>
      </c>
      <c r="B20" s="136">
        <f>'V Information products'!X8</f>
      </c>
      <c r="C20" s="162">
        <f>'V Information products'!X16</f>
      </c>
      <c r="D20" s="136">
        <f>'V Information products'!X24</f>
      </c>
      <c r="E20" s="136">
        <f>'V Information products'!X34</f>
      </c>
      <c r="F20" s="136">
        <f>'V Information products'!X43</f>
      </c>
      <c r="G20" s="151">
        <f>'V Information products'!X53</f>
      </c>
      <c r="H20" s="150">
        <f>'V Information products'!X63</f>
      </c>
      <c r="I20" s="150">
        <f>'V Information products'!X71</f>
      </c>
      <c r="J20" s="150">
        <f>'V Information products'!X78</f>
      </c>
      <c r="K20" s="150">
        <f>'V Information products'!X86</f>
      </c>
      <c r="L20" s="150">
        <f>'V Information products'!X95</f>
      </c>
      <c r="M20" s="150">
        <f>'V Information products'!X104</f>
      </c>
      <c r="N20" s="136">
        <f>'V Information products'!X113</f>
      </c>
      <c r="O20" s="136">
        <f>'V Information products'!X123</f>
      </c>
      <c r="P20" s="150">
        <f>'V Information products'!X130</f>
      </c>
      <c r="Q20" s="150">
        <f>'V Information products'!X137</f>
      </c>
      <c r="R20" s="154">
        <f t="shared" si="12"/>
        <v>0</v>
      </c>
      <c r="S20" s="154">
        <f t="shared" si="13"/>
        <v>0</v>
      </c>
      <c r="T20" s="155">
        <f t="shared" si="14"/>
        <v>0</v>
      </c>
      <c r="U20" s="155">
        <f t="shared" si="10"/>
        <v>0</v>
      </c>
      <c r="V20" s="150">
        <f>'V Information products'!X146</f>
      </c>
      <c r="W20" s="150">
        <f>'V Information products'!X154</f>
      </c>
      <c r="X20" s="150">
        <f>'V Information products'!X162</f>
      </c>
      <c r="Y20" s="150">
        <f>'V Information products'!X170</f>
      </c>
      <c r="Z20" s="150">
        <f>'V Information products'!X178</f>
      </c>
      <c r="AA20" s="155">
        <f t="shared" si="11"/>
        <v>0</v>
      </c>
      <c r="AB20" s="409">
        <f t="shared" si="15"/>
        <v>0</v>
      </c>
    </row>
    <row r="21" spans="1:28" ht="11.25">
      <c r="A21" s="141" t="s">
        <v>1258</v>
      </c>
      <c r="B21" s="136">
        <f>'V Information products'!X9</f>
      </c>
      <c r="C21" s="162">
        <f>'V Information products'!X17</f>
      </c>
      <c r="D21" s="136">
        <f>'V Information products'!X25</f>
      </c>
      <c r="E21" s="136">
        <f>'V Information products'!X35</f>
      </c>
      <c r="F21" s="136">
        <f>'V Information products'!X44</f>
      </c>
      <c r="G21" s="151">
        <f>'V Information products'!X54</f>
      </c>
      <c r="H21" s="150">
        <f>'V Information products'!X64</f>
      </c>
      <c r="I21" s="150">
        <f>'V Information products'!X72</f>
      </c>
      <c r="J21" s="150">
        <f>'V Information products'!X79</f>
      </c>
      <c r="K21" s="150">
        <f>'V Information products'!X87</f>
      </c>
      <c r="L21" s="150">
        <f>'V Information products'!X96</f>
      </c>
      <c r="M21" s="150">
        <f>'V Information products'!X105</f>
      </c>
      <c r="N21" s="136">
        <f>'V Information products'!X114</f>
      </c>
      <c r="O21" s="136">
        <f>'V Information products'!X124</f>
      </c>
      <c r="P21" s="150">
        <f>'V Information products'!X131</f>
      </c>
      <c r="Q21" s="150">
        <f>'V Information products'!X138</f>
      </c>
      <c r="R21" s="154">
        <f t="shared" si="12"/>
        <v>0</v>
      </c>
      <c r="S21" s="154">
        <f t="shared" si="13"/>
        <v>0</v>
      </c>
      <c r="T21" s="155">
        <f t="shared" si="14"/>
        <v>0</v>
      </c>
      <c r="U21" s="155">
        <f t="shared" si="10"/>
        <v>0</v>
      </c>
      <c r="V21" s="150">
        <f>'V Information products'!X147</f>
      </c>
      <c r="W21" s="150">
        <f>'V Information products'!X155</f>
      </c>
      <c r="X21" s="150">
        <f>'V Information products'!X163</f>
      </c>
      <c r="Y21" s="150">
        <f>'V Information products'!X171</f>
      </c>
      <c r="Z21" s="150">
        <f>'V Information products'!X179</f>
      </c>
      <c r="AA21" s="155">
        <f t="shared" si="11"/>
        <v>0</v>
      </c>
      <c r="AB21" s="409">
        <f t="shared" si="15"/>
        <v>0</v>
      </c>
    </row>
    <row r="22" spans="1:28" ht="11.25">
      <c r="A22" s="141" t="s">
        <v>1529</v>
      </c>
      <c r="B22" s="176">
        <f>'V Information products'!X10</f>
      </c>
      <c r="C22" s="162">
        <f>'V Information products'!X18</f>
      </c>
      <c r="D22" s="176">
        <f>'V Information products'!X26</f>
      </c>
      <c r="E22" s="1101">
        <f>IF('V Information products'!X37="",'V Information products'!X38,'V Information products'!X37)</f>
      </c>
      <c r="F22" s="136">
        <f>'V Information products'!X45</f>
      </c>
      <c r="G22" s="151">
        <f>'V Information products'!X55</f>
      </c>
      <c r="H22" s="150">
        <f>'V Information products'!X65</f>
      </c>
      <c r="I22" s="150">
        <f>'V Information products'!X73</f>
      </c>
      <c r="J22" s="150">
        <f>'V Information products'!X80</f>
      </c>
      <c r="K22" s="150">
        <f>'V Information products'!X88</f>
      </c>
      <c r="L22" s="150">
        <f>'V Information products'!X97</f>
      </c>
      <c r="M22" s="150">
        <f>'V Information products'!X106</f>
      </c>
      <c r="N22" s="326"/>
      <c r="O22" s="176">
        <f>'V Information products'!X125</f>
      </c>
      <c r="P22" s="150">
        <f>'V Information products'!X132</f>
      </c>
      <c r="Q22" s="150">
        <f>'V Information products'!X139</f>
      </c>
      <c r="R22" s="154">
        <f t="shared" si="12"/>
        <v>0</v>
      </c>
      <c r="S22" s="154">
        <f t="shared" si="13"/>
        <v>0</v>
      </c>
      <c r="T22" s="155">
        <f t="shared" si="14"/>
        <v>0</v>
      </c>
      <c r="U22" s="155">
        <f t="shared" si="10"/>
        <v>0</v>
      </c>
      <c r="V22" s="150">
        <f>'V Information products'!X148</f>
      </c>
      <c r="W22" s="150">
        <f>'V Information products'!X156</f>
      </c>
      <c r="X22" s="150">
        <f>'V Information products'!X164</f>
      </c>
      <c r="Y22" s="150">
        <f>'V Information products'!X172</f>
      </c>
      <c r="Z22" s="150">
        <f>'V Information products'!X180</f>
      </c>
      <c r="AA22" s="155">
        <f t="shared" si="11"/>
        <v>0</v>
      </c>
      <c r="AB22" s="409">
        <f t="shared" si="15"/>
        <v>0</v>
      </c>
    </row>
    <row r="23" spans="1:28" ht="11.25">
      <c r="A23" s="141" t="s">
        <v>1534</v>
      </c>
      <c r="B23" s="136">
        <f>'V Information products'!X11</f>
      </c>
      <c r="C23" s="162">
        <f>'V Information products'!X19</f>
      </c>
      <c r="D23" s="136">
        <f>'V Information products'!X27</f>
      </c>
      <c r="E23" s="136">
        <f>'V Information products'!X39</f>
      </c>
      <c r="F23" s="136">
        <f>'V Information products'!X46</f>
      </c>
      <c r="G23" s="1098">
        <f>IF(COUNT('V Information products'!X56:X58)&gt;0,AVERAGE('V Information products'!X56:X58),"")</f>
      </c>
      <c r="H23" s="150">
        <f>'V Information products'!X66</f>
      </c>
      <c r="I23" s="150">
        <f>'V Information products'!X74</f>
      </c>
      <c r="J23" s="1098">
        <f>IF(COUNT('V Information products'!X81:X82)&gt;0,AVERAGE('V Information products'!X81:X82),"")</f>
      </c>
      <c r="K23" s="150">
        <f>'V Information products'!X89</f>
      </c>
      <c r="L23" s="1099">
        <f>IF(COUNT('V Information products'!X98:X99)&gt;0,AVERAGE('V Information products'!X98:X99),"")</f>
      </c>
      <c r="M23" s="1098">
        <f>IF(COUNT('V Information products'!X107:X108)&gt;0,AVERAGE('V Information products'!X107:X108),"")</f>
      </c>
      <c r="N23" s="1098">
        <f>IF(COUNT('V Information products'!X115:X116)&gt;0,AVERAGE('V Information products'!X115:X116),"")</f>
      </c>
      <c r="O23" s="136">
        <f>'V Information products'!X126</f>
      </c>
      <c r="P23" s="150">
        <f>'V Information products'!X133</f>
      </c>
      <c r="Q23" s="150">
        <f>'V Information products'!X140</f>
      </c>
      <c r="R23" s="154">
        <f t="shared" si="12"/>
        <v>0</v>
      </c>
      <c r="S23" s="154">
        <f t="shared" si="13"/>
        <v>0</v>
      </c>
      <c r="T23" s="155">
        <f t="shared" si="14"/>
        <v>0</v>
      </c>
      <c r="U23" s="155">
        <f t="shared" si="10"/>
        <v>0</v>
      </c>
      <c r="V23" s="150">
        <f>'V Information products'!X149</f>
      </c>
      <c r="W23" s="150">
        <f>'V Information products'!X157</f>
      </c>
      <c r="X23" s="150">
        <f>'V Information products'!X165</f>
      </c>
      <c r="Y23" s="150">
        <f>'V Information products'!X173</f>
      </c>
      <c r="Z23" s="150">
        <f>'V Information products'!X181</f>
      </c>
      <c r="AA23" s="155">
        <f t="shared" si="11"/>
        <v>0</v>
      </c>
      <c r="AB23" s="409">
        <f t="shared" si="15"/>
        <v>0</v>
      </c>
    </row>
    <row r="24" spans="1:28" ht="12" thickBot="1">
      <c r="A24" s="142" t="s">
        <v>1047</v>
      </c>
      <c r="B24" s="138">
        <f>'V Information products'!X12</f>
      </c>
      <c r="C24" s="162">
        <f>'V Information products'!X20</f>
      </c>
      <c r="D24" s="138">
        <f>'V Information products'!X28</f>
      </c>
      <c r="E24" s="174"/>
      <c r="F24" s="174"/>
      <c r="G24" s="175"/>
      <c r="H24" s="175"/>
      <c r="I24" s="175"/>
      <c r="J24" s="175"/>
      <c r="K24" s="175"/>
      <c r="L24" s="138">
        <f>'V Information products'!X100</f>
      </c>
      <c r="M24" s="136">
        <f>'V Information products'!X109</f>
      </c>
      <c r="N24" s="175"/>
      <c r="O24" s="175"/>
      <c r="P24" s="175"/>
      <c r="Q24" s="175"/>
      <c r="R24" s="154">
        <f t="shared" si="12"/>
        <v>0</v>
      </c>
      <c r="S24" s="154">
        <f t="shared" si="13"/>
        <v>0</v>
      </c>
      <c r="T24" s="155">
        <f t="shared" si="14"/>
        <v>0</v>
      </c>
      <c r="U24" s="173"/>
      <c r="V24" s="150">
        <f>'V Information products'!X150</f>
      </c>
      <c r="W24" s="150">
        <f>'V Information products'!X158</f>
      </c>
      <c r="X24" s="150">
        <f>'V Information products'!X166</f>
      </c>
      <c r="Y24" s="150">
        <f>'V Information products'!X174</f>
      </c>
      <c r="Z24" s="150">
        <f>'V Information products'!X182</f>
      </c>
      <c r="AA24" s="155">
        <f t="shared" si="11"/>
        <v>0</v>
      </c>
      <c r="AB24" s="412">
        <f t="shared" si="15"/>
        <v>0</v>
      </c>
    </row>
    <row r="25" spans="1:28" ht="12" thickBot="1">
      <c r="A25" s="143" t="s">
        <v>1354</v>
      </c>
      <c r="B25" s="200">
        <f aca="true" t="shared" si="16" ref="B25:Q25">SUM(B18:B24)</f>
        <v>0</v>
      </c>
      <c r="C25" s="200">
        <f t="shared" si="16"/>
        <v>0</v>
      </c>
      <c r="D25" s="200">
        <f t="shared" si="16"/>
        <v>0</v>
      </c>
      <c r="E25" s="200">
        <f t="shared" si="16"/>
        <v>0</v>
      </c>
      <c r="F25" s="200">
        <f>SUM(F18:F24)</f>
        <v>0</v>
      </c>
      <c r="G25" s="200">
        <f>SUM(G18:G24)</f>
        <v>0</v>
      </c>
      <c r="H25" s="200">
        <f>SUM(H18:H24)</f>
        <v>0</v>
      </c>
      <c r="I25" s="200">
        <f>SUM(I18:I24)</f>
        <v>0</v>
      </c>
      <c r="J25" s="200">
        <f>SUM(J18:J24)</f>
        <v>0</v>
      </c>
      <c r="K25" s="200">
        <f t="shared" si="16"/>
        <v>0</v>
      </c>
      <c r="L25" s="200">
        <f t="shared" si="16"/>
        <v>0</v>
      </c>
      <c r="M25" s="200">
        <f t="shared" si="16"/>
        <v>0</v>
      </c>
      <c r="N25" s="200">
        <f t="shared" si="16"/>
        <v>0</v>
      </c>
      <c r="O25" s="200">
        <f t="shared" si="16"/>
        <v>0</v>
      </c>
      <c r="P25" s="200">
        <f t="shared" si="16"/>
        <v>0</v>
      </c>
      <c r="Q25" s="200">
        <f t="shared" si="16"/>
        <v>0</v>
      </c>
      <c r="R25" s="156">
        <f aca="true" t="shared" si="17" ref="R25:AB25">SUM(R18:R24)</f>
        <v>0</v>
      </c>
      <c r="S25" s="156">
        <f t="shared" si="17"/>
        <v>0</v>
      </c>
      <c r="T25" s="156">
        <f t="shared" si="17"/>
        <v>0</v>
      </c>
      <c r="U25" s="156">
        <f t="shared" si="17"/>
        <v>0</v>
      </c>
      <c r="V25" s="153">
        <f t="shared" si="17"/>
        <v>0</v>
      </c>
      <c r="W25" s="153">
        <f t="shared" si="17"/>
        <v>0</v>
      </c>
      <c r="X25" s="153">
        <f t="shared" si="17"/>
        <v>0</v>
      </c>
      <c r="Y25" s="153">
        <f t="shared" si="17"/>
        <v>0</v>
      </c>
      <c r="Z25" s="153">
        <f t="shared" si="17"/>
        <v>0</v>
      </c>
      <c r="AA25" s="153">
        <f t="shared" si="17"/>
        <v>0</v>
      </c>
      <c r="AB25" s="153">
        <f t="shared" si="17"/>
        <v>0</v>
      </c>
    </row>
    <row r="26" spans="1:28" ht="12" thickBot="1">
      <c r="A26" s="178" t="s">
        <v>1049</v>
      </c>
      <c r="B26" s="179">
        <f aca="true" t="shared" si="18" ref="B26:H26">IF(B11&gt;0,B25/B11,"")</f>
      </c>
      <c r="C26" s="179">
        <f t="shared" si="18"/>
      </c>
      <c r="D26" s="179">
        <f t="shared" si="18"/>
      </c>
      <c r="E26" s="179">
        <f t="shared" si="18"/>
      </c>
      <c r="F26" s="179">
        <f t="shared" si="18"/>
      </c>
      <c r="G26" s="179">
        <f t="shared" si="18"/>
      </c>
      <c r="H26" s="179">
        <f t="shared" si="18"/>
      </c>
      <c r="I26" s="179">
        <f>IF(I11,I25/I11,"")</f>
      </c>
      <c r="J26" s="179">
        <f>IF(J11,J25/J11,"")</f>
      </c>
      <c r="K26" s="179">
        <f>IF(K11,K25/K11,"")</f>
      </c>
      <c r="L26" s="179">
        <f aca="true" t="shared" si="19" ref="L26:R26">IF(L11&gt;0,L25/L11,"")</f>
      </c>
      <c r="M26" s="179">
        <f t="shared" si="19"/>
      </c>
      <c r="N26" s="179">
        <f t="shared" si="19"/>
      </c>
      <c r="O26" s="179">
        <f t="shared" si="19"/>
      </c>
      <c r="P26" s="179">
        <f t="shared" si="19"/>
      </c>
      <c r="Q26" s="179">
        <f t="shared" si="19"/>
      </c>
      <c r="R26" s="179">
        <f t="shared" si="19"/>
      </c>
      <c r="S26" s="179">
        <f aca="true" t="shared" si="20" ref="S26:AB26">IF(S11&gt;0,S25/S11,"")</f>
      </c>
      <c r="T26" s="179">
        <f t="shared" si="20"/>
      </c>
      <c r="U26" s="179">
        <f t="shared" si="20"/>
      </c>
      <c r="V26" s="179">
        <f t="shared" si="20"/>
      </c>
      <c r="W26" s="179">
        <f t="shared" si="20"/>
      </c>
      <c r="X26" s="179">
        <f t="shared" si="20"/>
      </c>
      <c r="Y26" s="179">
        <f t="shared" si="20"/>
      </c>
      <c r="Z26" s="179">
        <f t="shared" si="20"/>
      </c>
      <c r="AA26" s="179">
        <f t="shared" si="20"/>
      </c>
      <c r="AB26" s="179">
        <f t="shared" si="20"/>
      </c>
    </row>
    <row r="28" ht="12" thickBot="1"/>
    <row r="29" spans="1:9" ht="11.25" customHeight="1">
      <c r="A29" s="1474" t="s">
        <v>604</v>
      </c>
      <c r="B29" s="1458" t="s">
        <v>1224</v>
      </c>
      <c r="C29" s="1459"/>
      <c r="D29" s="1480"/>
      <c r="E29" s="1481" t="s">
        <v>296</v>
      </c>
      <c r="F29" s="1481" t="s">
        <v>629</v>
      </c>
      <c r="G29" s="1453" t="s">
        <v>1200</v>
      </c>
      <c r="H29" s="1461" t="s">
        <v>1070</v>
      </c>
      <c r="I29" s="282"/>
    </row>
    <row r="30" spans="1:9" ht="12.75" customHeight="1">
      <c r="A30" s="1475"/>
      <c r="B30" s="1472" t="s">
        <v>1518</v>
      </c>
      <c r="C30" s="1478" t="s">
        <v>1541</v>
      </c>
      <c r="D30" s="1476" t="s">
        <v>202</v>
      </c>
      <c r="E30" s="1482"/>
      <c r="F30" s="1482"/>
      <c r="G30" s="1454"/>
      <c r="H30" s="1462"/>
      <c r="I30" s="282"/>
    </row>
    <row r="31" spans="1:9" ht="22.5" thickBot="1">
      <c r="A31" s="145" t="s">
        <v>1048</v>
      </c>
      <c r="B31" s="1473"/>
      <c r="C31" s="1479"/>
      <c r="D31" s="1477"/>
      <c r="E31" s="1477"/>
      <c r="F31" s="1477"/>
      <c r="G31" s="1455"/>
      <c r="H31" s="1463"/>
      <c r="I31" s="282"/>
    </row>
    <row r="32" spans="1:9" ht="12" thickBot="1">
      <c r="A32" s="144" t="s">
        <v>552</v>
      </c>
      <c r="B32" s="192" t="str">
        <f aca="true" t="shared" si="21" ref="B32:C36">IF(R4&gt;0,R18/R4,"Not assessed")</f>
        <v>Not assessed</v>
      </c>
      <c r="C32" s="192" t="str">
        <f t="shared" si="21"/>
        <v>Not assessed</v>
      </c>
      <c r="D32" s="194" t="str">
        <f>IF(COUNT(B32:C32)&gt;0,AVERAGE(B32,C32),"Not assessed")</f>
        <v>Not assessed</v>
      </c>
      <c r="E32" s="194" t="str">
        <f aca="true" t="shared" si="22" ref="E32:F37">IF(T4&gt;0,T18/T4,"Not assessed")</f>
        <v>Not assessed</v>
      </c>
      <c r="F32" s="194" t="str">
        <f t="shared" si="22"/>
        <v>Not assessed</v>
      </c>
      <c r="G32" s="403" t="str">
        <f aca="true" t="shared" si="23" ref="G32:H38">IF(AA4&gt;0,AA18/AA4,"Not assessed")</f>
        <v>Not assessed</v>
      </c>
      <c r="H32" s="329" t="str">
        <f t="shared" si="23"/>
        <v>Not assessed</v>
      </c>
      <c r="I32" s="327"/>
    </row>
    <row r="33" spans="1:9" ht="12" thickBot="1">
      <c r="A33" s="141" t="s">
        <v>1520</v>
      </c>
      <c r="B33" s="192" t="str">
        <f t="shared" si="21"/>
        <v>Not assessed</v>
      </c>
      <c r="C33" s="192" t="str">
        <f t="shared" si="21"/>
        <v>Not assessed</v>
      </c>
      <c r="D33" s="194" t="str">
        <f aca="true" t="shared" si="24" ref="D33:D38">IF(COUNT(B33:C33)&gt;0,AVERAGE(B33,C33),"Not assessed")</f>
        <v>Not assessed</v>
      </c>
      <c r="E33" s="194" t="str">
        <f t="shared" si="22"/>
        <v>Not assessed</v>
      </c>
      <c r="F33" s="194" t="str">
        <f t="shared" si="22"/>
        <v>Not assessed</v>
      </c>
      <c r="G33" s="403" t="str">
        <f t="shared" si="23"/>
        <v>Not assessed</v>
      </c>
      <c r="H33" s="329" t="str">
        <f t="shared" si="23"/>
        <v>Not assessed</v>
      </c>
      <c r="I33" s="327"/>
    </row>
    <row r="34" spans="1:9" ht="12" thickBot="1">
      <c r="A34" s="141" t="s">
        <v>1524</v>
      </c>
      <c r="B34" s="192" t="str">
        <f t="shared" si="21"/>
        <v>Not assessed</v>
      </c>
      <c r="C34" s="192" t="str">
        <f t="shared" si="21"/>
        <v>Not assessed</v>
      </c>
      <c r="D34" s="194" t="str">
        <f t="shared" si="24"/>
        <v>Not assessed</v>
      </c>
      <c r="E34" s="194" t="str">
        <f t="shared" si="22"/>
        <v>Not assessed</v>
      </c>
      <c r="F34" s="194" t="str">
        <f t="shared" si="22"/>
        <v>Not assessed</v>
      </c>
      <c r="G34" s="403" t="str">
        <f t="shared" si="23"/>
        <v>Not assessed</v>
      </c>
      <c r="H34" s="329" t="str">
        <f t="shared" si="23"/>
        <v>Not assessed</v>
      </c>
      <c r="I34" s="327"/>
    </row>
    <row r="35" spans="1:9" ht="12" thickBot="1">
      <c r="A35" s="141" t="s">
        <v>1258</v>
      </c>
      <c r="B35" s="192" t="str">
        <f t="shared" si="21"/>
        <v>Not assessed</v>
      </c>
      <c r="C35" s="192" t="str">
        <f t="shared" si="21"/>
        <v>Not assessed</v>
      </c>
      <c r="D35" s="194" t="str">
        <f t="shared" si="24"/>
        <v>Not assessed</v>
      </c>
      <c r="E35" s="194" t="str">
        <f t="shared" si="22"/>
        <v>Not assessed</v>
      </c>
      <c r="F35" s="194" t="str">
        <f t="shared" si="22"/>
        <v>Not assessed</v>
      </c>
      <c r="G35" s="403" t="str">
        <f t="shared" si="23"/>
        <v>Not assessed</v>
      </c>
      <c r="H35" s="329" t="str">
        <f t="shared" si="23"/>
        <v>Not assessed</v>
      </c>
      <c r="I35" s="327"/>
    </row>
    <row r="36" spans="1:9" ht="23.25" thickBot="1">
      <c r="A36" s="141" t="s">
        <v>1069</v>
      </c>
      <c r="B36" s="192" t="str">
        <f t="shared" si="21"/>
        <v>Not assessed</v>
      </c>
      <c r="C36" s="192" t="str">
        <f t="shared" si="21"/>
        <v>Not assessed</v>
      </c>
      <c r="D36" s="194" t="str">
        <f t="shared" si="24"/>
        <v>Not assessed</v>
      </c>
      <c r="E36" s="194" t="str">
        <f t="shared" si="22"/>
        <v>Not assessed</v>
      </c>
      <c r="F36" s="194" t="str">
        <f t="shared" si="22"/>
        <v>Not assessed</v>
      </c>
      <c r="G36" s="403" t="str">
        <f t="shared" si="23"/>
        <v>Not assessed</v>
      </c>
      <c r="H36" s="329" t="str">
        <f t="shared" si="23"/>
        <v>Not assessed</v>
      </c>
      <c r="I36" s="327"/>
    </row>
    <row r="37" spans="1:9" ht="12" thickBot="1">
      <c r="A37" s="141" t="s">
        <v>1534</v>
      </c>
      <c r="B37" s="192" t="str">
        <f>IF(R9&gt;0,R23/R9,"Not assessed")</f>
        <v>Not assessed</v>
      </c>
      <c r="C37" s="192" t="str">
        <f>IF(S9&gt;0,S23/S9,"Not assesssed")</f>
        <v>Not assesssed</v>
      </c>
      <c r="D37" s="194" t="str">
        <f t="shared" si="24"/>
        <v>Not assessed</v>
      </c>
      <c r="E37" s="194" t="str">
        <f t="shared" si="22"/>
        <v>Not assessed</v>
      </c>
      <c r="F37" s="194" t="str">
        <f t="shared" si="22"/>
        <v>Not assessed</v>
      </c>
      <c r="G37" s="403" t="str">
        <f t="shared" si="23"/>
        <v>Not assessed</v>
      </c>
      <c r="H37" s="329" t="str">
        <f t="shared" si="23"/>
        <v>Not assessed</v>
      </c>
      <c r="I37" s="327"/>
    </row>
    <row r="38" spans="1:9" ht="12" thickBot="1">
      <c r="A38" s="142" t="s">
        <v>1047</v>
      </c>
      <c r="B38" s="192" t="str">
        <f>IF(R10&gt;0,R24/R10,"Not assessed")</f>
        <v>Not assessed</v>
      </c>
      <c r="C38" s="177"/>
      <c r="D38" s="194" t="str">
        <f t="shared" si="24"/>
        <v>Not assessed</v>
      </c>
      <c r="E38" s="194" t="str">
        <f>IF(T10&gt;0,T24/T10,"Not assessed")</f>
        <v>Not assessed</v>
      </c>
      <c r="F38" s="177"/>
      <c r="G38" s="403" t="str">
        <f t="shared" si="23"/>
        <v>Not assessed</v>
      </c>
      <c r="H38" s="329" t="str">
        <f t="shared" si="23"/>
        <v>Not assessed</v>
      </c>
      <c r="I38" s="327"/>
    </row>
    <row r="39" spans="1:9" ht="12" thickBot="1">
      <c r="A39" s="143" t="s">
        <v>1354</v>
      </c>
      <c r="B39" s="193" t="str">
        <f aca="true" t="shared" si="25" ref="B39:H39">IF(COUNT(B32:B38)&gt;0,AVERAGE(B32:B38),"Not assessed")</f>
        <v>Not assessed</v>
      </c>
      <c r="C39" s="193" t="str">
        <f t="shared" si="25"/>
        <v>Not assessed</v>
      </c>
      <c r="D39" s="193" t="str">
        <f t="shared" si="25"/>
        <v>Not assessed</v>
      </c>
      <c r="E39" s="193" t="str">
        <f t="shared" si="25"/>
        <v>Not assessed</v>
      </c>
      <c r="F39" s="193" t="str">
        <f t="shared" si="25"/>
        <v>Not assessed</v>
      </c>
      <c r="G39" s="193" t="str">
        <f t="shared" si="25"/>
        <v>Not assessed</v>
      </c>
      <c r="H39" s="193" t="str">
        <f t="shared" si="25"/>
        <v>Not assessed</v>
      </c>
      <c r="I39" s="328"/>
    </row>
    <row r="41" ht="12" thickBot="1"/>
    <row r="42" spans="1:3" ht="12" thickBot="1">
      <c r="A42" s="126" t="str">
        <f>B29</f>
        <v>Health status</v>
      </c>
      <c r="B42" s="193" t="str">
        <f>D39</f>
        <v>Not assessed</v>
      </c>
      <c r="C42" s="180"/>
    </row>
    <row r="43" spans="1:3" ht="12" thickBot="1">
      <c r="A43" s="126" t="str">
        <f>E29</f>
        <v>Health system Indicators</v>
      </c>
      <c r="B43" s="193" t="str">
        <f>E39</f>
        <v>Not assessed</v>
      </c>
      <c r="C43" s="180"/>
    </row>
    <row r="44" spans="1:3" ht="12" thickBot="1">
      <c r="A44" s="126" t="str">
        <f>F29</f>
        <v>Risk factors indicators</v>
      </c>
      <c r="B44" s="193" t="str">
        <f>F39</f>
        <v>Not assessed</v>
      </c>
      <c r="C44" s="180"/>
    </row>
    <row r="45" spans="1:3" ht="12" thickBot="1">
      <c r="A45" s="126" t="str">
        <f>H29</f>
        <v>Overall health indicators quality</v>
      </c>
      <c r="B45" s="193" t="str">
        <f>H39</f>
        <v>Not assessed</v>
      </c>
      <c r="C45" s="180"/>
    </row>
  </sheetData>
  <sheetProtection password="CD9C" sheet="1" objects="1" scenarios="1"/>
  <mergeCells count="30">
    <mergeCell ref="B1:F1"/>
    <mergeCell ref="A15:A16"/>
    <mergeCell ref="B30:B31"/>
    <mergeCell ref="D30:D31"/>
    <mergeCell ref="B15:F15"/>
    <mergeCell ref="C30:C31"/>
    <mergeCell ref="B29:D29"/>
    <mergeCell ref="A29:A30"/>
    <mergeCell ref="E29:E31"/>
    <mergeCell ref="F29:F31"/>
    <mergeCell ref="V1:AA1"/>
    <mergeCell ref="R15:S15"/>
    <mergeCell ref="T15:T17"/>
    <mergeCell ref="U15:U17"/>
    <mergeCell ref="R16:R17"/>
    <mergeCell ref="S16:S17"/>
    <mergeCell ref="U1:U3"/>
    <mergeCell ref="R2:R3"/>
    <mergeCell ref="S2:S3"/>
    <mergeCell ref="R1:S1"/>
    <mergeCell ref="G29:G31"/>
    <mergeCell ref="AA2:AA3"/>
    <mergeCell ref="AA16:AA17"/>
    <mergeCell ref="V15:AA15"/>
    <mergeCell ref="H29:H31"/>
    <mergeCell ref="O15:Q15"/>
    <mergeCell ref="T1:T3"/>
    <mergeCell ref="O1:Q1"/>
    <mergeCell ref="H1:N1"/>
    <mergeCell ref="G15:N15"/>
  </mergeCells>
  <conditionalFormatting sqref="I32:I39">
    <cfRule type="cellIs" priority="1" dxfId="14" operator="between" stopIfTrue="1">
      <formula>0.4001</formula>
      <formula>0.59991</formula>
    </cfRule>
    <cfRule type="cellIs" priority="2" dxfId="1" operator="between" stopIfTrue="1">
      <formula>0.6001</formula>
      <formula>0.79991</formula>
    </cfRule>
    <cfRule type="cellIs" priority="3" dxfId="0" operator="greaterThan" stopIfTrue="1">
      <formula>0.8001</formula>
    </cfRule>
  </conditionalFormatting>
  <conditionalFormatting sqref="B42:B45 B32:H39">
    <cfRule type="cellIs" priority="4" dxfId="0" operator="between" stopIfTrue="1">
      <formula>0.8</formula>
      <formula>1</formula>
    </cfRule>
    <cfRule type="cellIs" priority="5" dxfId="1" operator="between" stopIfTrue="1">
      <formula>0.6</formula>
      <formula>0.8</formula>
    </cfRule>
    <cfRule type="cellIs" priority="6" dxfId="2" operator="between" stopIfTrue="1">
      <formula>0.4</formula>
      <formula>0.6</formula>
    </cfRule>
  </conditionalFormatting>
  <printOptions horizontalCentered="1" verticalCentered="1"/>
  <pageMargins left="0.11811023622047245" right="0.11811023622047245" top="0.2362204724409449" bottom="0.2362204724409449" header="0.2362204724409449" footer="0.2362204724409449"/>
  <pageSetup horizontalDpi="300" verticalDpi="300" orientation="landscape" paperSize="9" scale="55" r:id="rId1"/>
  <headerFooter alignWithMargins="0">
    <oddFooter>&amp;L&amp;Z&amp;F&amp;A&amp;C&amp;D&amp;T&amp;R&amp;P of &amp;N</oddFooter>
  </headerFooter>
</worksheet>
</file>

<file path=xl/worksheets/sheet16.xml><?xml version="1.0" encoding="utf-8"?>
<worksheet xmlns="http://schemas.openxmlformats.org/spreadsheetml/2006/main" xmlns:r="http://schemas.openxmlformats.org/officeDocument/2006/relationships">
  <sheetPr codeName="Sheet16">
    <tabColor indexed="56"/>
  </sheetPr>
  <dimension ref="A1:W74"/>
  <sheetViews>
    <sheetView showGridLines="0" zoomScalePageLayoutView="0" workbookViewId="0" topLeftCell="A1">
      <pane xSplit="7" ySplit="4" topLeftCell="H64" activePane="bottomRight" state="frozen"/>
      <selection pane="topLeft" activeCell="E3" sqref="E3:L3"/>
      <selection pane="topRight" activeCell="E3" sqref="E3:L3"/>
      <selection pane="bottomLeft" activeCell="E3" sqref="E3:L3"/>
      <selection pane="bottomRight" activeCell="D62" sqref="D62"/>
    </sheetView>
  </sheetViews>
  <sheetFormatPr defaultColWidth="9.140625" defaultRowHeight="12.75"/>
  <cols>
    <col min="1" max="1" width="5.421875" style="181" customWidth="1"/>
    <col min="2" max="2" width="48.57421875" style="182" customWidth="1"/>
    <col min="3" max="6" width="15.00390625" style="182" customWidth="1"/>
    <col min="7" max="7" width="15.00390625" style="391" hidden="1" customWidth="1"/>
    <col min="8" max="8" width="15.00390625" style="113" customWidth="1"/>
    <col min="9" max="22" width="8.421875" style="113" customWidth="1"/>
    <col min="23" max="23" width="11.140625" style="113" customWidth="1"/>
    <col min="24" max="16384" width="9.140625" style="181" customWidth="1"/>
  </cols>
  <sheetData>
    <row r="1" spans="1:23" ht="20.25">
      <c r="A1" s="730" t="s">
        <v>1290</v>
      </c>
      <c r="B1" s="905"/>
      <c r="C1" s="906"/>
      <c r="D1" s="906"/>
      <c r="E1" s="906"/>
      <c r="F1" s="906"/>
      <c r="H1" s="392"/>
      <c r="I1" s="392"/>
      <c r="J1" s="392"/>
      <c r="K1" s="392"/>
      <c r="L1" s="392"/>
      <c r="M1" s="392"/>
      <c r="N1" s="392"/>
      <c r="O1" s="392"/>
      <c r="P1" s="392"/>
      <c r="Q1" s="392"/>
      <c r="R1" s="392"/>
      <c r="S1" s="392"/>
      <c r="T1" s="392"/>
      <c r="U1" s="392"/>
      <c r="V1" s="392"/>
      <c r="W1" s="392"/>
    </row>
    <row r="2" spans="1:23" s="152" customFormat="1" ht="18.75" thickBot="1">
      <c r="A2" s="570" t="s">
        <v>1129</v>
      </c>
      <c r="B2" s="907" t="s">
        <v>709</v>
      </c>
      <c r="C2" s="908"/>
      <c r="D2" s="909"/>
      <c r="E2" s="909"/>
      <c r="F2" s="909"/>
      <c r="G2" s="415"/>
      <c r="H2" s="541"/>
      <c r="I2" s="541"/>
      <c r="J2" s="541"/>
      <c r="K2" s="541"/>
      <c r="L2" s="541"/>
      <c r="M2" s="541"/>
      <c r="N2" s="541"/>
      <c r="O2" s="541"/>
      <c r="P2" s="541"/>
      <c r="Q2" s="541"/>
      <c r="R2" s="541"/>
      <c r="S2" s="541"/>
      <c r="T2" s="541"/>
      <c r="U2" s="541"/>
      <c r="V2" s="541"/>
      <c r="W2" s="542"/>
    </row>
    <row r="3" spans="1:23" s="280" customFormat="1" ht="22.5">
      <c r="A3" s="1493" t="s">
        <v>433</v>
      </c>
      <c r="B3" s="1493"/>
      <c r="C3" s="910" t="s">
        <v>300</v>
      </c>
      <c r="D3" s="910" t="s">
        <v>301</v>
      </c>
      <c r="E3" s="910" t="s">
        <v>543</v>
      </c>
      <c r="F3" s="910" t="s">
        <v>303</v>
      </c>
      <c r="G3" s="1485" t="s">
        <v>594</v>
      </c>
      <c r="H3" s="1503" t="s">
        <v>1573</v>
      </c>
      <c r="I3" s="1309" t="s">
        <v>325</v>
      </c>
      <c r="J3" s="1309"/>
      <c r="K3" s="1309"/>
      <c r="L3" s="1309"/>
      <c r="M3" s="1309"/>
      <c r="N3" s="1309"/>
      <c r="O3" s="1309"/>
      <c r="P3" s="1309"/>
      <c r="Q3" s="1309"/>
      <c r="R3" s="1309"/>
      <c r="S3" s="1309"/>
      <c r="T3" s="1309"/>
      <c r="U3" s="1309"/>
      <c r="V3" s="1310"/>
      <c r="W3" s="1311" t="s">
        <v>324</v>
      </c>
    </row>
    <row r="4" spans="1:23" s="183" customFormat="1" ht="12" thickBot="1">
      <c r="A4" s="1494"/>
      <c r="B4" s="1494"/>
      <c r="C4" s="911" t="s">
        <v>540</v>
      </c>
      <c r="D4" s="911" t="s">
        <v>541</v>
      </c>
      <c r="E4" s="911" t="s">
        <v>545</v>
      </c>
      <c r="F4" s="911" t="s">
        <v>544</v>
      </c>
      <c r="G4" s="1486"/>
      <c r="H4" s="1504"/>
      <c r="I4" s="546" t="s">
        <v>1007</v>
      </c>
      <c r="J4" s="546" t="s">
        <v>1008</v>
      </c>
      <c r="K4" s="546" t="s">
        <v>1009</v>
      </c>
      <c r="L4" s="546" t="s">
        <v>1010</v>
      </c>
      <c r="M4" s="546" t="s">
        <v>1011</v>
      </c>
      <c r="N4" s="546" t="s">
        <v>1012</v>
      </c>
      <c r="O4" s="546" t="s">
        <v>1013</v>
      </c>
      <c r="P4" s="546" t="s">
        <v>1014</v>
      </c>
      <c r="Q4" s="546" t="s">
        <v>1015</v>
      </c>
      <c r="R4" s="546" t="s">
        <v>1016</v>
      </c>
      <c r="S4" s="546" t="s">
        <v>1017</v>
      </c>
      <c r="T4" s="546" t="s">
        <v>1018</v>
      </c>
      <c r="U4" s="546" t="s">
        <v>1019</v>
      </c>
      <c r="V4" s="546" t="s">
        <v>1020</v>
      </c>
      <c r="W4" s="1312"/>
    </row>
    <row r="5" spans="1:23" s="185" customFormat="1" ht="45">
      <c r="A5" s="912" t="s">
        <v>703</v>
      </c>
      <c r="B5" s="913" t="s">
        <v>253</v>
      </c>
      <c r="C5" s="914" t="s">
        <v>254</v>
      </c>
      <c r="D5" s="914" t="s">
        <v>704</v>
      </c>
      <c r="E5" s="914" t="s">
        <v>705</v>
      </c>
      <c r="F5" s="915" t="s">
        <v>426</v>
      </c>
      <c r="G5" s="481">
        <f aca="true" t="shared" si="0" ref="G5:G15">IF(COUNT(I5:V5)&gt;0,3,"")</f>
      </c>
      <c r="H5" s="508"/>
      <c r="I5" s="1029"/>
      <c r="J5" s="1030"/>
      <c r="K5" s="1030"/>
      <c r="L5" s="1030"/>
      <c r="M5" s="1030"/>
      <c r="N5" s="1030"/>
      <c r="O5" s="1030"/>
      <c r="P5" s="1030"/>
      <c r="Q5" s="1030"/>
      <c r="R5" s="1030"/>
      <c r="S5" s="1030"/>
      <c r="T5" s="1030"/>
      <c r="U5" s="1030"/>
      <c r="V5" s="1030"/>
      <c r="W5" s="587">
        <f aca="true" t="shared" si="1" ref="W5:W15">IF(G5="","",IF((SUM(I5:V5)/COUNT(I5:V5))&lt;=G5,SUMIF(I5:V5,"&lt;=3")/COUNTIF(I5:V5,"&lt;=3"),"check value"))</f>
      </c>
    </row>
    <row r="6" spans="1:23" s="185" customFormat="1" ht="97.5" customHeight="1">
      <c r="A6" s="916" t="s">
        <v>706</v>
      </c>
      <c r="B6" s="917" t="s">
        <v>112</v>
      </c>
      <c r="C6" s="918" t="s">
        <v>569</v>
      </c>
      <c r="D6" s="918" t="s">
        <v>377</v>
      </c>
      <c r="E6" s="918" t="s">
        <v>817</v>
      </c>
      <c r="F6" s="918" t="s">
        <v>430</v>
      </c>
      <c r="G6" s="416">
        <f t="shared" si="0"/>
      </c>
      <c r="H6" s="461"/>
      <c r="I6" s="1021"/>
      <c r="J6" s="1022"/>
      <c r="K6" s="1022"/>
      <c r="L6" s="1022"/>
      <c r="M6" s="1022"/>
      <c r="N6" s="1022"/>
      <c r="O6" s="1022"/>
      <c r="P6" s="1022"/>
      <c r="Q6" s="1022"/>
      <c r="R6" s="1022"/>
      <c r="S6" s="1022"/>
      <c r="T6" s="1022"/>
      <c r="U6" s="1022"/>
      <c r="V6" s="1022"/>
      <c r="W6" s="564">
        <f t="shared" si="1"/>
      </c>
    </row>
    <row r="7" spans="1:23" s="185" customFormat="1" ht="45">
      <c r="A7" s="919" t="s">
        <v>50</v>
      </c>
      <c r="B7" s="839" t="s">
        <v>378</v>
      </c>
      <c r="C7" s="840" t="s">
        <v>569</v>
      </c>
      <c r="D7" s="840" t="s">
        <v>803</v>
      </c>
      <c r="E7" s="840" t="s">
        <v>113</v>
      </c>
      <c r="F7" s="920" t="s">
        <v>115</v>
      </c>
      <c r="G7" s="416">
        <f t="shared" si="0"/>
      </c>
      <c r="H7" s="461"/>
      <c r="I7" s="1021"/>
      <c r="J7" s="1022"/>
      <c r="K7" s="1022"/>
      <c r="L7" s="1022"/>
      <c r="M7" s="1022"/>
      <c r="N7" s="1022"/>
      <c r="O7" s="1022"/>
      <c r="P7" s="1022"/>
      <c r="Q7" s="1022"/>
      <c r="R7" s="1022"/>
      <c r="S7" s="1022"/>
      <c r="T7" s="1022"/>
      <c r="U7" s="1022"/>
      <c r="V7" s="1022"/>
      <c r="W7" s="564">
        <f t="shared" si="1"/>
      </c>
    </row>
    <row r="8" spans="1:23" s="185" customFormat="1" ht="45">
      <c r="A8" s="916" t="s">
        <v>51</v>
      </c>
      <c r="B8" s="921" t="s">
        <v>379</v>
      </c>
      <c r="C8" s="922" t="s">
        <v>569</v>
      </c>
      <c r="D8" s="922" t="s">
        <v>802</v>
      </c>
      <c r="E8" s="922" t="s">
        <v>114</v>
      </c>
      <c r="F8" s="922" t="s">
        <v>1255</v>
      </c>
      <c r="G8" s="416">
        <f t="shared" si="0"/>
      </c>
      <c r="H8" s="461"/>
      <c r="I8" s="1021"/>
      <c r="J8" s="1022"/>
      <c r="K8" s="1022"/>
      <c r="L8" s="1022"/>
      <c r="M8" s="1022"/>
      <c r="N8" s="1022"/>
      <c r="O8" s="1022"/>
      <c r="P8" s="1022"/>
      <c r="Q8" s="1022"/>
      <c r="R8" s="1022"/>
      <c r="S8" s="1022"/>
      <c r="T8" s="1022"/>
      <c r="U8" s="1022"/>
      <c r="V8" s="1022"/>
      <c r="W8" s="564">
        <f t="shared" si="1"/>
      </c>
    </row>
    <row r="9" spans="1:23" s="185" customFormat="1" ht="112.5">
      <c r="A9" s="919" t="s">
        <v>707</v>
      </c>
      <c r="B9" s="839" t="s">
        <v>941</v>
      </c>
      <c r="C9" s="840" t="s">
        <v>942</v>
      </c>
      <c r="D9" s="840" t="s">
        <v>258</v>
      </c>
      <c r="E9" s="840" t="s">
        <v>149</v>
      </c>
      <c r="F9" s="841" t="s">
        <v>1286</v>
      </c>
      <c r="G9" s="416">
        <f t="shared" si="0"/>
      </c>
      <c r="H9" s="461"/>
      <c r="I9" s="1021"/>
      <c r="J9" s="1022"/>
      <c r="K9" s="1022"/>
      <c r="L9" s="1022"/>
      <c r="M9" s="1022"/>
      <c r="N9" s="1022"/>
      <c r="O9" s="1022"/>
      <c r="P9" s="1022"/>
      <c r="Q9" s="1022"/>
      <c r="R9" s="1022"/>
      <c r="S9" s="1022"/>
      <c r="T9" s="1022"/>
      <c r="U9" s="1022"/>
      <c r="V9" s="1022"/>
      <c r="W9" s="564">
        <f t="shared" si="1"/>
      </c>
    </row>
    <row r="10" spans="1:23" s="185" customFormat="1" ht="67.5">
      <c r="A10" s="923" t="s">
        <v>708</v>
      </c>
      <c r="B10" s="924" t="s">
        <v>816</v>
      </c>
      <c r="C10" s="925" t="s">
        <v>255</v>
      </c>
      <c r="D10" s="925" t="s">
        <v>427</v>
      </c>
      <c r="E10" s="925" t="s">
        <v>428</v>
      </c>
      <c r="F10" s="925" t="s">
        <v>429</v>
      </c>
      <c r="G10" s="417">
        <f t="shared" si="0"/>
      </c>
      <c r="H10" s="462"/>
      <c r="I10" s="1023"/>
      <c r="J10" s="1024"/>
      <c r="K10" s="1024"/>
      <c r="L10" s="1024"/>
      <c r="M10" s="1024"/>
      <c r="N10" s="1024"/>
      <c r="O10" s="1024"/>
      <c r="P10" s="1024"/>
      <c r="Q10" s="1024"/>
      <c r="R10" s="1024"/>
      <c r="S10" s="1024"/>
      <c r="T10" s="1024"/>
      <c r="U10" s="1024"/>
      <c r="V10" s="1024"/>
      <c r="W10" s="566">
        <f t="shared" si="1"/>
      </c>
    </row>
    <row r="11" spans="1:23" s="414" customFormat="1" ht="11.25">
      <c r="A11" s="482"/>
      <c r="B11" s="483"/>
      <c r="C11" s="490"/>
      <c r="D11" s="490"/>
      <c r="E11" s="490"/>
      <c r="F11" s="490"/>
      <c r="G11" s="470">
        <f t="shared" si="0"/>
      </c>
      <c r="H11" s="355"/>
      <c r="I11" s="1026"/>
      <c r="J11" s="1026"/>
      <c r="K11" s="1026"/>
      <c r="L11" s="1026"/>
      <c r="M11" s="1026"/>
      <c r="N11" s="1026"/>
      <c r="O11" s="1026"/>
      <c r="P11" s="1026"/>
      <c r="Q11" s="1026"/>
      <c r="R11" s="1026"/>
      <c r="S11" s="1026"/>
      <c r="T11" s="1026"/>
      <c r="U11" s="1026"/>
      <c r="V11" s="1026"/>
      <c r="W11" s="599">
        <f t="shared" si="1"/>
      </c>
    </row>
    <row r="12" spans="1:23" s="414" customFormat="1" ht="11.25">
      <c r="A12" s="482"/>
      <c r="B12" s="483"/>
      <c r="C12" s="490"/>
      <c r="D12" s="490"/>
      <c r="E12" s="490"/>
      <c r="F12" s="490"/>
      <c r="G12" s="470">
        <f t="shared" si="0"/>
      </c>
      <c r="H12" s="355"/>
      <c r="I12" s="1026"/>
      <c r="J12" s="1026"/>
      <c r="K12" s="1026"/>
      <c r="L12" s="1026"/>
      <c r="M12" s="1026"/>
      <c r="N12" s="1026"/>
      <c r="O12" s="1026"/>
      <c r="P12" s="1026"/>
      <c r="Q12" s="1026"/>
      <c r="R12" s="1026"/>
      <c r="S12" s="1026"/>
      <c r="T12" s="1026"/>
      <c r="U12" s="1026"/>
      <c r="V12" s="1026"/>
      <c r="W12" s="599">
        <f t="shared" si="1"/>
      </c>
    </row>
    <row r="13" spans="1:23" s="414" customFormat="1" ht="11.25">
      <c r="A13" s="482"/>
      <c r="B13" s="483"/>
      <c r="C13" s="490"/>
      <c r="D13" s="490"/>
      <c r="E13" s="490"/>
      <c r="F13" s="490"/>
      <c r="G13" s="470">
        <f t="shared" si="0"/>
      </c>
      <c r="H13" s="355"/>
      <c r="I13" s="1026"/>
      <c r="J13" s="1026"/>
      <c r="K13" s="1026"/>
      <c r="L13" s="1026"/>
      <c r="M13" s="1026"/>
      <c r="N13" s="1026"/>
      <c r="O13" s="1026"/>
      <c r="P13" s="1026"/>
      <c r="Q13" s="1026"/>
      <c r="R13" s="1026"/>
      <c r="S13" s="1026"/>
      <c r="T13" s="1026"/>
      <c r="U13" s="1026"/>
      <c r="V13" s="1026"/>
      <c r="W13" s="599">
        <f t="shared" si="1"/>
      </c>
    </row>
    <row r="14" spans="1:23" s="414" customFormat="1" ht="11.25">
      <c r="A14" s="482"/>
      <c r="B14" s="483"/>
      <c r="C14" s="490"/>
      <c r="D14" s="490"/>
      <c r="E14" s="490"/>
      <c r="F14" s="490"/>
      <c r="G14" s="470">
        <f t="shared" si="0"/>
      </c>
      <c r="H14" s="355"/>
      <c r="I14" s="1026"/>
      <c r="J14" s="1026"/>
      <c r="K14" s="1026"/>
      <c r="L14" s="1026"/>
      <c r="M14" s="1026"/>
      <c r="N14" s="1026"/>
      <c r="O14" s="1026"/>
      <c r="P14" s="1026"/>
      <c r="Q14" s="1026"/>
      <c r="R14" s="1026"/>
      <c r="S14" s="1026"/>
      <c r="T14" s="1026"/>
      <c r="U14" s="1026"/>
      <c r="V14" s="1026"/>
      <c r="W14" s="599">
        <f t="shared" si="1"/>
      </c>
    </row>
    <row r="15" spans="1:23" s="414" customFormat="1" ht="11.25">
      <c r="A15" s="482"/>
      <c r="B15" s="483"/>
      <c r="C15" s="490"/>
      <c r="D15" s="490"/>
      <c r="E15" s="490"/>
      <c r="F15" s="490"/>
      <c r="G15" s="470">
        <f t="shared" si="0"/>
      </c>
      <c r="H15" s="355"/>
      <c r="I15" s="1026"/>
      <c r="J15" s="1026"/>
      <c r="K15" s="1026"/>
      <c r="L15" s="1026"/>
      <c r="M15" s="1026"/>
      <c r="N15" s="1026"/>
      <c r="O15" s="1026"/>
      <c r="P15" s="1026"/>
      <c r="Q15" s="1026"/>
      <c r="R15" s="1026"/>
      <c r="S15" s="1026"/>
      <c r="T15" s="1026"/>
      <c r="U15" s="1026"/>
      <c r="V15" s="1026"/>
      <c r="W15" s="599">
        <f t="shared" si="1"/>
      </c>
    </row>
    <row r="16" ht="11.25">
      <c r="H16" s="302"/>
    </row>
    <row r="17" spans="1:23" s="281" customFormat="1" ht="18.75" thickBot="1">
      <c r="A17" s="570" t="s">
        <v>464</v>
      </c>
      <c r="B17" s="571" t="s">
        <v>723</v>
      </c>
      <c r="C17" s="926"/>
      <c r="D17" s="926"/>
      <c r="E17" s="926"/>
      <c r="F17" s="926"/>
      <c r="G17" s="418"/>
      <c r="H17" s="575"/>
      <c r="I17" s="927"/>
      <c r="J17" s="927"/>
      <c r="K17" s="927"/>
      <c r="L17" s="927"/>
      <c r="M17" s="927"/>
      <c r="N17" s="576"/>
      <c r="O17" s="576"/>
      <c r="P17" s="576"/>
      <c r="Q17" s="576"/>
      <c r="R17" s="576"/>
      <c r="S17" s="576"/>
      <c r="T17" s="576"/>
      <c r="U17" s="576"/>
      <c r="V17" s="576"/>
      <c r="W17" s="928"/>
    </row>
    <row r="18" spans="1:23" s="280" customFormat="1" ht="22.5">
      <c r="A18" s="1491" t="s">
        <v>433</v>
      </c>
      <c r="B18" s="1491"/>
      <c r="C18" s="929" t="s">
        <v>300</v>
      </c>
      <c r="D18" s="929" t="s">
        <v>301</v>
      </c>
      <c r="E18" s="929" t="s">
        <v>543</v>
      </c>
      <c r="F18" s="929" t="s">
        <v>303</v>
      </c>
      <c r="G18" s="1505" t="s">
        <v>594</v>
      </c>
      <c r="H18" s="1507" t="s">
        <v>1573</v>
      </c>
      <c r="I18" s="1309" t="s">
        <v>325</v>
      </c>
      <c r="J18" s="1309"/>
      <c r="K18" s="1309"/>
      <c r="L18" s="1309"/>
      <c r="M18" s="1309"/>
      <c r="N18" s="1309"/>
      <c r="O18" s="1309"/>
      <c r="P18" s="1309"/>
      <c r="Q18" s="1309"/>
      <c r="R18" s="1309"/>
      <c r="S18" s="1309"/>
      <c r="T18" s="1309"/>
      <c r="U18" s="1309"/>
      <c r="V18" s="1310"/>
      <c r="W18" s="1311" t="s">
        <v>324</v>
      </c>
    </row>
    <row r="19" spans="1:23" s="183" customFormat="1" ht="12" thickBot="1">
      <c r="A19" s="1492"/>
      <c r="B19" s="1492"/>
      <c r="C19" s="930" t="s">
        <v>540</v>
      </c>
      <c r="D19" s="930" t="s">
        <v>541</v>
      </c>
      <c r="E19" s="930" t="s">
        <v>545</v>
      </c>
      <c r="F19" s="930" t="s">
        <v>544</v>
      </c>
      <c r="G19" s="1506"/>
      <c r="H19" s="1508"/>
      <c r="I19" s="545" t="s">
        <v>1007</v>
      </c>
      <c r="J19" s="546" t="s">
        <v>1008</v>
      </c>
      <c r="K19" s="546" t="s">
        <v>1009</v>
      </c>
      <c r="L19" s="546" t="s">
        <v>1010</v>
      </c>
      <c r="M19" s="546" t="s">
        <v>1011</v>
      </c>
      <c r="N19" s="546" t="s">
        <v>1012</v>
      </c>
      <c r="O19" s="546" t="s">
        <v>1013</v>
      </c>
      <c r="P19" s="546" t="s">
        <v>1014</v>
      </c>
      <c r="Q19" s="546" t="s">
        <v>1015</v>
      </c>
      <c r="R19" s="546" t="s">
        <v>1016</v>
      </c>
      <c r="S19" s="546" t="s">
        <v>1017</v>
      </c>
      <c r="T19" s="546" t="s">
        <v>1018</v>
      </c>
      <c r="U19" s="546" t="s">
        <v>1019</v>
      </c>
      <c r="V19" s="546" t="s">
        <v>1020</v>
      </c>
      <c r="W19" s="1312"/>
    </row>
    <row r="20" spans="1:23" s="185" customFormat="1" ht="33.75">
      <c r="A20" s="931" t="s">
        <v>710</v>
      </c>
      <c r="B20" s="932" t="s">
        <v>711</v>
      </c>
      <c r="C20" s="933" t="s">
        <v>569</v>
      </c>
      <c r="D20" s="933" t="s">
        <v>712</v>
      </c>
      <c r="E20" s="933" t="s">
        <v>713</v>
      </c>
      <c r="F20" s="934" t="s">
        <v>714</v>
      </c>
      <c r="G20" s="509">
        <f aca="true" t="shared" si="2" ref="G20:G28">IF(COUNT(I20:V20)&gt;0,3,"")</f>
      </c>
      <c r="H20" s="526"/>
      <c r="I20" s="387"/>
      <c r="J20" s="388"/>
      <c r="K20" s="388"/>
      <c r="L20" s="388"/>
      <c r="M20" s="388"/>
      <c r="N20" s="388"/>
      <c r="O20" s="388"/>
      <c r="P20" s="388"/>
      <c r="Q20" s="388"/>
      <c r="R20" s="388"/>
      <c r="S20" s="388"/>
      <c r="T20" s="388"/>
      <c r="U20" s="388"/>
      <c r="V20" s="388"/>
      <c r="W20" s="564">
        <f aca="true" t="shared" si="3" ref="W20:W28">IF(G20="","",IF((SUM(I20:V20)/COUNT(I20:V20))&lt;=G20,SUMIF(I20:V20,"&lt;=3")/COUNTIF(I20:V20,"&lt;=3"),"check value"))</f>
      </c>
    </row>
    <row r="21" spans="1:23" s="185" customFormat="1" ht="56.25">
      <c r="A21" s="935" t="s">
        <v>715</v>
      </c>
      <c r="B21" s="936" t="s">
        <v>943</v>
      </c>
      <c r="C21" s="937" t="s">
        <v>716</v>
      </c>
      <c r="D21" s="937" t="s">
        <v>944</v>
      </c>
      <c r="E21" s="677" t="s">
        <v>1265</v>
      </c>
      <c r="F21" s="677" t="s">
        <v>251</v>
      </c>
      <c r="G21" s="416">
        <f t="shared" si="2"/>
      </c>
      <c r="H21" s="461"/>
      <c r="I21" s="387"/>
      <c r="J21" s="388"/>
      <c r="K21" s="388"/>
      <c r="L21" s="388"/>
      <c r="M21" s="388"/>
      <c r="N21" s="388"/>
      <c r="O21" s="388"/>
      <c r="P21" s="388"/>
      <c r="Q21" s="388"/>
      <c r="R21" s="388"/>
      <c r="S21" s="388"/>
      <c r="T21" s="388"/>
      <c r="U21" s="388"/>
      <c r="V21" s="388"/>
      <c r="W21" s="564">
        <f t="shared" si="3"/>
      </c>
    </row>
    <row r="22" spans="1:23" s="185" customFormat="1" ht="45">
      <c r="A22" s="938" t="s">
        <v>717</v>
      </c>
      <c r="B22" s="939" t="s">
        <v>808</v>
      </c>
      <c r="C22" s="673" t="s">
        <v>569</v>
      </c>
      <c r="D22" s="673" t="s">
        <v>1071</v>
      </c>
      <c r="E22" s="673" t="s">
        <v>1104</v>
      </c>
      <c r="F22" s="674" t="s">
        <v>616</v>
      </c>
      <c r="G22" s="416">
        <f t="shared" si="2"/>
      </c>
      <c r="H22" s="461"/>
      <c r="I22" s="387"/>
      <c r="J22" s="388"/>
      <c r="K22" s="388"/>
      <c r="L22" s="388"/>
      <c r="M22" s="388"/>
      <c r="N22" s="388"/>
      <c r="O22" s="388"/>
      <c r="P22" s="388"/>
      <c r="Q22" s="388"/>
      <c r="R22" s="388"/>
      <c r="S22" s="388"/>
      <c r="T22" s="388"/>
      <c r="U22" s="388"/>
      <c r="V22" s="388"/>
      <c r="W22" s="564">
        <f t="shared" si="3"/>
      </c>
    </row>
    <row r="23" spans="1:23" s="186" customFormat="1" ht="78.75" customHeight="1">
      <c r="A23" s="940" t="s">
        <v>718</v>
      </c>
      <c r="B23" s="941" t="s">
        <v>719</v>
      </c>
      <c r="C23" s="728" t="s">
        <v>720</v>
      </c>
      <c r="D23" s="728" t="s">
        <v>721</v>
      </c>
      <c r="E23" s="728" t="s">
        <v>722</v>
      </c>
      <c r="F23" s="728" t="s">
        <v>616</v>
      </c>
      <c r="G23" s="417">
        <f t="shared" si="2"/>
      </c>
      <c r="H23" s="462"/>
      <c r="I23" s="394"/>
      <c r="J23" s="395"/>
      <c r="K23" s="395"/>
      <c r="L23" s="395"/>
      <c r="M23" s="395"/>
      <c r="N23" s="395"/>
      <c r="O23" s="395"/>
      <c r="P23" s="395"/>
      <c r="Q23" s="395"/>
      <c r="R23" s="395"/>
      <c r="S23" s="395"/>
      <c r="T23" s="395"/>
      <c r="U23" s="395"/>
      <c r="V23" s="395"/>
      <c r="W23" s="566">
        <f t="shared" si="3"/>
      </c>
    </row>
    <row r="24" spans="1:23" s="186" customFormat="1" ht="11.25">
      <c r="A24" s="484"/>
      <c r="B24" s="419"/>
      <c r="C24" s="489"/>
      <c r="D24" s="489"/>
      <c r="E24" s="489"/>
      <c r="F24" s="489"/>
      <c r="G24" s="470">
        <f t="shared" si="2"/>
      </c>
      <c r="H24" s="355"/>
      <c r="I24" s="356"/>
      <c r="J24" s="356"/>
      <c r="K24" s="356"/>
      <c r="L24" s="356"/>
      <c r="M24" s="356"/>
      <c r="N24" s="356"/>
      <c r="O24" s="356"/>
      <c r="P24" s="356"/>
      <c r="Q24" s="356"/>
      <c r="R24" s="356"/>
      <c r="S24" s="356"/>
      <c r="T24" s="356"/>
      <c r="U24" s="356"/>
      <c r="V24" s="356"/>
      <c r="W24" s="599">
        <f t="shared" si="3"/>
      </c>
    </row>
    <row r="25" spans="1:23" s="186" customFormat="1" ht="11.25">
      <c r="A25" s="484"/>
      <c r="B25" s="419"/>
      <c r="C25" s="489"/>
      <c r="D25" s="489"/>
      <c r="E25" s="489"/>
      <c r="F25" s="489"/>
      <c r="G25" s="470">
        <f t="shared" si="2"/>
      </c>
      <c r="H25" s="355"/>
      <c r="I25" s="356"/>
      <c r="J25" s="356"/>
      <c r="K25" s="356"/>
      <c r="L25" s="356"/>
      <c r="M25" s="356"/>
      <c r="N25" s="356"/>
      <c r="O25" s="356"/>
      <c r="P25" s="356"/>
      <c r="Q25" s="356"/>
      <c r="R25" s="356"/>
      <c r="S25" s="356"/>
      <c r="T25" s="356"/>
      <c r="U25" s="356"/>
      <c r="V25" s="356"/>
      <c r="W25" s="599">
        <f t="shared" si="3"/>
      </c>
    </row>
    <row r="26" spans="1:23" s="186" customFormat="1" ht="11.25">
      <c r="A26" s="484"/>
      <c r="B26" s="419"/>
      <c r="C26" s="489"/>
      <c r="D26" s="489"/>
      <c r="E26" s="489"/>
      <c r="F26" s="489"/>
      <c r="G26" s="470">
        <f t="shared" si="2"/>
      </c>
      <c r="H26" s="355"/>
      <c r="I26" s="356"/>
      <c r="J26" s="356"/>
      <c r="K26" s="356"/>
      <c r="L26" s="356"/>
      <c r="M26" s="356"/>
      <c r="N26" s="356"/>
      <c r="O26" s="356"/>
      <c r="P26" s="356"/>
      <c r="Q26" s="356"/>
      <c r="R26" s="356"/>
      <c r="S26" s="356"/>
      <c r="T26" s="356"/>
      <c r="U26" s="356"/>
      <c r="V26" s="356"/>
      <c r="W26" s="599">
        <f t="shared" si="3"/>
      </c>
    </row>
    <row r="27" spans="1:23" s="186" customFormat="1" ht="11.25">
      <c r="A27" s="484"/>
      <c r="B27" s="419"/>
      <c r="C27" s="489"/>
      <c r="D27" s="489"/>
      <c r="E27" s="489"/>
      <c r="F27" s="489"/>
      <c r="G27" s="470">
        <f t="shared" si="2"/>
      </c>
      <c r="H27" s="355"/>
      <c r="I27" s="356"/>
      <c r="J27" s="356"/>
      <c r="K27" s="356"/>
      <c r="L27" s="356"/>
      <c r="M27" s="356"/>
      <c r="N27" s="356"/>
      <c r="O27" s="356"/>
      <c r="P27" s="356"/>
      <c r="Q27" s="356"/>
      <c r="R27" s="356"/>
      <c r="S27" s="356"/>
      <c r="T27" s="356"/>
      <c r="U27" s="356"/>
      <c r="V27" s="356"/>
      <c r="W27" s="599">
        <f t="shared" si="3"/>
      </c>
    </row>
    <row r="28" spans="1:23" s="186" customFormat="1" ht="11.25">
      <c r="A28" s="484"/>
      <c r="B28" s="419"/>
      <c r="C28" s="489"/>
      <c r="D28" s="489"/>
      <c r="E28" s="489"/>
      <c r="F28" s="489"/>
      <c r="G28" s="470">
        <f t="shared" si="2"/>
      </c>
      <c r="H28" s="355"/>
      <c r="I28" s="356"/>
      <c r="J28" s="356"/>
      <c r="K28" s="356"/>
      <c r="L28" s="356"/>
      <c r="M28" s="356"/>
      <c r="N28" s="356"/>
      <c r="O28" s="356"/>
      <c r="P28" s="356"/>
      <c r="Q28" s="356"/>
      <c r="R28" s="356"/>
      <c r="S28" s="356"/>
      <c r="T28" s="356"/>
      <c r="U28" s="356"/>
      <c r="V28" s="356"/>
      <c r="W28" s="599">
        <f t="shared" si="3"/>
      </c>
    </row>
    <row r="29" spans="1:23" s="283" customFormat="1" ht="11.25">
      <c r="A29" s="227"/>
      <c r="B29" s="212"/>
      <c r="C29" s="212"/>
      <c r="D29" s="212"/>
      <c r="E29" s="212"/>
      <c r="F29" s="212"/>
      <c r="G29" s="415"/>
      <c r="H29" s="197"/>
      <c r="I29" s="80"/>
      <c r="J29" s="80"/>
      <c r="K29" s="80"/>
      <c r="L29" s="80"/>
      <c r="M29" s="80"/>
      <c r="N29" s="80"/>
      <c r="O29" s="80"/>
      <c r="P29" s="80"/>
      <c r="Q29" s="80"/>
      <c r="R29" s="80"/>
      <c r="S29" s="80"/>
      <c r="T29" s="80"/>
      <c r="U29" s="80"/>
      <c r="V29" s="80"/>
      <c r="W29" s="196"/>
    </row>
    <row r="30" spans="1:23" s="152" customFormat="1" ht="18.75" thickBot="1">
      <c r="A30" s="570" t="s">
        <v>465</v>
      </c>
      <c r="B30" s="571" t="s">
        <v>425</v>
      </c>
      <c r="C30" s="909"/>
      <c r="D30" s="909"/>
      <c r="E30" s="909"/>
      <c r="F30" s="909"/>
      <c r="G30" s="415"/>
      <c r="H30" s="540"/>
      <c r="I30" s="541"/>
      <c r="J30" s="541"/>
      <c r="K30" s="541"/>
      <c r="L30" s="541"/>
      <c r="M30" s="541"/>
      <c r="N30" s="541"/>
      <c r="O30" s="541"/>
      <c r="P30" s="541"/>
      <c r="Q30" s="541"/>
      <c r="R30" s="541"/>
      <c r="S30" s="541"/>
      <c r="T30" s="541"/>
      <c r="U30" s="541"/>
      <c r="V30" s="541"/>
      <c r="W30" s="542"/>
    </row>
    <row r="31" spans="1:23" s="280" customFormat="1" ht="22.5">
      <c r="A31" s="1495" t="s">
        <v>433</v>
      </c>
      <c r="B31" s="1495"/>
      <c r="C31" s="942" t="s">
        <v>300</v>
      </c>
      <c r="D31" s="942" t="s">
        <v>301</v>
      </c>
      <c r="E31" s="942" t="s">
        <v>543</v>
      </c>
      <c r="F31" s="942" t="s">
        <v>303</v>
      </c>
      <c r="G31" s="1499" t="s">
        <v>594</v>
      </c>
      <c r="H31" s="1501" t="s">
        <v>1573</v>
      </c>
      <c r="I31" s="1309" t="s">
        <v>325</v>
      </c>
      <c r="J31" s="1309"/>
      <c r="K31" s="1309"/>
      <c r="L31" s="1309"/>
      <c r="M31" s="1309"/>
      <c r="N31" s="1309"/>
      <c r="O31" s="1309"/>
      <c r="P31" s="1309"/>
      <c r="Q31" s="1309"/>
      <c r="R31" s="1309"/>
      <c r="S31" s="1309"/>
      <c r="T31" s="1309"/>
      <c r="U31" s="1309"/>
      <c r="V31" s="1310"/>
      <c r="W31" s="1311" t="s">
        <v>324</v>
      </c>
    </row>
    <row r="32" spans="1:23" s="183" customFormat="1" ht="12" thickBot="1">
      <c r="A32" s="1496"/>
      <c r="B32" s="1496"/>
      <c r="C32" s="943" t="s">
        <v>540</v>
      </c>
      <c r="D32" s="943" t="s">
        <v>541</v>
      </c>
      <c r="E32" s="943" t="s">
        <v>545</v>
      </c>
      <c r="F32" s="943" t="s">
        <v>544</v>
      </c>
      <c r="G32" s="1500"/>
      <c r="H32" s="1502"/>
      <c r="I32" s="545" t="s">
        <v>1007</v>
      </c>
      <c r="J32" s="546" t="s">
        <v>1008</v>
      </c>
      <c r="K32" s="546" t="s">
        <v>1009</v>
      </c>
      <c r="L32" s="546" t="s">
        <v>1010</v>
      </c>
      <c r="M32" s="546" t="s">
        <v>1011</v>
      </c>
      <c r="N32" s="546" t="s">
        <v>1012</v>
      </c>
      <c r="O32" s="546" t="s">
        <v>1013</v>
      </c>
      <c r="P32" s="546" t="s">
        <v>1014</v>
      </c>
      <c r="Q32" s="546" t="s">
        <v>1015</v>
      </c>
      <c r="R32" s="546" t="s">
        <v>1016</v>
      </c>
      <c r="S32" s="546" t="s">
        <v>1017</v>
      </c>
      <c r="T32" s="546" t="s">
        <v>1018</v>
      </c>
      <c r="U32" s="546" t="s">
        <v>1019</v>
      </c>
      <c r="V32" s="546" t="s">
        <v>1020</v>
      </c>
      <c r="W32" s="1312"/>
    </row>
    <row r="33" spans="1:23" s="184" customFormat="1" ht="135">
      <c r="A33" s="944" t="s">
        <v>724</v>
      </c>
      <c r="B33" s="945" t="s">
        <v>945</v>
      </c>
      <c r="C33" s="946" t="s">
        <v>431</v>
      </c>
      <c r="D33" s="947" t="s">
        <v>946</v>
      </c>
      <c r="E33" s="946" t="s">
        <v>1136</v>
      </c>
      <c r="F33" s="948" t="s">
        <v>562</v>
      </c>
      <c r="G33" s="481">
        <f aca="true" t="shared" si="4" ref="G33:G40">IF(COUNT(I33:V33)&gt;0,3,"")</f>
      </c>
      <c r="H33" s="508"/>
      <c r="I33" s="387"/>
      <c r="J33" s="388"/>
      <c r="K33" s="388"/>
      <c r="L33" s="388"/>
      <c r="M33" s="388"/>
      <c r="N33" s="388"/>
      <c r="O33" s="388"/>
      <c r="P33" s="388"/>
      <c r="Q33" s="388"/>
      <c r="R33" s="388"/>
      <c r="S33" s="388"/>
      <c r="T33" s="388"/>
      <c r="U33" s="388"/>
      <c r="V33" s="388"/>
      <c r="W33" s="564">
        <f aca="true" t="shared" si="5" ref="W33:W40">IF(G33="","",IF((SUM(I33:V33)/COUNT(I33:V33))&lt;=G33,SUMIF(I33:V33,"&lt;=3")/COUNTIF(I33:V33,"&lt;=3"),"check value"))</f>
      </c>
    </row>
    <row r="34" spans="1:23" s="185" customFormat="1" ht="103.5" customHeight="1">
      <c r="A34" s="949" t="s">
        <v>1317</v>
      </c>
      <c r="B34" s="643" t="s">
        <v>380</v>
      </c>
      <c r="C34" s="644" t="s">
        <v>143</v>
      </c>
      <c r="D34" s="644" t="s">
        <v>1318</v>
      </c>
      <c r="E34" s="644" t="s">
        <v>142</v>
      </c>
      <c r="F34" s="644" t="s">
        <v>616</v>
      </c>
      <c r="G34" s="416">
        <f t="shared" si="4"/>
      </c>
      <c r="H34" s="461"/>
      <c r="I34" s="387"/>
      <c r="J34" s="388"/>
      <c r="K34" s="388"/>
      <c r="L34" s="388"/>
      <c r="M34" s="388"/>
      <c r="N34" s="388"/>
      <c r="O34" s="388"/>
      <c r="P34" s="388"/>
      <c r="Q34" s="388"/>
      <c r="R34" s="388"/>
      <c r="S34" s="388"/>
      <c r="T34" s="388"/>
      <c r="U34" s="388"/>
      <c r="V34" s="388"/>
      <c r="W34" s="564">
        <f t="shared" si="5"/>
      </c>
    </row>
    <row r="35" spans="1:23" s="185" customFormat="1" ht="33.75">
      <c r="A35" s="950" t="s">
        <v>1319</v>
      </c>
      <c r="B35" s="951" t="s">
        <v>1320</v>
      </c>
      <c r="C35" s="952" t="s">
        <v>130</v>
      </c>
      <c r="D35" s="952" t="s">
        <v>1254</v>
      </c>
      <c r="E35" s="952" t="s">
        <v>1253</v>
      </c>
      <c r="F35" s="953" t="s">
        <v>1252</v>
      </c>
      <c r="G35" s="417">
        <f t="shared" si="4"/>
      </c>
      <c r="H35" s="521"/>
      <c r="I35" s="422"/>
      <c r="J35" s="423"/>
      <c r="K35" s="423"/>
      <c r="L35" s="423"/>
      <c r="M35" s="423"/>
      <c r="N35" s="423"/>
      <c r="O35" s="423"/>
      <c r="P35" s="423"/>
      <c r="Q35" s="423"/>
      <c r="R35" s="423"/>
      <c r="S35" s="423"/>
      <c r="T35" s="423"/>
      <c r="U35" s="423"/>
      <c r="V35" s="423"/>
      <c r="W35" s="954">
        <f t="shared" si="5"/>
      </c>
    </row>
    <row r="36" spans="1:23" s="413" customFormat="1" ht="11.25">
      <c r="A36" s="420"/>
      <c r="B36" s="421"/>
      <c r="C36" s="491"/>
      <c r="D36" s="491"/>
      <c r="E36" s="491"/>
      <c r="F36" s="491"/>
      <c r="G36" s="470">
        <f t="shared" si="4"/>
      </c>
      <c r="H36" s="355"/>
      <c r="I36" s="356"/>
      <c r="J36" s="356"/>
      <c r="K36" s="356"/>
      <c r="L36" s="356"/>
      <c r="M36" s="356"/>
      <c r="N36" s="356"/>
      <c r="O36" s="356"/>
      <c r="P36" s="356"/>
      <c r="Q36" s="356"/>
      <c r="R36" s="356"/>
      <c r="S36" s="356"/>
      <c r="T36" s="356"/>
      <c r="U36" s="356"/>
      <c r="V36" s="356"/>
      <c r="W36" s="599">
        <f t="shared" si="5"/>
      </c>
    </row>
    <row r="37" spans="1:23" s="185" customFormat="1" ht="11.25">
      <c r="A37" s="420"/>
      <c r="B37" s="421"/>
      <c r="C37" s="491"/>
      <c r="D37" s="491"/>
      <c r="E37" s="491"/>
      <c r="F37" s="491"/>
      <c r="G37" s="470">
        <f t="shared" si="4"/>
      </c>
      <c r="H37" s="355"/>
      <c r="I37" s="356"/>
      <c r="J37" s="356"/>
      <c r="K37" s="356"/>
      <c r="L37" s="356"/>
      <c r="M37" s="356"/>
      <c r="N37" s="356"/>
      <c r="O37" s="356"/>
      <c r="P37" s="356"/>
      <c r="Q37" s="356"/>
      <c r="R37" s="356"/>
      <c r="S37" s="356"/>
      <c r="T37" s="356"/>
      <c r="U37" s="356"/>
      <c r="V37" s="356"/>
      <c r="W37" s="599">
        <f t="shared" si="5"/>
      </c>
    </row>
    <row r="38" spans="1:23" s="185" customFormat="1" ht="11.25">
      <c r="A38" s="420"/>
      <c r="B38" s="421"/>
      <c r="C38" s="491"/>
      <c r="D38" s="491"/>
      <c r="E38" s="491"/>
      <c r="F38" s="491"/>
      <c r="G38" s="470">
        <f t="shared" si="4"/>
      </c>
      <c r="H38" s="355"/>
      <c r="I38" s="356"/>
      <c r="J38" s="356"/>
      <c r="K38" s="356"/>
      <c r="L38" s="356"/>
      <c r="M38" s="356"/>
      <c r="N38" s="356"/>
      <c r="O38" s="356"/>
      <c r="P38" s="356"/>
      <c r="Q38" s="356"/>
      <c r="R38" s="356"/>
      <c r="S38" s="356"/>
      <c r="T38" s="356"/>
      <c r="U38" s="356"/>
      <c r="V38" s="356"/>
      <c r="W38" s="599">
        <f t="shared" si="5"/>
      </c>
    </row>
    <row r="39" spans="1:23" s="185" customFormat="1" ht="11.25">
      <c r="A39" s="420"/>
      <c r="B39" s="421"/>
      <c r="C39" s="491"/>
      <c r="D39" s="491"/>
      <c r="E39" s="491"/>
      <c r="F39" s="491"/>
      <c r="G39" s="470">
        <f t="shared" si="4"/>
      </c>
      <c r="H39" s="355"/>
      <c r="I39" s="356"/>
      <c r="J39" s="356"/>
      <c r="K39" s="356"/>
      <c r="L39" s="356"/>
      <c r="M39" s="356"/>
      <c r="N39" s="356"/>
      <c r="O39" s="356"/>
      <c r="P39" s="356"/>
      <c r="Q39" s="356"/>
      <c r="R39" s="356"/>
      <c r="S39" s="356"/>
      <c r="T39" s="356"/>
      <c r="U39" s="356"/>
      <c r="V39" s="356"/>
      <c r="W39" s="599">
        <f t="shared" si="5"/>
      </c>
    </row>
    <row r="40" spans="1:23" s="185" customFormat="1" ht="11.25">
      <c r="A40" s="420"/>
      <c r="B40" s="421"/>
      <c r="C40" s="491"/>
      <c r="D40" s="491"/>
      <c r="E40" s="491"/>
      <c r="F40" s="491"/>
      <c r="G40" s="470">
        <f t="shared" si="4"/>
      </c>
      <c r="H40" s="355"/>
      <c r="I40" s="356"/>
      <c r="J40" s="356"/>
      <c r="K40" s="356"/>
      <c r="L40" s="356"/>
      <c r="M40" s="356"/>
      <c r="N40" s="356"/>
      <c r="O40" s="356"/>
      <c r="P40" s="356"/>
      <c r="Q40" s="356"/>
      <c r="R40" s="356"/>
      <c r="S40" s="356"/>
      <c r="T40" s="356"/>
      <c r="U40" s="356"/>
      <c r="V40" s="356"/>
      <c r="W40" s="599">
        <f t="shared" si="5"/>
      </c>
    </row>
    <row r="41" spans="1:23" s="283" customFormat="1" ht="11.25">
      <c r="A41" s="227"/>
      <c r="B41" s="212"/>
      <c r="C41" s="212"/>
      <c r="D41" s="212"/>
      <c r="E41" s="212"/>
      <c r="F41" s="212"/>
      <c r="G41" s="415"/>
      <c r="H41" s="197"/>
      <c r="I41" s="80"/>
      <c r="J41" s="80"/>
      <c r="K41" s="80"/>
      <c r="L41" s="80"/>
      <c r="M41" s="80"/>
      <c r="N41" s="80"/>
      <c r="O41" s="80"/>
      <c r="P41" s="80"/>
      <c r="Q41" s="80"/>
      <c r="R41" s="80"/>
      <c r="S41" s="80"/>
      <c r="T41" s="80"/>
      <c r="U41" s="80"/>
      <c r="V41" s="80"/>
      <c r="W41" s="196"/>
    </row>
    <row r="42" spans="1:23" s="283" customFormat="1" ht="18.75" thickBot="1">
      <c r="A42" s="570" t="s">
        <v>466</v>
      </c>
      <c r="B42" s="571" t="s">
        <v>1106</v>
      </c>
      <c r="C42" s="909"/>
      <c r="D42" s="909"/>
      <c r="E42" s="909"/>
      <c r="F42" s="909"/>
      <c r="G42" s="415"/>
      <c r="H42" s="540"/>
      <c r="I42" s="541"/>
      <c r="J42" s="541"/>
      <c r="K42" s="541"/>
      <c r="L42" s="541"/>
      <c r="M42" s="541"/>
      <c r="N42" s="541"/>
      <c r="O42" s="541"/>
      <c r="P42" s="541"/>
      <c r="Q42" s="541"/>
      <c r="R42" s="541"/>
      <c r="S42" s="541"/>
      <c r="T42" s="541"/>
      <c r="U42" s="541"/>
      <c r="V42" s="541"/>
      <c r="W42" s="542"/>
    </row>
    <row r="43" spans="1:23" s="280" customFormat="1" ht="22.5">
      <c r="A43" s="1497" t="s">
        <v>433</v>
      </c>
      <c r="B43" s="1497"/>
      <c r="C43" s="955" t="s">
        <v>300</v>
      </c>
      <c r="D43" s="955" t="s">
        <v>301</v>
      </c>
      <c r="E43" s="955" t="s">
        <v>47</v>
      </c>
      <c r="F43" s="955" t="s">
        <v>48</v>
      </c>
      <c r="G43" s="1489" t="s">
        <v>594</v>
      </c>
      <c r="H43" s="1515" t="s">
        <v>1573</v>
      </c>
      <c r="I43" s="1511" t="s">
        <v>325</v>
      </c>
      <c r="J43" s="1511"/>
      <c r="K43" s="1511"/>
      <c r="L43" s="1511"/>
      <c r="M43" s="1511"/>
      <c r="N43" s="1511"/>
      <c r="O43" s="1511"/>
      <c r="P43" s="1511"/>
      <c r="Q43" s="1511"/>
      <c r="R43" s="1511"/>
      <c r="S43" s="1511"/>
      <c r="T43" s="1511"/>
      <c r="U43" s="1511"/>
      <c r="V43" s="1512"/>
      <c r="W43" s="1513" t="s">
        <v>324</v>
      </c>
    </row>
    <row r="44" spans="1:23" s="183" customFormat="1" ht="12" thickBot="1">
      <c r="A44" s="1498"/>
      <c r="B44" s="1498"/>
      <c r="C44" s="956">
        <v>3</v>
      </c>
      <c r="D44" s="956">
        <v>2</v>
      </c>
      <c r="E44" s="956">
        <v>1</v>
      </c>
      <c r="F44" s="956">
        <v>0</v>
      </c>
      <c r="G44" s="1490"/>
      <c r="H44" s="1516"/>
      <c r="I44" s="545" t="s">
        <v>1007</v>
      </c>
      <c r="J44" s="546" t="s">
        <v>1008</v>
      </c>
      <c r="K44" s="546" t="s">
        <v>1009</v>
      </c>
      <c r="L44" s="546" t="s">
        <v>1010</v>
      </c>
      <c r="M44" s="546" t="s">
        <v>1011</v>
      </c>
      <c r="N44" s="546" t="s">
        <v>1012</v>
      </c>
      <c r="O44" s="546" t="s">
        <v>1013</v>
      </c>
      <c r="P44" s="546" t="s">
        <v>1014</v>
      </c>
      <c r="Q44" s="546" t="s">
        <v>1015</v>
      </c>
      <c r="R44" s="546" t="s">
        <v>1016</v>
      </c>
      <c r="S44" s="546" t="s">
        <v>1017</v>
      </c>
      <c r="T44" s="546" t="s">
        <v>1018</v>
      </c>
      <c r="U44" s="546" t="s">
        <v>1019</v>
      </c>
      <c r="V44" s="546" t="s">
        <v>1020</v>
      </c>
      <c r="W44" s="1514"/>
    </row>
    <row r="45" spans="1:23" s="185" customFormat="1" ht="56.25">
      <c r="A45" s="957" t="s">
        <v>1321</v>
      </c>
      <c r="B45" s="958" t="s">
        <v>947</v>
      </c>
      <c r="C45" s="959" t="s">
        <v>262</v>
      </c>
      <c r="D45" s="959" t="s">
        <v>1297</v>
      </c>
      <c r="E45" s="959" t="s">
        <v>1298</v>
      </c>
      <c r="F45" s="960" t="s">
        <v>1299</v>
      </c>
      <c r="G45" s="481">
        <f aca="true" t="shared" si="6" ref="G45:G53">IF(COUNT(I45:V45)&gt;0,3,"")</f>
      </c>
      <c r="H45" s="508"/>
      <c r="I45" s="396"/>
      <c r="J45" s="397"/>
      <c r="K45" s="397"/>
      <c r="L45" s="397"/>
      <c r="M45" s="397"/>
      <c r="N45" s="397"/>
      <c r="O45" s="397"/>
      <c r="P45" s="397"/>
      <c r="Q45" s="397"/>
      <c r="R45" s="397"/>
      <c r="S45" s="397"/>
      <c r="T45" s="397"/>
      <c r="U45" s="397"/>
      <c r="V45" s="397"/>
      <c r="W45" s="791">
        <f aca="true" t="shared" si="7" ref="W45:W53">IF(G45="","",IF((SUM(I45:V45)/COUNT(I45:V45))&lt;=G45,SUMIF(I45:V45,"&lt;=3")/COUNTIF(I45:V45,"&lt;=3"),"check value"))</f>
      </c>
    </row>
    <row r="46" spans="1:23" s="185" customFormat="1" ht="56.25">
      <c r="A46" s="780" t="s">
        <v>1300</v>
      </c>
      <c r="B46" s="626" t="s">
        <v>288</v>
      </c>
      <c r="C46" s="627" t="s">
        <v>262</v>
      </c>
      <c r="D46" s="627" t="s">
        <v>1297</v>
      </c>
      <c r="E46" s="627" t="s">
        <v>1298</v>
      </c>
      <c r="F46" s="627" t="s">
        <v>1301</v>
      </c>
      <c r="G46" s="416">
        <f t="shared" si="6"/>
      </c>
      <c r="H46" s="461"/>
      <c r="I46" s="387"/>
      <c r="J46" s="388"/>
      <c r="K46" s="388"/>
      <c r="L46" s="388"/>
      <c r="M46" s="388"/>
      <c r="N46" s="388"/>
      <c r="O46" s="388"/>
      <c r="P46" s="388"/>
      <c r="Q46" s="388"/>
      <c r="R46" s="388"/>
      <c r="S46" s="388"/>
      <c r="T46" s="388"/>
      <c r="U46" s="388"/>
      <c r="V46" s="388"/>
      <c r="W46" s="564">
        <f t="shared" si="7"/>
      </c>
    </row>
    <row r="47" spans="1:23" s="185" customFormat="1" ht="45">
      <c r="A47" s="588" t="s">
        <v>1302</v>
      </c>
      <c r="B47" s="589" t="s">
        <v>948</v>
      </c>
      <c r="C47" s="961" t="s">
        <v>949</v>
      </c>
      <c r="D47" s="961" t="s">
        <v>950</v>
      </c>
      <c r="E47" s="590" t="s">
        <v>141</v>
      </c>
      <c r="F47" s="591" t="s">
        <v>1107</v>
      </c>
      <c r="G47" s="416">
        <f t="shared" si="6"/>
      </c>
      <c r="H47" s="461"/>
      <c r="I47" s="387"/>
      <c r="J47" s="388"/>
      <c r="K47" s="388"/>
      <c r="L47" s="388"/>
      <c r="M47" s="388"/>
      <c r="N47" s="388"/>
      <c r="O47" s="388"/>
      <c r="P47" s="388"/>
      <c r="Q47" s="388"/>
      <c r="R47" s="388"/>
      <c r="S47" s="388"/>
      <c r="T47" s="388"/>
      <c r="U47" s="388"/>
      <c r="V47" s="388"/>
      <c r="W47" s="564">
        <f t="shared" si="7"/>
      </c>
    </row>
    <row r="48" spans="1:23" s="185" customFormat="1" ht="78.75">
      <c r="A48" s="596" t="s">
        <v>1303</v>
      </c>
      <c r="B48" s="597" t="s">
        <v>1308</v>
      </c>
      <c r="C48" s="598" t="s">
        <v>1074</v>
      </c>
      <c r="D48" s="598" t="s">
        <v>1075</v>
      </c>
      <c r="E48" s="598" t="s">
        <v>1134</v>
      </c>
      <c r="F48" s="598" t="s">
        <v>1135</v>
      </c>
      <c r="G48" s="417">
        <f t="shared" si="6"/>
      </c>
      <c r="H48" s="462"/>
      <c r="I48" s="394"/>
      <c r="J48" s="395"/>
      <c r="K48" s="395"/>
      <c r="L48" s="395"/>
      <c r="M48" s="395"/>
      <c r="N48" s="395"/>
      <c r="O48" s="395"/>
      <c r="P48" s="395"/>
      <c r="Q48" s="395"/>
      <c r="R48" s="395"/>
      <c r="S48" s="395"/>
      <c r="T48" s="395"/>
      <c r="U48" s="395"/>
      <c r="V48" s="395"/>
      <c r="W48" s="566">
        <f t="shared" si="7"/>
      </c>
    </row>
    <row r="49" spans="1:23" s="185" customFormat="1" ht="11.25">
      <c r="A49" s="485"/>
      <c r="B49" s="486"/>
      <c r="C49" s="492"/>
      <c r="D49" s="492"/>
      <c r="E49" s="492"/>
      <c r="F49" s="492"/>
      <c r="G49" s="471">
        <f t="shared" si="6"/>
      </c>
      <c r="H49" s="355"/>
      <c r="I49" s="460"/>
      <c r="J49" s="356"/>
      <c r="K49" s="356"/>
      <c r="L49" s="356"/>
      <c r="M49" s="356"/>
      <c r="N49" s="356"/>
      <c r="O49" s="356"/>
      <c r="P49" s="356"/>
      <c r="Q49" s="356"/>
      <c r="R49" s="356"/>
      <c r="S49" s="356"/>
      <c r="T49" s="356"/>
      <c r="U49" s="356"/>
      <c r="V49" s="356"/>
      <c r="W49" s="599">
        <f t="shared" si="7"/>
      </c>
    </row>
    <row r="50" spans="1:23" s="185" customFormat="1" ht="11.25">
      <c r="A50" s="485"/>
      <c r="B50" s="486"/>
      <c r="C50" s="492"/>
      <c r="D50" s="492"/>
      <c r="E50" s="492"/>
      <c r="F50" s="492"/>
      <c r="G50" s="471">
        <f t="shared" si="6"/>
      </c>
      <c r="H50" s="355"/>
      <c r="I50" s="460"/>
      <c r="J50" s="356"/>
      <c r="K50" s="356"/>
      <c r="L50" s="356"/>
      <c r="M50" s="356"/>
      <c r="N50" s="356"/>
      <c r="O50" s="356"/>
      <c r="P50" s="356"/>
      <c r="Q50" s="356"/>
      <c r="R50" s="356"/>
      <c r="S50" s="356"/>
      <c r="T50" s="356"/>
      <c r="U50" s="356"/>
      <c r="V50" s="356"/>
      <c r="W50" s="599">
        <f t="shared" si="7"/>
      </c>
    </row>
    <row r="51" spans="1:23" s="185" customFormat="1" ht="11.25">
      <c r="A51" s="485"/>
      <c r="B51" s="486"/>
      <c r="C51" s="492"/>
      <c r="D51" s="492"/>
      <c r="E51" s="492"/>
      <c r="F51" s="492"/>
      <c r="G51" s="471">
        <f t="shared" si="6"/>
      </c>
      <c r="H51" s="355"/>
      <c r="I51" s="460"/>
      <c r="J51" s="356"/>
      <c r="K51" s="356"/>
      <c r="L51" s="356"/>
      <c r="M51" s="356"/>
      <c r="N51" s="356"/>
      <c r="O51" s="356"/>
      <c r="P51" s="356"/>
      <c r="Q51" s="356"/>
      <c r="R51" s="356"/>
      <c r="S51" s="356"/>
      <c r="T51" s="356"/>
      <c r="U51" s="356"/>
      <c r="V51" s="356"/>
      <c r="W51" s="599">
        <f t="shared" si="7"/>
      </c>
    </row>
    <row r="52" spans="1:23" s="185" customFormat="1" ht="11.25">
      <c r="A52" s="485"/>
      <c r="B52" s="486"/>
      <c r="C52" s="492"/>
      <c r="D52" s="492"/>
      <c r="E52" s="492"/>
      <c r="F52" s="492"/>
      <c r="G52" s="471">
        <f t="shared" si="6"/>
      </c>
      <c r="H52" s="355"/>
      <c r="I52" s="460"/>
      <c r="J52" s="356"/>
      <c r="K52" s="356"/>
      <c r="L52" s="356"/>
      <c r="M52" s="356"/>
      <c r="N52" s="356"/>
      <c r="O52" s="356"/>
      <c r="P52" s="356"/>
      <c r="Q52" s="356"/>
      <c r="R52" s="356"/>
      <c r="S52" s="356"/>
      <c r="T52" s="356"/>
      <c r="U52" s="356"/>
      <c r="V52" s="356"/>
      <c r="W52" s="599">
        <f t="shared" si="7"/>
      </c>
    </row>
    <row r="53" spans="1:23" s="185" customFormat="1" ht="11.25">
      <c r="A53" s="485"/>
      <c r="B53" s="486"/>
      <c r="C53" s="492"/>
      <c r="D53" s="492"/>
      <c r="E53" s="492"/>
      <c r="F53" s="492"/>
      <c r="G53" s="471">
        <f t="shared" si="6"/>
      </c>
      <c r="H53" s="355"/>
      <c r="I53" s="460"/>
      <c r="J53" s="356"/>
      <c r="K53" s="356"/>
      <c r="L53" s="356"/>
      <c r="M53" s="356"/>
      <c r="N53" s="356"/>
      <c r="O53" s="356"/>
      <c r="P53" s="356"/>
      <c r="Q53" s="356"/>
      <c r="R53" s="356"/>
      <c r="S53" s="356"/>
      <c r="T53" s="356"/>
      <c r="U53" s="356"/>
      <c r="V53" s="356"/>
      <c r="W53" s="599">
        <f t="shared" si="7"/>
      </c>
    </row>
    <row r="54" spans="2:23" s="152" customFormat="1" ht="11.25">
      <c r="B54" s="198"/>
      <c r="C54" s="198"/>
      <c r="D54" s="198"/>
      <c r="E54" s="198"/>
      <c r="F54" s="198"/>
      <c r="G54" s="415"/>
      <c r="H54" s="197"/>
      <c r="I54" s="80"/>
      <c r="J54" s="80"/>
      <c r="K54" s="80"/>
      <c r="L54" s="80"/>
      <c r="M54" s="80"/>
      <c r="N54" s="80"/>
      <c r="O54" s="80"/>
      <c r="P54" s="80"/>
      <c r="Q54" s="80"/>
      <c r="R54" s="80"/>
      <c r="S54" s="80"/>
      <c r="T54" s="80"/>
      <c r="U54" s="80"/>
      <c r="V54" s="80"/>
      <c r="W54" s="196"/>
    </row>
    <row r="55" spans="1:23" s="281" customFormat="1" ht="18.75" thickBot="1">
      <c r="A55" s="962" t="s">
        <v>467</v>
      </c>
      <c r="B55" s="963" t="s">
        <v>1105</v>
      </c>
      <c r="C55" s="926"/>
      <c r="D55" s="926"/>
      <c r="E55" s="926"/>
      <c r="F55" s="926"/>
      <c r="G55" s="415"/>
      <c r="H55" s="540"/>
      <c r="I55" s="541"/>
      <c r="J55" s="541"/>
      <c r="K55" s="541"/>
      <c r="L55" s="541"/>
      <c r="M55" s="541"/>
      <c r="N55" s="541"/>
      <c r="O55" s="541"/>
      <c r="P55" s="541"/>
      <c r="Q55" s="541"/>
      <c r="R55" s="541"/>
      <c r="S55" s="541"/>
      <c r="T55" s="541"/>
      <c r="U55" s="541"/>
      <c r="V55" s="541"/>
      <c r="W55" s="542"/>
    </row>
    <row r="56" spans="1:23" s="280" customFormat="1" ht="22.5">
      <c r="A56" s="1483" t="s">
        <v>433</v>
      </c>
      <c r="B56" s="1483"/>
      <c r="C56" s="964" t="s">
        <v>300</v>
      </c>
      <c r="D56" s="964" t="s">
        <v>301</v>
      </c>
      <c r="E56" s="964" t="s">
        <v>543</v>
      </c>
      <c r="F56" s="964" t="s">
        <v>558</v>
      </c>
      <c r="G56" s="1487" t="s">
        <v>594</v>
      </c>
      <c r="H56" s="1509" t="s">
        <v>1573</v>
      </c>
      <c r="I56" s="1419" t="s">
        <v>325</v>
      </c>
      <c r="J56" s="1309"/>
      <c r="K56" s="1309"/>
      <c r="L56" s="1309"/>
      <c r="M56" s="1309"/>
      <c r="N56" s="1309"/>
      <c r="O56" s="1309"/>
      <c r="P56" s="1309"/>
      <c r="Q56" s="1309"/>
      <c r="R56" s="1309"/>
      <c r="S56" s="1309"/>
      <c r="T56" s="1309"/>
      <c r="U56" s="1309"/>
      <c r="V56" s="1310"/>
      <c r="W56" s="1311" t="s">
        <v>324</v>
      </c>
    </row>
    <row r="57" spans="1:23" s="183" customFormat="1" ht="12" thickBot="1">
      <c r="A57" s="1484"/>
      <c r="B57" s="1484"/>
      <c r="C57" s="965" t="s">
        <v>540</v>
      </c>
      <c r="D57" s="965" t="s">
        <v>541</v>
      </c>
      <c r="E57" s="965" t="s">
        <v>545</v>
      </c>
      <c r="F57" s="966">
        <v>0</v>
      </c>
      <c r="G57" s="1488"/>
      <c r="H57" s="1510"/>
      <c r="I57" s="546" t="s">
        <v>1007</v>
      </c>
      <c r="J57" s="546" t="s">
        <v>1008</v>
      </c>
      <c r="K57" s="546" t="s">
        <v>1009</v>
      </c>
      <c r="L57" s="546" t="s">
        <v>1010</v>
      </c>
      <c r="M57" s="546" t="s">
        <v>1011</v>
      </c>
      <c r="N57" s="546" t="s">
        <v>1012</v>
      </c>
      <c r="O57" s="546" t="s">
        <v>1013</v>
      </c>
      <c r="P57" s="546" t="s">
        <v>1014</v>
      </c>
      <c r="Q57" s="546" t="s">
        <v>1015</v>
      </c>
      <c r="R57" s="546" t="s">
        <v>1016</v>
      </c>
      <c r="S57" s="546" t="s">
        <v>1017</v>
      </c>
      <c r="T57" s="546" t="s">
        <v>1018</v>
      </c>
      <c r="U57" s="546" t="s">
        <v>1019</v>
      </c>
      <c r="V57" s="546" t="s">
        <v>1020</v>
      </c>
      <c r="W57" s="1312"/>
    </row>
    <row r="58" spans="1:23" s="1241" customFormat="1" ht="105.75" customHeight="1">
      <c r="A58" s="1234" t="s">
        <v>1309</v>
      </c>
      <c r="B58" s="1235" t="s">
        <v>951</v>
      </c>
      <c r="C58" s="1236" t="s">
        <v>150</v>
      </c>
      <c r="D58" s="1237"/>
      <c r="E58" s="1236" t="s">
        <v>845</v>
      </c>
      <c r="F58" s="1238" t="s">
        <v>809</v>
      </c>
      <c r="G58" s="1239">
        <f aca="true" t="shared" si="8" ref="G58:G65">IF(COUNT(I58:V58)&gt;0,3,"")</f>
      </c>
      <c r="H58" s="1180" t="s">
        <v>89</v>
      </c>
      <c r="I58" s="1240"/>
      <c r="J58" s="1240"/>
      <c r="K58" s="1240"/>
      <c r="L58" s="1240"/>
      <c r="M58" s="1240"/>
      <c r="N58" s="1240"/>
      <c r="O58" s="1240"/>
      <c r="P58" s="1240"/>
      <c r="Q58" s="1240"/>
      <c r="R58" s="1240"/>
      <c r="S58" s="1240"/>
      <c r="T58" s="1240"/>
      <c r="U58" s="1240"/>
      <c r="V58" s="1240"/>
      <c r="W58" s="1160">
        <f aca="true" t="shared" si="9" ref="W58:W65">IF(G58="","",IF((SUM(I58:V58)/COUNT(I58:V58))&lt;=G58,SUMIF(I58:V58,"&lt;=3")/COUNTIF(I58:V58,"&lt;=3"),"check value"))</f>
      </c>
    </row>
    <row r="59" spans="1:23" s="1243" customFormat="1" ht="90.75" thickBot="1">
      <c r="A59" s="1242" t="s">
        <v>846</v>
      </c>
      <c r="B59" s="1176" t="s">
        <v>952</v>
      </c>
      <c r="C59" s="1177" t="s">
        <v>151</v>
      </c>
      <c r="D59" s="1178"/>
      <c r="E59" s="1177" t="s">
        <v>847</v>
      </c>
      <c r="F59" s="1177" t="s">
        <v>848</v>
      </c>
      <c r="G59" s="1156">
        <f t="shared" si="8"/>
      </c>
      <c r="H59" s="1180" t="s">
        <v>90</v>
      </c>
      <c r="I59" s="1240"/>
      <c r="J59" s="1240"/>
      <c r="K59" s="1240"/>
      <c r="L59" s="1240"/>
      <c r="M59" s="1240"/>
      <c r="N59" s="1240"/>
      <c r="O59" s="1240"/>
      <c r="P59" s="1240"/>
      <c r="Q59" s="1240"/>
      <c r="R59" s="1240"/>
      <c r="S59" s="1240"/>
      <c r="T59" s="1240"/>
      <c r="U59" s="1240"/>
      <c r="V59" s="1240"/>
      <c r="W59" s="1160">
        <f t="shared" si="9"/>
      </c>
    </row>
    <row r="60" spans="1:23" ht="79.5" thickBot="1">
      <c r="A60" s="967" t="s">
        <v>849</v>
      </c>
      <c r="B60" s="968" t="s">
        <v>850</v>
      </c>
      <c r="C60" s="969" t="s">
        <v>560</v>
      </c>
      <c r="D60" s="969" t="s">
        <v>1072</v>
      </c>
      <c r="E60" s="969" t="s">
        <v>1073</v>
      </c>
      <c r="F60" s="970" t="s">
        <v>561</v>
      </c>
      <c r="G60" s="481">
        <f t="shared" si="8"/>
      </c>
      <c r="H60" s="508"/>
      <c r="I60" s="388"/>
      <c r="J60" s="388"/>
      <c r="K60" s="388"/>
      <c r="L60" s="388"/>
      <c r="M60" s="388"/>
      <c r="N60" s="388"/>
      <c r="O60" s="388"/>
      <c r="P60" s="388"/>
      <c r="Q60" s="388"/>
      <c r="R60" s="388"/>
      <c r="S60" s="388"/>
      <c r="T60" s="388"/>
      <c r="U60" s="388"/>
      <c r="V60" s="388"/>
      <c r="W60" s="564">
        <f t="shared" si="9"/>
      </c>
    </row>
    <row r="61" spans="1:23" s="1183" customFormat="1" ht="90.75" thickBot="1">
      <c r="A61" s="1228" t="s">
        <v>289</v>
      </c>
      <c r="B61" s="1229" t="s">
        <v>951</v>
      </c>
      <c r="C61" s="1230" t="s">
        <v>150</v>
      </c>
      <c r="D61" s="1230" t="s">
        <v>291</v>
      </c>
      <c r="E61" s="1230" t="s">
        <v>845</v>
      </c>
      <c r="F61" s="1231" t="s">
        <v>809</v>
      </c>
      <c r="G61" s="1232">
        <f>IF(COUNT(I61:V61)&gt;0,3,"")</f>
      </c>
      <c r="H61" s="1185"/>
      <c r="I61" s="1233"/>
      <c r="J61" s="1233"/>
      <c r="K61" s="1233"/>
      <c r="L61" s="1233"/>
      <c r="M61" s="1233"/>
      <c r="N61" s="1233"/>
      <c r="O61" s="1233"/>
      <c r="P61" s="1233"/>
      <c r="Q61" s="1233"/>
      <c r="R61" s="1233"/>
      <c r="S61" s="1233"/>
      <c r="T61" s="1233"/>
      <c r="U61" s="1233"/>
      <c r="V61" s="1233"/>
      <c r="W61" s="1130">
        <f>IF(G61="","",IF((SUM(I61:V61)/COUNT(I61:V61))&lt;=G61,SUMIF(I61:V61,"&lt;=3")/COUNTIF(I61:V61,"&lt;=3"),"check value"))</f>
      </c>
    </row>
    <row r="62" spans="1:23" s="1183" customFormat="1" ht="90">
      <c r="A62" s="1228" t="s">
        <v>290</v>
      </c>
      <c r="B62" s="1229" t="s">
        <v>952</v>
      </c>
      <c r="C62" s="1230" t="s">
        <v>151</v>
      </c>
      <c r="D62" s="1230" t="s">
        <v>292</v>
      </c>
      <c r="E62" s="1230" t="s">
        <v>847</v>
      </c>
      <c r="F62" s="1231" t="s">
        <v>848</v>
      </c>
      <c r="G62" s="1232">
        <f>IF(COUNT(I62:V62)&gt;0,3,"")</f>
      </c>
      <c r="H62" s="1185"/>
      <c r="I62" s="1233"/>
      <c r="J62" s="1233"/>
      <c r="K62" s="1233"/>
      <c r="L62" s="1233"/>
      <c r="M62" s="1233"/>
      <c r="N62" s="1233"/>
      <c r="O62" s="1233"/>
      <c r="P62" s="1233"/>
      <c r="Q62" s="1233"/>
      <c r="R62" s="1233"/>
      <c r="S62" s="1233"/>
      <c r="T62" s="1233"/>
      <c r="U62" s="1233"/>
      <c r="V62" s="1233"/>
      <c r="W62" s="1130">
        <f>IF(G62="","",IF((SUM(I62:V62)/COUNT(I62:V62))&lt;=G62,SUMIF(I62:V62,"&lt;=3")/COUNTIF(I62:V62,"&lt;=3"),"check value"))</f>
      </c>
    </row>
    <row r="63" spans="1:23" s="185" customFormat="1" ht="11.25">
      <c r="A63" s="536"/>
      <c r="B63" s="424"/>
      <c r="C63" s="382"/>
      <c r="D63" s="382"/>
      <c r="E63" s="382"/>
      <c r="F63" s="382"/>
      <c r="G63" s="471">
        <f t="shared" si="8"/>
      </c>
      <c r="H63" s="355"/>
      <c r="I63" s="356"/>
      <c r="J63" s="356"/>
      <c r="K63" s="356"/>
      <c r="L63" s="356"/>
      <c r="M63" s="356"/>
      <c r="N63" s="356"/>
      <c r="O63" s="356"/>
      <c r="P63" s="356"/>
      <c r="Q63" s="356"/>
      <c r="R63" s="356"/>
      <c r="S63" s="356"/>
      <c r="T63" s="356"/>
      <c r="U63" s="356"/>
      <c r="V63" s="356"/>
      <c r="W63" s="599">
        <f t="shared" si="9"/>
      </c>
    </row>
    <row r="64" spans="1:23" s="185" customFormat="1" ht="11.25">
      <c r="A64" s="536"/>
      <c r="B64" s="424"/>
      <c r="C64" s="382"/>
      <c r="D64" s="382"/>
      <c r="E64" s="382"/>
      <c r="F64" s="382"/>
      <c r="G64" s="471">
        <f t="shared" si="8"/>
      </c>
      <c r="H64" s="355"/>
      <c r="I64" s="356"/>
      <c r="J64" s="356"/>
      <c r="K64" s="356"/>
      <c r="L64" s="356"/>
      <c r="M64" s="356"/>
      <c r="N64" s="356"/>
      <c r="O64" s="356"/>
      <c r="P64" s="356"/>
      <c r="Q64" s="356"/>
      <c r="R64" s="356"/>
      <c r="S64" s="356"/>
      <c r="T64" s="356"/>
      <c r="U64" s="356"/>
      <c r="V64" s="356"/>
      <c r="W64" s="599">
        <f t="shared" si="9"/>
      </c>
    </row>
    <row r="65" spans="1:23" s="185" customFormat="1" ht="11.25">
      <c r="A65" s="536"/>
      <c r="B65" s="424"/>
      <c r="C65" s="382"/>
      <c r="D65" s="382"/>
      <c r="E65" s="382"/>
      <c r="F65" s="382"/>
      <c r="G65" s="471">
        <f t="shared" si="8"/>
      </c>
      <c r="H65" s="355"/>
      <c r="I65" s="356"/>
      <c r="J65" s="356"/>
      <c r="K65" s="356"/>
      <c r="L65" s="356"/>
      <c r="M65" s="356"/>
      <c r="N65" s="356"/>
      <c r="O65" s="356"/>
      <c r="P65" s="356"/>
      <c r="Q65" s="356"/>
      <c r="R65" s="356"/>
      <c r="S65" s="356"/>
      <c r="T65" s="356"/>
      <c r="U65" s="356"/>
      <c r="V65" s="356"/>
      <c r="W65" s="599">
        <f t="shared" si="9"/>
      </c>
    </row>
    <row r="66" ht="11.25">
      <c r="H66" s="302"/>
    </row>
    <row r="67" ht="12" thickBot="1"/>
    <row r="68" spans="1:23" ht="24.75" customHeight="1">
      <c r="A68" s="480"/>
      <c r="B68" s="500" t="s">
        <v>1248</v>
      </c>
      <c r="C68" s="501" t="s">
        <v>546</v>
      </c>
      <c r="D68" s="500" t="s">
        <v>563</v>
      </c>
      <c r="E68" s="502" t="s">
        <v>1511</v>
      </c>
      <c r="F68" s="187"/>
      <c r="G68" s="415"/>
      <c r="H68" s="197"/>
      <c r="I68" s="197"/>
      <c r="J68" s="197"/>
      <c r="K68" s="197"/>
      <c r="L68" s="197"/>
      <c r="M68" s="197"/>
      <c r="N68" s="197"/>
      <c r="O68" s="197"/>
      <c r="P68" s="197"/>
      <c r="Q68" s="197"/>
      <c r="R68" s="197"/>
      <c r="S68" s="197"/>
      <c r="T68" s="197"/>
      <c r="U68" s="197"/>
      <c r="V68" s="197"/>
      <c r="W68" s="196"/>
    </row>
    <row r="69" spans="1:23" ht="31.5">
      <c r="A69" s="498" t="s">
        <v>144</v>
      </c>
      <c r="B69" s="499" t="str">
        <f>B2</f>
        <v>Analysis and Use of Information </v>
      </c>
      <c r="C69" s="977">
        <f>SUM(G5:G15)</f>
        <v>0</v>
      </c>
      <c r="D69" s="978">
        <f>SUM(W5:W15)</f>
        <v>0</v>
      </c>
      <c r="E69" s="495" t="str">
        <f aca="true" t="shared" si="10" ref="E69:E74">IF(C69&gt;0,D69/C69,"Not assessed")</f>
        <v>Not assessed</v>
      </c>
      <c r="G69" s="415"/>
      <c r="H69" s="197"/>
      <c r="I69" s="197"/>
      <c r="J69" s="197"/>
      <c r="K69" s="197"/>
      <c r="L69" s="197"/>
      <c r="M69" s="197"/>
      <c r="N69" s="197"/>
      <c r="O69" s="197"/>
      <c r="P69" s="197"/>
      <c r="Q69" s="197"/>
      <c r="R69" s="197"/>
      <c r="S69" s="197"/>
      <c r="T69" s="197"/>
      <c r="U69" s="197"/>
      <c r="V69" s="197"/>
      <c r="W69" s="196"/>
    </row>
    <row r="70" spans="1:23" ht="31.5">
      <c r="A70" s="487" t="s">
        <v>145</v>
      </c>
      <c r="B70" s="450" t="str">
        <f>B17</f>
        <v>Policy and Advocacy</v>
      </c>
      <c r="C70" s="973">
        <f>SUM(G20:G28)</f>
        <v>0</v>
      </c>
      <c r="D70" s="974">
        <f>SUM(W20:W28)</f>
        <v>0</v>
      </c>
      <c r="E70" s="493" t="str">
        <f t="shared" si="10"/>
        <v>Not assessed</v>
      </c>
      <c r="F70" s="187"/>
      <c r="G70" s="415"/>
      <c r="H70" s="197"/>
      <c r="I70" s="197"/>
      <c r="J70" s="197"/>
      <c r="K70" s="197"/>
      <c r="L70" s="197"/>
      <c r="M70" s="197"/>
      <c r="N70" s="197"/>
      <c r="O70" s="197"/>
      <c r="P70" s="197"/>
      <c r="Q70" s="197"/>
      <c r="R70" s="197"/>
      <c r="S70" s="197"/>
      <c r="T70" s="197"/>
      <c r="U70" s="197"/>
      <c r="V70" s="197"/>
      <c r="W70" s="196"/>
    </row>
    <row r="71" spans="1:5" ht="31.5">
      <c r="A71" s="488" t="s">
        <v>146</v>
      </c>
      <c r="B71" s="451" t="str">
        <f>B30</f>
        <v>Planning &amp; Priority Setting</v>
      </c>
      <c r="C71" s="973">
        <f>SUM(G33:G40)</f>
        <v>0</v>
      </c>
      <c r="D71" s="974">
        <f>SUM(W33:W40)</f>
        <v>0</v>
      </c>
      <c r="E71" s="493" t="str">
        <f t="shared" si="10"/>
        <v>Not assessed</v>
      </c>
    </row>
    <row r="72" spans="1:23" ht="31.5">
      <c r="A72" s="488" t="s">
        <v>147</v>
      </c>
      <c r="B72" s="451" t="str">
        <f>B42</f>
        <v>Resource allocation</v>
      </c>
      <c r="C72" s="973">
        <f>SUM(G45:G53)</f>
        <v>0</v>
      </c>
      <c r="D72" s="974">
        <f>SUM(W45:W53)</f>
        <v>0</v>
      </c>
      <c r="E72" s="493" t="str">
        <f t="shared" si="10"/>
        <v>Not assessed</v>
      </c>
      <c r="G72" s="415"/>
      <c r="H72" s="197"/>
      <c r="I72" s="197"/>
      <c r="J72" s="197"/>
      <c r="K72" s="197"/>
      <c r="L72" s="197"/>
      <c r="M72" s="197"/>
      <c r="N72" s="197"/>
      <c r="O72" s="197"/>
      <c r="P72" s="197"/>
      <c r="Q72" s="197"/>
      <c r="R72" s="197"/>
      <c r="S72" s="197"/>
      <c r="T72" s="197"/>
      <c r="U72" s="197"/>
      <c r="V72" s="197"/>
      <c r="W72" s="196"/>
    </row>
    <row r="73" spans="1:5" ht="32.25" thickBot="1">
      <c r="A73" s="488" t="s">
        <v>148</v>
      </c>
      <c r="B73" s="451" t="str">
        <f>B55</f>
        <v>Implementation/action</v>
      </c>
      <c r="C73" s="979">
        <f>SUM(G58:G65)</f>
        <v>0</v>
      </c>
      <c r="D73" s="980">
        <f>SUM(W58:W65)</f>
        <v>0</v>
      </c>
      <c r="E73" s="496" t="str">
        <f t="shared" si="10"/>
        <v>Not assessed</v>
      </c>
    </row>
    <row r="74" spans="1:5" ht="32.25" thickBot="1">
      <c r="A74" s="479"/>
      <c r="B74" s="505" t="s">
        <v>547</v>
      </c>
      <c r="C74" s="981">
        <f>SUM(C69:C73)</f>
        <v>0</v>
      </c>
      <c r="D74" s="982">
        <f>SUM(D69:D73)</f>
        <v>0</v>
      </c>
      <c r="E74" s="497" t="str">
        <f t="shared" si="10"/>
        <v>Not assessed</v>
      </c>
    </row>
  </sheetData>
  <sheetProtection/>
  <mergeCells count="25">
    <mergeCell ref="I56:V56"/>
    <mergeCell ref="W56:W57"/>
    <mergeCell ref="H18:H19"/>
    <mergeCell ref="H56:H57"/>
    <mergeCell ref="I43:V43"/>
    <mergeCell ref="W43:W44"/>
    <mergeCell ref="H43:H44"/>
    <mergeCell ref="I3:V3"/>
    <mergeCell ref="W3:W4"/>
    <mergeCell ref="G31:G32"/>
    <mergeCell ref="I31:V31"/>
    <mergeCell ref="W31:W32"/>
    <mergeCell ref="H31:H32"/>
    <mergeCell ref="H3:H4"/>
    <mergeCell ref="W18:W19"/>
    <mergeCell ref="G18:G19"/>
    <mergeCell ref="I18:V18"/>
    <mergeCell ref="A56:B57"/>
    <mergeCell ref="G3:G4"/>
    <mergeCell ref="G56:G57"/>
    <mergeCell ref="G43:G44"/>
    <mergeCell ref="A18:B19"/>
    <mergeCell ref="A3:B4"/>
    <mergeCell ref="A31:B32"/>
    <mergeCell ref="A43:B44"/>
  </mergeCells>
  <conditionalFormatting sqref="E69:E74">
    <cfRule type="cellIs" priority="1" dxfId="0" operator="between" stopIfTrue="1">
      <formula>0.8</formula>
      <formula>1</formula>
    </cfRule>
    <cfRule type="cellIs" priority="2" dxfId="1" operator="between" stopIfTrue="1">
      <formula>0.6</formula>
      <formula>0.8</formula>
    </cfRule>
    <cfRule type="cellIs" priority="3" dxfId="2" operator="between" stopIfTrue="1">
      <formula>0.4</formula>
      <formula>0.6</formula>
    </cfRule>
  </conditionalFormatting>
  <dataValidations count="1">
    <dataValidation type="list" allowBlank="1" showInputMessage="1" showErrorMessage="1" sqref="I5:V15 I18:V28 I31:V40 I43:V53 I56:V65">
      <formula1>"0,1,2,3"</formula1>
    </dataValidation>
  </dataValidations>
  <printOptions/>
  <pageMargins left="0.7480314960629921" right="0.7480314960629921" top="0.984251968503937" bottom="0.984251968503937" header="0.5118110236220472" footer="0.5118110236220472"/>
  <pageSetup horizontalDpi="600" verticalDpi="600" orientation="landscape" paperSize="9" r:id="rId4"/>
  <drawing r:id="rId3"/>
  <legacyDrawing r:id="rId2"/>
</worksheet>
</file>

<file path=xl/worksheets/sheet17.xml><?xml version="1.0" encoding="utf-8"?>
<worksheet xmlns="http://schemas.openxmlformats.org/spreadsheetml/2006/main" xmlns:r="http://schemas.openxmlformats.org/officeDocument/2006/relationships">
  <sheetPr codeName="Sheet17">
    <tabColor indexed="11"/>
  </sheetPr>
  <dimension ref="A1:Z52"/>
  <sheetViews>
    <sheetView showGridLines="0" zoomScalePageLayoutView="0" workbookViewId="0" topLeftCell="A1">
      <selection activeCell="B2" sqref="B2"/>
    </sheetView>
  </sheetViews>
  <sheetFormatPr defaultColWidth="9.140625" defaultRowHeight="12.75"/>
  <cols>
    <col min="1" max="1" width="25.421875" style="0" customWidth="1"/>
    <col min="2" max="7" width="17.8515625" style="0" customWidth="1"/>
    <col min="8" max="8" width="15.7109375" style="0" customWidth="1"/>
    <col min="9" max="9" width="14.421875" style="0" customWidth="1"/>
    <col min="10" max="10" width="14.00390625" style="0" customWidth="1"/>
    <col min="11" max="11" width="13.57421875" style="0" customWidth="1"/>
    <col min="12" max="12" width="13.8515625" style="0" customWidth="1"/>
  </cols>
  <sheetData>
    <row r="1" ht="24" thickBot="1">
      <c r="A1" s="478" t="s">
        <v>62</v>
      </c>
    </row>
    <row r="2" spans="1:2" ht="16.5" thickBot="1">
      <c r="A2" s="514" t="s">
        <v>1249</v>
      </c>
      <c r="B2" s="515" t="s">
        <v>1247</v>
      </c>
    </row>
    <row r="3" spans="1:2" ht="33" customHeight="1">
      <c r="A3" s="1005" t="str">
        <f>'I Resources'!B54</f>
        <v>Policy and Planning</v>
      </c>
      <c r="B3" s="1056" t="str">
        <f>IF('I Resources'!E54&gt;1,"Not assessed",IF('I Resources'!E54&gt;=0.8,"Highly adequate",IF('I Resources'!E54&gt;=0.6,"Adequate",IF('I Resources'!E54&gt;=0.4,"Present but not adequate",IF('I Resources'!E54&gt;=0.2,"Not adequate","Not functional")))))</f>
        <v>Not assessed</v>
      </c>
    </row>
    <row r="4" spans="1:2" ht="33" customHeight="1">
      <c r="A4" s="1006" t="str">
        <f>'I Resources'!B55</f>
        <v>HIS institutions, human resources and financing</v>
      </c>
      <c r="B4" s="1057" t="str">
        <f>IF('I Resources'!E55&gt;1,"Not assessed",IF('I Resources'!E55&gt;=0.8,"Highly adequate",IF('I Resources'!E55&gt;=0.6,"Adequate",IF('I Resources'!E55&gt;=0.4,"Present but not adequate",IF('I Resources'!E55&gt;=0.2,"Not adequate","Not functional")))))</f>
        <v>Not assessed</v>
      </c>
    </row>
    <row r="5" spans="1:2" ht="33" customHeight="1" thickBot="1">
      <c r="A5" s="1007" t="str">
        <f>'I Resources'!B56</f>
        <v>HIS Infrastructure</v>
      </c>
      <c r="B5" s="1058" t="str">
        <f>IF('I Resources'!E56&gt;1,"Not assessed",IF('I Resources'!E56&gt;=0.8,"Highly adequate",IF('I Resources'!E56&gt;=0.6,"Adequate",IF('I Resources'!E56&gt;=0.4,"Present but not adequate",IF('I Resources'!E56&gt;=0.2,"Not adequate","Not functional")))))</f>
        <v>Not assessed</v>
      </c>
    </row>
    <row r="6" spans="1:2" ht="33" customHeight="1" thickBot="1">
      <c r="A6" s="1008" t="s">
        <v>202</v>
      </c>
      <c r="B6" s="1059" t="str">
        <f>IF('I Resources'!E57&gt;1,"Not assessed",IF('I Resources'!E57&gt;=0.8,"Highly adequate",IF('I Resources'!E57&gt;=0.6,"Adequate",IF('I Resources'!E57&gt;=0.4,"Present but not adequate",IF('I Resources'!E57&gt;=0.2,"Not adequate","Not functional")))))</f>
        <v>Not assessed</v>
      </c>
    </row>
    <row r="7" spans="1:2" ht="16.5">
      <c r="A7" s="213"/>
      <c r="B7" s="214"/>
    </row>
    <row r="9" ht="24" thickBot="1">
      <c r="A9" s="478" t="s">
        <v>688</v>
      </c>
    </row>
    <row r="10" spans="1:2" ht="16.5" thickBot="1">
      <c r="A10" s="514" t="s">
        <v>1249</v>
      </c>
      <c r="B10" s="515" t="s">
        <v>1247</v>
      </c>
    </row>
    <row r="11" spans="1:2" ht="33" customHeight="1" thickBot="1">
      <c r="A11" s="1009" t="str">
        <f>'II Indicators'!B16</f>
        <v>Indicators</v>
      </c>
      <c r="B11" s="1060" t="str">
        <f>IF('II Indicators'!E16&gt;1,"Not assessed",IF('II Indicators'!E16&gt;=0.8,"Highly adequate",IF('II Indicators'!E16&gt;=0.6,"Adequate",IF('II Indicators'!E16&gt;=0.4,"Present but not adequate",IF('II Indicators'!E16&gt;=0.2,"Not adequate","Not functional")))))</f>
        <v>Not assessed</v>
      </c>
    </row>
    <row r="14" ht="24" thickBot="1">
      <c r="A14" s="478" t="s">
        <v>63</v>
      </c>
    </row>
    <row r="15" spans="1:6" ht="45.75" customHeight="1" thickBot="1">
      <c r="A15" s="1014" t="s">
        <v>65</v>
      </c>
      <c r="B15" s="1015" t="s">
        <v>305</v>
      </c>
      <c r="C15" s="1015" t="s">
        <v>689</v>
      </c>
      <c r="D15" s="1015" t="s">
        <v>1305</v>
      </c>
      <c r="E15" s="1015" t="s">
        <v>1306</v>
      </c>
      <c r="F15" s="1016" t="s">
        <v>524</v>
      </c>
    </row>
    <row r="16" spans="1:6" ht="33" customHeight="1">
      <c r="A16" s="510" t="str">
        <f>'Result of Data sources'!A2</f>
        <v>Census</v>
      </c>
      <c r="B16" s="1061" t="str">
        <f>IF('Result of Data sources'!B2&gt;1,"Not assessed",IF('Result of Data sources'!B2&gt;=0.8,"Highly adequate",IF('Result of Data sources'!B2&gt;=0.6,"Adequate",IF('Result of Data sources'!B2&gt;=0.4,"Present but not adequate",IF('Result of Data sources'!B2&gt;=0.2,"Not adequate","Not functional")))))</f>
        <v>Not assessed</v>
      </c>
      <c r="C16" s="1061" t="str">
        <f>IF('Result of Data sources'!C2&gt;1,"Not assessed",IF('Result of Data sources'!C2&gt;=0.8,"Highly adequate",IF('Result of Data sources'!C2&gt;=0.6,"Adequate",IF('Result of Data sources'!C2&gt;=0.4,"Present but not adequate",IF('Result of Data sources'!C2&gt;=0.2,"Not adequate","Not functional")))))</f>
        <v>Not assessed</v>
      </c>
      <c r="D16" s="1061" t="str">
        <f>IF('Result of Data sources'!D2&gt;1,"Not assessed",IF('Result of Data sources'!D2&gt;=0.8,"Highly adequate",IF('Result of Data sources'!D2&gt;=0.6,"Adequate",IF('Result of Data sources'!D2&gt;=0.4,"Present but not adequate",IF('Result of Data sources'!D2&gt;=0.2,"Not adequate","Not functional")))))</f>
        <v>Not assessed</v>
      </c>
      <c r="E16" s="1061" t="str">
        <f>IF('Result of Data sources'!E2&gt;1,"Not assessed",IF('Result of Data sources'!E2&gt;=0.8,"Highly adequate",IF('Result of Data sources'!E2&gt;=0.6,"Adequate",IF('Result of Data sources'!E2&gt;=0.4,"Present but not adequate",IF('Result of Data sources'!E2&gt;=0.2,"Not adequate","Not functional")))))</f>
        <v>Not assessed</v>
      </c>
      <c r="F16" s="1061" t="str">
        <f>IF('Result of Data sources'!G2&gt;1,"Not assessed",IF('Result of Data sources'!G2&gt;=0.8,"Highly adequate",IF('Result of Data sources'!G2&gt;=0.6,"Adequate",IF('Result of Data sources'!G2&gt;=0.4,"Present but not adequate",IF('Result of Data sources'!G2&gt;=0.2,"Not adequate","Not functional")))))</f>
        <v>Not assessed</v>
      </c>
    </row>
    <row r="17" spans="1:6" ht="33" customHeight="1">
      <c r="A17" s="511" t="str">
        <f>'Result of Data sources'!A3</f>
        <v>Vital statistics</v>
      </c>
      <c r="B17" s="1062" t="str">
        <f>IF('Result of Data sources'!B3&gt;1,"Not assessed",IF('Result of Data sources'!B3&gt;=0.8,"Highly adequate",IF('Result of Data sources'!B3&gt;=0.6,"Adequate",IF('Result of Data sources'!B3&gt;=0.4,"Present but not adequate",IF('Result of Data sources'!B3&gt;=0.2,"Not adequate","Not functional")))))</f>
        <v>Not assessed</v>
      </c>
      <c r="C17" s="1062" t="str">
        <f>IF('Result of Data sources'!C3&gt;1,"Not assessed",IF('Result of Data sources'!C3&gt;=0.8,"Highly adequate",IF('Result of Data sources'!C3&gt;=0.6,"Adequate",IF('Result of Data sources'!C3&gt;=0.4,"Present but not adequate",IF('Result of Data sources'!C3&gt;=0.2,"Not adequate","Not functional")))))</f>
        <v>Not assessed</v>
      </c>
      <c r="D17" s="1062" t="str">
        <f>IF('Result of Data sources'!D3&gt;1,"Not assessed",IF('Result of Data sources'!D3&gt;=0.8,"Highly adequate",IF('Result of Data sources'!D3&gt;=0.6,"Adequate",IF('Result of Data sources'!D3&gt;=0.4,"Present but not adequate",IF('Result of Data sources'!D3&gt;=0.2,"Not adequate","Not functional")))))</f>
        <v>Not assessed</v>
      </c>
      <c r="E17" s="1062" t="str">
        <f>IF('Result of Data sources'!E3&gt;1,"Not assessed",IF('Result of Data sources'!E3&gt;=0.8,"Highly adequate",IF('Result of Data sources'!E3&gt;=0.6,"Adequate",IF('Result of Data sources'!E3&gt;=0.4,"Present but not adequate",IF('Result of Data sources'!E3&gt;=0.2,"Not adequate","Not functional")))))</f>
        <v>Not assessed</v>
      </c>
      <c r="F17" s="1062" t="str">
        <f>IF('Result of Data sources'!G3&gt;1,"Not assessed",IF('Result of Data sources'!G3&gt;=0.8,"Highly adequate",IF('Result of Data sources'!G3&gt;=0.6,"Adequate",IF('Result of Data sources'!G3&gt;=0.4,"Present but not adequate",IF('Result of Data sources'!G3&gt;=0.2,"Not adequate","Not functional")))))</f>
        <v>Not assessed</v>
      </c>
    </row>
    <row r="18" spans="1:6" ht="33" customHeight="1">
      <c r="A18" s="511" t="str">
        <f>'Result of Data sources'!A4</f>
        <v>Population-based surveys</v>
      </c>
      <c r="B18" s="1063" t="str">
        <f>IF('Result of Data sources'!B4&gt;1,"Not assessed",IF('Result of Data sources'!B4&gt;=0.8,"Highly adequate",IF('Result of Data sources'!B4&gt;=0.6,"Adequate",IF('Result of Data sources'!B4&gt;=0.4,"Present but not adequate",IF('Result of Data sources'!B4&gt;=0.2,"Not adequate","Not functional")))))</f>
        <v>Not assessed</v>
      </c>
      <c r="C18" s="1063" t="str">
        <f>IF('Result of Data sources'!C4&gt;1,"Not assessed",IF('Result of Data sources'!C4&gt;=0.8,"Highly adequate",IF('Result of Data sources'!C4&gt;=0.6,"Adequate",IF('Result of Data sources'!C4&gt;=0.4,"Present but not adequate",IF('Result of Data sources'!C4&gt;=0.2,"Not adequate","Not functional")))))</f>
        <v>Not assessed</v>
      </c>
      <c r="D18" s="1063" t="str">
        <f>IF('Result of Data sources'!D4&gt;1,"Not assessed",IF('Result of Data sources'!D4&gt;=0.8,"Highly adequate",IF('Result of Data sources'!D4&gt;=0.6,"Adequate",IF('Result of Data sources'!D4&gt;=0.4,"Present but not adequate",IF('Result of Data sources'!D4&gt;=0.2,"Not adequate","Not functional")))))</f>
        <v>Not assessed</v>
      </c>
      <c r="E18" s="1063" t="str">
        <f>IF('Result of Data sources'!E4&gt;1,"Not assessed",IF('Result of Data sources'!E4&gt;=0.8,"Highly adequate",IF('Result of Data sources'!E4&gt;=0.6,"Adequate",IF('Result of Data sources'!E4&gt;=0.4,"Present but not adequate",IF('Result of Data sources'!E4&gt;=0.2,"Not adequate","Not functional")))))</f>
        <v>Not assessed</v>
      </c>
      <c r="F18" s="1063" t="str">
        <f>IF('Result of Data sources'!G4&gt;1,"Not assessed",IF('Result of Data sources'!G4&gt;=0.8,"Highly adequate",IF('Result of Data sources'!G4&gt;=0.6,"Adequate",IF('Result of Data sources'!G4&gt;=0.4,"Present but not adequate",IF('Result of Data sources'!G4&gt;=0.2,"Not adequate","Not functional")))))</f>
        <v>Not assessed</v>
      </c>
    </row>
    <row r="19" spans="1:6" ht="33" customHeight="1">
      <c r="A19" s="512" t="str">
        <f>'Result of Data sources'!A5</f>
        <v>Health and disease records (incl. disease surveillance sys.)</v>
      </c>
      <c r="B19" s="1062" t="str">
        <f>IF('Result of Data sources'!B5&gt;1,"Not assessed",IF('Result of Data sources'!B5&gt;=0.8,"Highly adequate",IF('Result of Data sources'!B5&gt;=0.6,"Adequate",IF('Result of Data sources'!B5&gt;=0.4,"Present but not adequate",IF('Result of Data sources'!B5&gt;=0.2,"Not adequate","Not functional")))))</f>
        <v>Not assessed</v>
      </c>
      <c r="C19" s="1062" t="str">
        <f>IF('Result of Data sources'!C5&gt;1,"Not assessed",IF('Result of Data sources'!C5&gt;=0.8,"Highly adequate",IF('Result of Data sources'!C5&gt;=0.6,"Adequate",IF('Result of Data sources'!C5&gt;=0.4,"Present but not adequate",IF('Result of Data sources'!C5&gt;=0.2,"Not adequate","Not functional")))))</f>
        <v>Not assessed</v>
      </c>
      <c r="D19" s="1062" t="str">
        <f>IF('Result of Data sources'!D5&gt;1,"Not assessed",IF('Result of Data sources'!D5&gt;=0.8,"Highly adequate",IF('Result of Data sources'!D5&gt;=0.6,"Adequate",IF('Result of Data sources'!D5&gt;=0.4,"Present but not adequate",IF('Result of Data sources'!D5&gt;=0.2,"Not adequate","Not functional")))))</f>
        <v>Not assessed</v>
      </c>
      <c r="E19" s="1062" t="str">
        <f>IF('Result of Data sources'!E5&gt;1,"Not assessed",IF('Result of Data sources'!E5&gt;=0.8,"Highly adequate",IF('Result of Data sources'!E5&gt;=0.6,"Adequate",IF('Result of Data sources'!E5&gt;=0.4,"Present but not adequate",IF('Result of Data sources'!E5&gt;=0.2,"Not adequate","Not functional")))))</f>
        <v>Not assessed</v>
      </c>
      <c r="F19" s="1062" t="str">
        <f>IF('Result of Data sources'!G5&gt;1,"Not assessed",IF('Result of Data sources'!G5&gt;=0.8,"Highly adequate",IF('Result of Data sources'!G5&gt;=0.6,"Adequate",IF('Result of Data sources'!G5&gt;=0.4,"Present but not adequate",IF('Result of Data sources'!G5&gt;=0.2,"Not adequate","Not functional")))))</f>
        <v>Not assessed</v>
      </c>
    </row>
    <row r="20" spans="1:6" ht="33" customHeight="1">
      <c r="A20" s="511" t="str">
        <f>'Result of Data sources'!A6</f>
        <v>Health service records</v>
      </c>
      <c r="B20" s="1062" t="str">
        <f>IF('Result of Data sources'!B6&gt;1,"Not assessed",IF('Result of Data sources'!B6&gt;=0.8,"Highly adequate",IF('Result of Data sources'!B6&gt;=0.6,"Adequate",IF('Result of Data sources'!B6&gt;=0.4,"Present but not adequate",IF('Result of Data sources'!B6&gt;=0.2,"Not adequate","Not functional")))))</f>
        <v>Not assessed</v>
      </c>
      <c r="C20" s="1062" t="str">
        <f>IF('Result of Data sources'!C6&gt;1,"Not assessed",IF('Result of Data sources'!C6&gt;=0.8,"Highly adequate",IF('Result of Data sources'!C6&gt;=0.6,"Adequate",IF('Result of Data sources'!C6&gt;=0.4,"Present but not adequate",IF('Result of Data sources'!C6&gt;=0.2,"Not adequate","Not functional")))))</f>
        <v>Not assessed</v>
      </c>
      <c r="D20" s="1062" t="str">
        <f>IF('Result of Data sources'!D6&gt;1,"Not assessed",IF('Result of Data sources'!D6&gt;=0.8,"Highly adequate",IF('Result of Data sources'!D6&gt;=0.6,"Adequate",IF('Result of Data sources'!D6&gt;=0.4,"Present but not adequate",IF('Result of Data sources'!D6&gt;=0.2,"Not adequate","Not functional")))))</f>
        <v>Not assessed</v>
      </c>
      <c r="E20" s="1062" t="str">
        <f>IF('Result of Data sources'!E6&gt;1,"Not assessed",IF('Result of Data sources'!E6&gt;=0.8,"Highly adequate",IF('Result of Data sources'!E6&gt;=0.6,"Adequate",IF('Result of Data sources'!E6&gt;=0.4,"Present but not adequate",IF('Result of Data sources'!E6&gt;=0.2,"Not adequate","Not functional")))))</f>
        <v>Not assessed</v>
      </c>
      <c r="F20" s="1062" t="str">
        <f>IF('Result of Data sources'!G6&gt;1,"Not assessed",IF('Result of Data sources'!G6&gt;=0.8,"Highly adequate",IF('Result of Data sources'!G6&gt;=0.6,"Adequate",IF('Result of Data sources'!G6&gt;=0.4,"Present but not adequate",IF('Result of Data sources'!G6&gt;=0.2,"Not adequate","Not functional")))))</f>
        <v>Not assessed</v>
      </c>
    </row>
    <row r="21" spans="1:6" ht="33" customHeight="1" thickBot="1">
      <c r="A21" s="513" t="str">
        <f>'Result of Data sources'!A7</f>
        <v>Administrative records</v>
      </c>
      <c r="B21" s="1064" t="str">
        <f>IF('Result of Data sources'!B7&gt;1,"Not assessed",IF('Result of Data sources'!B7&gt;=0.8,"Highly adequate",IF('Result of Data sources'!B7&gt;=0.6,"Adequate",IF('Result of Data sources'!B7&gt;=0.4,"Present but not adequate",IF('Result of Data sources'!B7&gt;=0.2,"Not adequate","Not functional")))))</f>
        <v>Not assessed</v>
      </c>
      <c r="C21" s="1064" t="str">
        <f>IF('Result of Data sources'!C7&gt;1,"Not assessed",IF('Result of Data sources'!C7&gt;=0.8,"Highly adequate",IF('Result of Data sources'!C7&gt;=0.6,"Adequate",IF('Result of Data sources'!C7&gt;=0.4,"Present but not adequate",IF('Result of Data sources'!C7&gt;=0.2,"Not adequate","Not functional")))))</f>
        <v>Not assessed</v>
      </c>
      <c r="D21" s="1064" t="str">
        <f>IF('Result of Data sources'!D7&gt;1,"Not assessed",IF('Result of Data sources'!D7&gt;=0.8,"Highly adequate",IF('Result of Data sources'!D7&gt;=0.6,"Adequate",IF('Result of Data sources'!D7&gt;=0.4,"Present but not adequate",IF('Result of Data sources'!D7&gt;=0.2,"Not adequate","Not functional")))))</f>
        <v>Not assessed</v>
      </c>
      <c r="E21" s="1064" t="str">
        <f>IF('Result of Data sources'!E7&gt;1,"Not assessed",IF('Result of Data sources'!E7&gt;=0.8,"Highly adequate",IF('Result of Data sources'!E7&gt;=0.6,"Adequate",IF('Result of Data sources'!E7&gt;=0.4,"Present but not adequate",IF('Result of Data sources'!E7&gt;=0.2,"Not adequate","Not functional")))))</f>
        <v>Not assessed</v>
      </c>
      <c r="F21" s="1064" t="str">
        <f>IF('Result of Data sources'!G7&gt;1,"Not assessed",IF('Result of Data sources'!G7&gt;=0.8,"Highly adequate",IF('Result of Data sources'!G7&gt;=0.6,"Adequate",IF('Result of Data sources'!G7&gt;=0.4,"Present but not adequate",IF('Result of Data sources'!G7&gt;=0.2,"Not adequate","Not functional")))))</f>
        <v>Not assessed</v>
      </c>
    </row>
    <row r="26" ht="24" thickBot="1">
      <c r="A26" s="478" t="s">
        <v>701</v>
      </c>
    </row>
    <row r="27" spans="1:2" ht="16.5" thickBot="1">
      <c r="A27" s="514" t="s">
        <v>1249</v>
      </c>
      <c r="B27" s="515" t="s">
        <v>1247</v>
      </c>
    </row>
    <row r="28" spans="1:2" ht="33" customHeight="1" thickBot="1">
      <c r="A28" s="1010" t="str">
        <f>'IV Data Management'!B17</f>
        <v>Data management</v>
      </c>
      <c r="B28" s="1065" t="str">
        <f>IF('IV Data Management'!E17&gt;1,"Not assessed",IF('IV Data Management'!E17&gt;=0.8,"Highly adequate",IF('IV Data Management'!E17&gt;=0.6,"Adequate",IF('IV Data Management'!E17&gt;=0.4,"Present but not adequate",IF('IV Data Management'!E17&gt;=0.2,"Not adequate","Not functional")))))</f>
        <v>Not assessed</v>
      </c>
    </row>
    <row r="31" spans="1:14" ht="24" thickBot="1">
      <c r="A31" s="478" t="s">
        <v>64</v>
      </c>
      <c r="K31" s="209"/>
      <c r="L31" s="209"/>
      <c r="M31" s="209"/>
      <c r="N31" s="209"/>
    </row>
    <row r="32" spans="1:26" s="126" customFormat="1" ht="12.75" customHeight="1">
      <c r="A32" s="1524" t="s">
        <v>604</v>
      </c>
      <c r="B32" s="1526" t="s">
        <v>1050</v>
      </c>
      <c r="C32" s="1527"/>
      <c r="D32" s="1528"/>
      <c r="E32" s="1521" t="s">
        <v>702</v>
      </c>
      <c r="F32" s="1532" t="s">
        <v>629</v>
      </c>
      <c r="G32" s="1518" t="s">
        <v>1070</v>
      </c>
      <c r="H32" s="1517"/>
      <c r="I32" s="1517"/>
      <c r="N32" s="148"/>
      <c r="O32" s="148"/>
      <c r="P32" s="148"/>
      <c r="Z32" s="127"/>
    </row>
    <row r="33" spans="1:26" s="126" customFormat="1" ht="12.75" customHeight="1">
      <c r="A33" s="1525"/>
      <c r="B33" s="1529"/>
      <c r="C33" s="1530"/>
      <c r="D33" s="1531"/>
      <c r="E33" s="1522"/>
      <c r="F33" s="1533"/>
      <c r="G33" s="1519"/>
      <c r="H33" s="1517"/>
      <c r="I33" s="1517"/>
      <c r="N33" s="148"/>
      <c r="O33" s="148"/>
      <c r="P33" s="148"/>
      <c r="Z33" s="127"/>
    </row>
    <row r="34" spans="1:26" s="126" customFormat="1" ht="26.25" thickBot="1">
      <c r="A34" s="1087" t="s">
        <v>1048</v>
      </c>
      <c r="B34" s="1088" t="s">
        <v>1518</v>
      </c>
      <c r="C34" s="1089" t="s">
        <v>1541</v>
      </c>
      <c r="D34" s="1090" t="s">
        <v>202</v>
      </c>
      <c r="E34" s="1523"/>
      <c r="F34" s="1534"/>
      <c r="G34" s="1520"/>
      <c r="H34" s="1517"/>
      <c r="I34" s="1517"/>
      <c r="N34" s="148"/>
      <c r="O34" s="148"/>
      <c r="P34" s="148"/>
      <c r="Z34" s="127"/>
    </row>
    <row r="35" spans="1:26" s="126" customFormat="1" ht="27" customHeight="1">
      <c r="A35" s="1083" t="s">
        <v>552</v>
      </c>
      <c r="B35" s="1066" t="str">
        <f>IF('Results of Info. products'!B32&gt;1,"not assessed",IF('Results of Info. products'!B32&gt;=0.8,"highly adequate",IF('Results of Info. products'!B32&gt;=0.6,"adequate",IF('Results of Info. products'!B32&gt;=0.4,"present but not adequate",IF('Results of Info. products'!B32&gt;=0.2,"not adequate","not functioning")))))</f>
        <v>not assessed</v>
      </c>
      <c r="C35" s="1067" t="str">
        <f>IF('Results of Info. products'!C32&gt;1,"not assessed",IF('Results of Info. products'!C32&gt;=0.8,"highly adequate",IF('Results of Info. products'!C32&gt;=0.6,"adequate",IF('Results of Info. products'!C32&gt;=0.4,"present but not adequate",IF('Results of Info. products'!C32&gt;=0.2,"not adequate","not functioning")))))</f>
        <v>not assessed</v>
      </c>
      <c r="D35" s="1068" t="str">
        <f>IF('Results of Info. products'!D32&gt;1,"not assessed",IF('Results of Info. products'!D32&gt;=0.8,"highly adequate",IF('Results of Info. products'!D32&gt;=0.6,"adequate",IF('Results of Info. products'!D32&gt;=0.4,"present but not adequate",IF('Results of Info. products'!D32&gt;=0.2,"not adequate","not functioning")))))</f>
        <v>not assessed</v>
      </c>
      <c r="E35" s="1069" t="str">
        <f>IF('Results of Info. products'!E32&gt;1,"not assessed",IF('Results of Info. products'!E32&gt;=0.8,"highly adequate",IF('Results of Info. products'!E32&gt;=0.6,"adequate",IF('Results of Info. products'!E32&gt;=0.4,"present but not adequate",IF('Results of Info. products'!E32&gt;=0.2,"not adequate","not functioning")))))</f>
        <v>not assessed</v>
      </c>
      <c r="F35" s="1069" t="str">
        <f>IF('Results of Info. products'!F32&gt;1,"not assessed",IF('Results of Info. products'!F32&gt;=0.8,"highly adequate",IF('Results of Info. products'!F32&gt;=0.6,"adequate",IF('Results of Info. products'!F32&gt;=0.4,"present but not adequate",IF('Results of Info. products'!F32&gt;=0.2,"not adequate","not functioning")))))</f>
        <v>not assessed</v>
      </c>
      <c r="G35" s="1069" t="str">
        <f>IF('Results of Info. products'!H32&gt;1,"not assessed",IF('Results of Info. products'!H32&gt;=0.8,"highly adequate",IF('Results of Info. products'!H32&gt;=0.6,"adequate",IF('Results of Info. products'!H32&gt;=0.4,"present but not adequate",IF('Results of Info. products'!H32&gt;=0.2,"not adequate","not functioning")))))</f>
        <v>not assessed</v>
      </c>
      <c r="H35" s="330"/>
      <c r="I35" s="330"/>
      <c r="N35" s="148"/>
      <c r="O35" s="148"/>
      <c r="P35" s="148"/>
      <c r="Z35" s="127"/>
    </row>
    <row r="36" spans="1:26" s="126" customFormat="1" ht="27" customHeight="1">
      <c r="A36" s="1084" t="s">
        <v>1520</v>
      </c>
      <c r="B36" s="1070" t="str">
        <f>IF('Results of Info. products'!B33&gt;1,"not assessed",IF('Results of Info. products'!B33&gt;=0.8,"highly adequate",IF('Results of Info. products'!B33&gt;=0.6,"adequate",IF('Results of Info. products'!B33&gt;=0.4,"present but not adequate",IF('Results of Info. products'!B33&gt;=0.2,"not adequate","not functioning")))))</f>
        <v>not assessed</v>
      </c>
      <c r="C36" s="1071" t="str">
        <f>IF('Results of Info. products'!C33&gt;1,"not assessed",IF('Results of Info. products'!C33&gt;=0.8,"highly adequate",IF('Results of Info. products'!C33&gt;=0.6,"adequate",IF('Results of Info. products'!C33&gt;=0.4,"present but not adequate",IF('Results of Info. products'!C33&gt;=0.2,"not adequate","not functioning")))))</f>
        <v>not assessed</v>
      </c>
      <c r="D36" s="1072" t="str">
        <f>IF('Results of Info. products'!D33&gt;1,"not assessed",IF('Results of Info. products'!D33&gt;=0.8,"highly adequate",IF('Results of Info. products'!D33&gt;=0.6,"adequate",IF('Results of Info. products'!D33&gt;=0.4,"present but not adequate",IF('Results of Info. products'!D33&gt;=0.2,"not adequate","not functioning")))))</f>
        <v>not assessed</v>
      </c>
      <c r="E36" s="1073" t="str">
        <f>IF('Results of Info. products'!E33&gt;1,"not assessed",IF('Results of Info. products'!E33&gt;=0.8,"highly adequate",IF('Results of Info. products'!E33&gt;=0.6,"adequate",IF('Results of Info. products'!E33&gt;=0.4,"present but not adequate",IF('Results of Info. products'!E33&gt;=0.2,"not adequate","not functioning")))))</f>
        <v>not assessed</v>
      </c>
      <c r="F36" s="1073" t="str">
        <f>IF('Results of Info. products'!F33&gt;1,"not assessed",IF('Results of Info. products'!F33&gt;=0.8,"highly adequate",IF('Results of Info. products'!F33&gt;=0.6,"adequate",IF('Results of Info. products'!F33&gt;=0.4,"present but not adequate",IF('Results of Info. products'!F33&gt;=0.2,"not adequate","not functioning")))))</f>
        <v>not assessed</v>
      </c>
      <c r="G36" s="1073" t="str">
        <f>IF('Results of Info. products'!H33&gt;1,"not assessed",IF('Results of Info. products'!H33&gt;=0.8,"highly adequate",IF('Results of Info. products'!H33&gt;=0.6,"adequate",IF('Results of Info. products'!H33&gt;=0.4,"present but not adequate",IF('Results of Info. products'!H33&gt;=0.2,"not adequate","not functioning")))))</f>
        <v>not assessed</v>
      </c>
      <c r="H36" s="330"/>
      <c r="I36" s="330"/>
      <c r="N36" s="148"/>
      <c r="O36" s="148"/>
      <c r="P36" s="148"/>
      <c r="Z36" s="127"/>
    </row>
    <row r="37" spans="1:26" s="126" customFormat="1" ht="27" customHeight="1">
      <c r="A37" s="1084" t="s">
        <v>1524</v>
      </c>
      <c r="B37" s="1070" t="str">
        <f>IF('Results of Info. products'!B34&gt;1,"not assessed",IF('Results of Info. products'!B34&gt;=0.8,"highly adequate",IF('Results of Info. products'!B34&gt;=0.6,"adequate",IF('Results of Info. products'!B34&gt;=0.4,"present but not adequate",IF('Results of Info. products'!B34&gt;=0.2,"not adequate","not functioning")))))</f>
        <v>not assessed</v>
      </c>
      <c r="C37" s="1071" t="str">
        <f>IF('Results of Info. products'!C34&gt;1,"not assessed",IF('Results of Info. products'!C34&gt;=0.8,"highly adequate",IF('Results of Info. products'!C34&gt;=0.6,"adequate",IF('Results of Info. products'!C34&gt;=0.4,"present but not adequate",IF('Results of Info. products'!C34&gt;=0.2,"not adequate","not functioning")))))</f>
        <v>not assessed</v>
      </c>
      <c r="D37" s="1072" t="str">
        <f>IF('Results of Info. products'!D34&gt;1,"not assessed",IF('Results of Info. products'!D34&gt;=0.8,"highly adequate",IF('Results of Info. products'!D34&gt;=0.6,"adequate",IF('Results of Info. products'!D34&gt;=0.4,"present but not adequate",IF('Results of Info. products'!D34&gt;=0.2,"not adequate","not functioning")))))</f>
        <v>not assessed</v>
      </c>
      <c r="E37" s="1073" t="str">
        <f>IF('Results of Info. products'!E34&gt;1,"not assessed",IF('Results of Info. products'!E34&gt;=0.8,"highly adequate",IF('Results of Info. products'!E34&gt;=0.6,"adequate",IF('Results of Info. products'!E34&gt;=0.4,"present but not adequate",IF('Results of Info. products'!E34&gt;=0.2,"not adequate","not functioning")))))</f>
        <v>not assessed</v>
      </c>
      <c r="F37" s="1073" t="str">
        <f>IF('Results of Info. products'!F34&gt;1,"not assessed",IF('Results of Info. products'!F34&gt;=0.8,"highly adequate",IF('Results of Info. products'!F34&gt;=0.6,"adequate",IF('Results of Info. products'!F34&gt;=0.4,"present but not adequate",IF('Results of Info. products'!F34&gt;=0.2,"not adequate","not functioning")))))</f>
        <v>not assessed</v>
      </c>
      <c r="G37" s="1073" t="str">
        <f>IF('Results of Info. products'!H34&gt;1,"not assessed",IF('Results of Info. products'!H34&gt;=0.8,"highly adequate",IF('Results of Info. products'!H34&gt;=0.6,"adequate",IF('Results of Info. products'!H34&gt;=0.4,"present but not adequate",IF('Results of Info. products'!H34&gt;=0.2,"not adequate","not functioning")))))</f>
        <v>not assessed</v>
      </c>
      <c r="H37" s="330"/>
      <c r="I37" s="330"/>
      <c r="N37" s="148"/>
      <c r="O37" s="148"/>
      <c r="P37" s="148"/>
      <c r="Z37" s="127"/>
    </row>
    <row r="38" spans="1:26" s="126" customFormat="1" ht="27" customHeight="1">
      <c r="A38" s="1084" t="s">
        <v>1294</v>
      </c>
      <c r="B38" s="1070" t="str">
        <f>IF('Results of Info. products'!B35&gt;1,"not assessed",IF('Results of Info. products'!B35&gt;=0.8,"highly adequate",IF('Results of Info. products'!B35&gt;=0.6,"adequate",IF('Results of Info. products'!B35&gt;=0.4,"present but not adequate",IF('Results of Info. products'!B35&gt;=0.2,"not adequate","not functioning")))))</f>
        <v>not assessed</v>
      </c>
      <c r="C38" s="1071" t="str">
        <f>IF('Results of Info. products'!C35&gt;1,"not assessed",IF('Results of Info. products'!C35&gt;=0.8,"highly adequate",IF('Results of Info. products'!C35&gt;=0.6,"adequate",IF('Results of Info. products'!C35&gt;=0.4,"present but not adequate",IF('Results of Info. products'!C35&gt;=0.2,"not adequate","not functioning")))))</f>
        <v>not assessed</v>
      </c>
      <c r="D38" s="1072" t="str">
        <f>IF('Results of Info. products'!D35&gt;1,"not assessed",IF('Results of Info. products'!D35&gt;=0.8,"highly adequate",IF('Results of Info. products'!D35&gt;=0.6,"adequate",IF('Results of Info. products'!D35&gt;=0.4,"present but not adequate",IF('Results of Info. products'!D35&gt;=0.2,"not adequate","not functioning")))))</f>
        <v>not assessed</v>
      </c>
      <c r="E38" s="1073" t="str">
        <f>IF('Results of Info. products'!E35&gt;1,"not assessed",IF('Results of Info. products'!E35&gt;=0.8,"highly adequate",IF('Results of Info. products'!E35&gt;=0.6,"adequate",IF('Results of Info. products'!E35&gt;=0.4,"present but not adequate",IF('Results of Info. products'!E35&gt;=0.2,"not adequate","not functioning")))))</f>
        <v>not assessed</v>
      </c>
      <c r="F38" s="1073" t="str">
        <f>IF('Results of Info. products'!F35&gt;1,"not assessed",IF('Results of Info. products'!F35&gt;=0.8,"highly adequate",IF('Results of Info. products'!F35&gt;=0.6,"adequate",IF('Results of Info. products'!F35&gt;=0.4,"present but not adequate",IF('Results of Info. products'!F35&gt;=0.2,"not adequate","not functioning")))))</f>
        <v>not assessed</v>
      </c>
      <c r="G38" s="1073" t="str">
        <f>IF('Results of Info. products'!H35&gt;1,"not assessed",IF('Results of Info. products'!H35&gt;=0.8,"highly adequate",IF('Results of Info. products'!H35&gt;=0.6,"adequate",IF('Results of Info. products'!H35&gt;=0.4,"present but not adequate",IF('Results of Info. products'!H35&gt;=0.2,"not adequate","not functioning")))))</f>
        <v>not assessed</v>
      </c>
      <c r="H38" s="330"/>
      <c r="I38" s="330"/>
      <c r="N38" s="148"/>
      <c r="O38" s="148"/>
      <c r="P38" s="148"/>
      <c r="Z38" s="127"/>
    </row>
    <row r="39" spans="1:26" s="126" customFormat="1" ht="27" customHeight="1">
      <c r="A39" s="1084" t="s">
        <v>1295</v>
      </c>
      <c r="B39" s="1070" t="str">
        <f>IF('Results of Info. products'!B36&gt;1,"not assessed",IF('Results of Info. products'!B36&gt;=0.8,"highly adequate",IF('Results of Info. products'!B36&gt;=0.6,"adequate",IF('Results of Info. products'!B36&gt;=0.4,"present but not adequate",IF('Results of Info. products'!B36&gt;=0.2,"not adequate","not functioning")))))</f>
        <v>not assessed</v>
      </c>
      <c r="C39" s="1071" t="str">
        <f>IF('Results of Info. products'!C36&gt;1,"not assessed",IF('Results of Info. products'!C36&gt;=0.8,"highly adequate",IF('Results of Info. products'!C36&gt;=0.6,"adequate",IF('Results of Info. products'!C36&gt;=0.4,"present but not adequate",IF('Results of Info. products'!C36&gt;=0.2,"not adequate","not functioning")))))</f>
        <v>not assessed</v>
      </c>
      <c r="D39" s="1072" t="str">
        <f>IF('Results of Info. products'!D36&gt;1,"not assessed",IF('Results of Info. products'!D36&gt;=0.8,"highly adequate",IF('Results of Info. products'!D36&gt;=0.6,"adequate",IF('Results of Info. products'!D36&gt;=0.4,"present but not adequate",IF('Results of Info. products'!D36&gt;=0.2,"not adequate","not functioning")))))</f>
        <v>not assessed</v>
      </c>
      <c r="E39" s="1073" t="str">
        <f>IF('Results of Info. products'!E36&gt;1,"not assessed",IF('Results of Info. products'!E36&gt;=0.8,"highly adequate",IF('Results of Info. products'!E36&gt;=0.6,"adequate",IF('Results of Info. products'!E36&gt;=0.4,"present but not adequate",IF('Results of Info. products'!E36&gt;=0.2,"not adequate","not functioning")))))</f>
        <v>not assessed</v>
      </c>
      <c r="F39" s="1073" t="str">
        <f>IF('Results of Info. products'!F36&gt;1,"not assessed",IF('Results of Info. products'!F36&gt;=0.8,"highly adequate",IF('Results of Info. products'!F36&gt;=0.6,"adequate",IF('Results of Info. products'!F36&gt;=0.4,"present but not adequate",IF('Results of Info. products'!F36&gt;=0.2,"not adequate","not functioning")))))</f>
        <v>not assessed</v>
      </c>
      <c r="G39" s="1073" t="str">
        <f>IF('Results of Info. products'!H36&gt;1,"not assessed",IF('Results of Info. products'!H36&gt;=0.8,"highly adequate",IF('Results of Info. products'!H36&gt;=0.6,"adequate",IF('Results of Info. products'!H36&gt;=0.4,"present but not adequate",IF('Results of Info. products'!H36&gt;=0.2,"not adequate","not functioning")))))</f>
        <v>not assessed</v>
      </c>
      <c r="H39" s="330"/>
      <c r="I39" s="330"/>
      <c r="N39" s="148"/>
      <c r="O39" s="148"/>
      <c r="P39" s="148"/>
      <c r="Z39" s="127"/>
    </row>
    <row r="40" spans="1:26" s="126" customFormat="1" ht="27" customHeight="1">
      <c r="A40" s="1084" t="s">
        <v>1534</v>
      </c>
      <c r="B40" s="1070" t="str">
        <f>IF('Results of Info. products'!B37&gt;1,"not assessed",IF('Results of Info. products'!B37&gt;=0.8,"highly adequate",IF('Results of Info. products'!B37&gt;=0.6,"adequate",IF('Results of Info. products'!B37&gt;=0.4,"present but not adequate",IF('Results of Info. products'!B37&gt;=0.2,"not adequate","not functioning")))))</f>
        <v>not assessed</v>
      </c>
      <c r="C40" s="1071" t="str">
        <f>IF('Results of Info. products'!C37&gt;1,"not assessed",IF('Results of Info. products'!C37&gt;=0.8,"highly adequate",IF('Results of Info. products'!C37&gt;=0.6,"adequate",IF('Results of Info. products'!C37&gt;=0.4,"present but not adequate",IF('Results of Info. products'!C37&gt;=0.2,"not adequate","not functioning")))))</f>
        <v>not assessed</v>
      </c>
      <c r="D40" s="1072" t="str">
        <f>IF('Results of Info. products'!D37&gt;1,"not assessed",IF('Results of Info. products'!D37&gt;=0.8,"highly adequate",IF('Results of Info. products'!D37&gt;=0.6,"adequate",IF('Results of Info. products'!D37&gt;=0.4,"present but not adequate",IF('Results of Info. products'!D37&gt;=0.2,"not adequate","not functioning")))))</f>
        <v>not assessed</v>
      </c>
      <c r="E40" s="1073" t="str">
        <f>IF('Results of Info. products'!E37&gt;1,"not assessed",IF('Results of Info. products'!E37&gt;=0.8,"highly adequate",IF('Results of Info. products'!E37&gt;=0.6,"adequate",IF('Results of Info. products'!E37&gt;=0.4,"present but not adequate",IF('Results of Info. products'!E37&gt;=0.2,"not adequate","not functioning")))))</f>
        <v>not assessed</v>
      </c>
      <c r="F40" s="1073" t="str">
        <f>IF('Results of Info. products'!F37&gt;1,"not assessed",IF('Results of Info. products'!F37&gt;=0.8,"highly adequate",IF('Results of Info. products'!F37&gt;=0.6,"adequate",IF('Results of Info. products'!F37&gt;=0.4,"present but not adequate",IF('Results of Info. products'!F37&gt;=0.2,"not adequate","not functioning")))))</f>
        <v>not assessed</v>
      </c>
      <c r="G40" s="1073" t="str">
        <f>IF('Results of Info. products'!H37&gt;1,"not assessed",IF('Results of Info. products'!H37&gt;=0.8,"highly adequate",IF('Results of Info. products'!H37&gt;=0.6,"adequate",IF('Results of Info. products'!H37&gt;=0.4,"present but not adequate",IF('Results of Info. products'!H37&gt;=0.2,"not adequate","not functioning")))))</f>
        <v>not assessed</v>
      </c>
      <c r="H40" s="330"/>
      <c r="I40" s="330"/>
      <c r="N40" s="148"/>
      <c r="O40" s="148"/>
      <c r="P40" s="148"/>
      <c r="Z40" s="127"/>
    </row>
    <row r="41" spans="1:26" s="126" customFormat="1" ht="27" customHeight="1" thickBot="1">
      <c r="A41" s="1085" t="s">
        <v>1296</v>
      </c>
      <c r="B41" s="1074" t="str">
        <f>IF('Results of Info. products'!B38&gt;1,"not assessed",IF('Results of Info. products'!B38&gt;=0.8,"highly adequate",IF('Results of Info. products'!B38&gt;=0.6,"adequate",IF('Results of Info. products'!B38&gt;=0.4,"present but not adequate",IF('Results of Info. products'!B38&gt;=0.2,"not adequate","not functioning")))))</f>
        <v>not assessed</v>
      </c>
      <c r="C41" s="1075"/>
      <c r="D41" s="1076" t="str">
        <f>IF('Results of Info. products'!D38&gt;1,"not assessed",IF('Results of Info. products'!D38&gt;=0.8,"highly adequate",IF('Results of Info. products'!D38&gt;=0.6,"adequate",IF('Results of Info. products'!D38&gt;=0.4,"present but not adequate",IF('Results of Info. products'!D38&gt;=0.2,"not adequate","not functioning")))))</f>
        <v>not assessed</v>
      </c>
      <c r="E41" s="1077" t="str">
        <f>IF('Results of Info. products'!E38&gt;1,"not assessed",IF('Results of Info. products'!E38&gt;=0.8,"highly adequate",IF('Results of Info. products'!E38&gt;=0.6,"adequate",IF('Results of Info. products'!E38&gt;=0.4,"present but not adequate",IF('Results of Info. products'!E38&gt;=0.2,"not adequate","not functioning")))))</f>
        <v>not assessed</v>
      </c>
      <c r="F41" s="1078"/>
      <c r="G41" s="1077" t="str">
        <f>IF('Results of Info. products'!H38&gt;1,"not assessed",IF('Results of Info. products'!H38&gt;=0.8,"highly adequate",IF('Results of Info. products'!H38&gt;=0.6,"adequate",IF('Results of Info. products'!H38&gt;=0.4,"present but not adequate",IF('Results of Info. products'!H38&gt;=0.2,"not adequate","not functioning")))))</f>
        <v>not assessed</v>
      </c>
      <c r="H41" s="330"/>
      <c r="I41" s="330"/>
      <c r="N41" s="148"/>
      <c r="O41" s="148"/>
      <c r="P41" s="148"/>
      <c r="Z41" s="127"/>
    </row>
    <row r="42" spans="1:26" s="126" customFormat="1" ht="27" customHeight="1" thickBot="1">
      <c r="A42" s="1086" t="s">
        <v>1354</v>
      </c>
      <c r="B42" s="1079" t="str">
        <f>IF('Results of Info. products'!B39&gt;1,"not assessed",IF('Results of Info. products'!B39&gt;=0.8,"highly adequate",IF('Results of Info. products'!B39&gt;=0.6,"adequate",IF('Results of Info. products'!B39&gt;=0.4,"present but not adequate",IF('Results of Info. products'!B39&gt;=0.2,"not adequate","not functioning")))))</f>
        <v>not assessed</v>
      </c>
      <c r="C42" s="1080" t="str">
        <f>IF('Results of Info. products'!C39&gt;1,"not assessed",IF('Results of Info. products'!C39&gt;=0.8,"highly adequate",IF('Results of Info. products'!C39&gt;=0.6,"adequate",IF('Results of Info. products'!C39&gt;=0.4,"present but not adequate",IF('Results of Info. products'!C39&gt;=0.2,"not adequate","not functioning")))))</f>
        <v>not assessed</v>
      </c>
      <c r="D42" s="1081" t="str">
        <f>IF('Results of Info. products'!D39&gt;1,"not assessed",IF('Results of Info. products'!D39&gt;=0.8,"highly adequate",IF('Results of Info. products'!D39&gt;=0.6,"adequate",IF('Results of Info. products'!D39&gt;=0.4,"present but not adequate",IF('Results of Info. products'!D39&gt;=0.2,"not adequate","not functioning")))))</f>
        <v>not assessed</v>
      </c>
      <c r="E42" s="1082" t="str">
        <f>IF('Results of Info. products'!E39&gt;1,"not assessed",IF('Results of Info. products'!E39&gt;=0.8,"highly adequate",IF('Results of Info. products'!E39&gt;=0.6,"adequate",IF('Results of Info. products'!E39&gt;=0.4,"present but not adequate",IF('Results of Info. products'!E39&gt;=0.2,"not adequate","not functioning")))))</f>
        <v>not assessed</v>
      </c>
      <c r="F42" s="1082" t="str">
        <f>IF('Results of Info. products'!F39&gt;1,"not assessed",IF('Results of Info. products'!F39&gt;=0.8,"highly adequate",IF('Results of Info. products'!F39&gt;=0.6,"adequate",IF('Results of Info. products'!F39&gt;=0.4,"present but not adequate",IF('Results of Info. products'!F39&gt;=0.2,"not adequate","not functioning")))))</f>
        <v>not assessed</v>
      </c>
      <c r="G42" s="1082" t="str">
        <f>IF('Results of Info. products'!H39&gt;1,"not assessed",IF('Results of Info. products'!H39&gt;=0.8,"highly adequate",IF('Results of Info. products'!H39&gt;=0.6,"adequate",IF('Results of Info. products'!H39&gt;=0.4,"present but not adequate",IF('Results of Info. products'!H39&gt;=0.2,"not adequate","not functioning")))))</f>
        <v>not assessed</v>
      </c>
      <c r="H42" s="330"/>
      <c r="I42" s="330"/>
      <c r="N42" s="148"/>
      <c r="O42" s="148"/>
      <c r="P42" s="148"/>
      <c r="Z42" s="127"/>
    </row>
    <row r="45" ht="24" thickBot="1">
      <c r="A45" s="478" t="s">
        <v>1082</v>
      </c>
    </row>
    <row r="46" spans="1:22" s="181" customFormat="1" ht="16.5" thickBot="1">
      <c r="A46" s="516" t="s">
        <v>1249</v>
      </c>
      <c r="B46" s="515" t="s">
        <v>1247</v>
      </c>
      <c r="C46" s="201"/>
      <c r="D46" s="202"/>
      <c r="F46" s="187"/>
      <c r="G46" s="195"/>
      <c r="H46" s="197"/>
      <c r="I46" s="197"/>
      <c r="J46" s="197"/>
      <c r="K46" s="197"/>
      <c r="L46" s="197"/>
      <c r="M46" s="197"/>
      <c r="N46" s="197"/>
      <c r="O46" s="197"/>
      <c r="P46" s="197"/>
      <c r="Q46" s="197"/>
      <c r="R46" s="197"/>
      <c r="S46" s="197"/>
      <c r="T46" s="197"/>
      <c r="U46" s="197"/>
      <c r="V46" s="196"/>
    </row>
    <row r="47" spans="1:2" ht="33" customHeight="1">
      <c r="A47" s="1011" t="str">
        <f>'VI. Dissemination &amp; use'!B69</f>
        <v>Analysis and Use of Information </v>
      </c>
      <c r="B47" s="1061" t="str">
        <f>IF('VI. Dissemination &amp; use'!E69&gt;1,"Not assessed",IF('VI. Dissemination &amp; use'!E69&gt;=0.8,"Highly adequate",IF('VI. Dissemination &amp; use'!E69&gt;=0.6,"Adequate",IF('VI. Dissemination &amp; use'!E69&gt;=0.4,"Present but not adequate",IF('VI. Dissemination &amp; use'!E69&gt;=0.2,"Not adequate","Not functional")))))</f>
        <v>Not assessed</v>
      </c>
    </row>
    <row r="48" spans="1:22" s="181" customFormat="1" ht="33" customHeight="1">
      <c r="A48" s="1012" t="str">
        <f>'VI. Dissemination &amp; use'!B70</f>
        <v>Policy and Advocacy</v>
      </c>
      <c r="B48" s="1091" t="str">
        <f>IF('VI. Dissemination &amp; use'!E70&gt;1,"Not assessed",IF('VI. Dissemination &amp; use'!E70&gt;=0.8,"Highly adequate",IF('VI. Dissemination &amp; use'!E70&gt;=0.6,"Adequate",IF('VI. Dissemination &amp; use'!E70&gt;=0.4,"Present but not adequate",IF('VI. Dissemination &amp; use'!E70&gt;=0.2,"Not adequate","Not functional")))))</f>
        <v>Not assessed</v>
      </c>
      <c r="C48" s="203"/>
      <c r="D48" s="204"/>
      <c r="F48" s="182"/>
      <c r="G48" s="195"/>
      <c r="H48" s="197"/>
      <c r="I48" s="197"/>
      <c r="J48" s="197"/>
      <c r="K48" s="197"/>
      <c r="L48" s="197"/>
      <c r="M48" s="197"/>
      <c r="N48" s="197"/>
      <c r="O48" s="197"/>
      <c r="P48" s="197"/>
      <c r="Q48" s="197"/>
      <c r="R48" s="197"/>
      <c r="S48" s="197"/>
      <c r="T48" s="197"/>
      <c r="U48" s="197"/>
      <c r="V48" s="196"/>
    </row>
    <row r="49" spans="1:2" ht="33" customHeight="1">
      <c r="A49" s="1012" t="str">
        <f>'VI. Dissemination &amp; use'!B71</f>
        <v>Planning &amp; Priority Setting</v>
      </c>
      <c r="B49" s="1091" t="str">
        <f>IF('VI. Dissemination &amp; use'!E71&gt;1,"Not assessed",IF('VI. Dissemination &amp; use'!E71&gt;=0.8,"Highly adequate",IF('VI. Dissemination &amp; use'!E71&gt;=0.6,"Adequate",IF('VI. Dissemination &amp; use'!E71&gt;=0.4,"Present but not adequate",IF('VI. Dissemination &amp; use'!E71&gt;=0.2,"Not adequate","Not functional")))))</f>
        <v>Not assessed</v>
      </c>
    </row>
    <row r="50" spans="1:22" s="181" customFormat="1" ht="33" customHeight="1">
      <c r="A50" s="1012" t="str">
        <f>'VI. Dissemination &amp; use'!B72</f>
        <v>Resource allocation</v>
      </c>
      <c r="B50" s="1091" t="str">
        <f>IF('VI. Dissemination &amp; use'!E72&gt;1,"Not assessed",IF('VI. Dissemination &amp; use'!E72&gt;=0.8,"Highly adequate",IF('VI. Dissemination &amp; use'!E72&gt;=0.6,"Adequate",IF('VI. Dissemination &amp; use'!E72&gt;=0.4,"Present but not adequate",IF('VI. Dissemination &amp; use'!E72&gt;=0.2,"Not adequate","Not functional")))))</f>
        <v>Not assessed</v>
      </c>
      <c r="C50" s="205"/>
      <c r="D50" s="206"/>
      <c r="F50" s="182"/>
      <c r="G50" s="195"/>
      <c r="H50" s="197"/>
      <c r="I50" s="197"/>
      <c r="J50" s="197"/>
      <c r="K50" s="197"/>
      <c r="L50" s="197"/>
      <c r="M50" s="197"/>
      <c r="N50" s="197"/>
      <c r="O50" s="197"/>
      <c r="P50" s="197"/>
      <c r="Q50" s="197"/>
      <c r="R50" s="197"/>
      <c r="S50" s="197"/>
      <c r="T50" s="197"/>
      <c r="U50" s="197"/>
      <c r="V50" s="196"/>
    </row>
    <row r="51" spans="1:22" s="181" customFormat="1" ht="33" customHeight="1" thickBot="1">
      <c r="A51" s="1012" t="str">
        <f>'VI. Dissemination &amp; use'!B73</f>
        <v>Implementation/action</v>
      </c>
      <c r="B51" s="1091" t="str">
        <f>IF('VI. Dissemination &amp; use'!E73&gt;1,"Not assessed",IF('VI. Dissemination &amp; use'!E73&gt;=0.8,"Highly adequate",IF('VI. Dissemination &amp; use'!E73&gt;=0.6,"Adequate",IF('VI. Dissemination &amp; use'!E73&gt;=0.4,"Present but not adequate",IF('VI. Dissemination &amp; use'!E73&gt;=0.2,"Not adequate","Not functional")))))</f>
        <v>Not assessed</v>
      </c>
      <c r="C51" s="203"/>
      <c r="D51" s="204"/>
      <c r="F51" s="182"/>
      <c r="G51" s="195"/>
      <c r="H51" s="197"/>
      <c r="I51" s="197"/>
      <c r="J51" s="197"/>
      <c r="K51" s="197"/>
      <c r="L51" s="197"/>
      <c r="M51" s="197"/>
      <c r="N51" s="197"/>
      <c r="O51" s="197"/>
      <c r="P51" s="197"/>
      <c r="Q51" s="197"/>
      <c r="R51" s="197"/>
      <c r="S51" s="197"/>
      <c r="T51" s="197"/>
      <c r="U51" s="197"/>
      <c r="V51" s="196"/>
    </row>
    <row r="52" spans="1:2" ht="33" customHeight="1" thickBot="1">
      <c r="A52" s="1013" t="s">
        <v>202</v>
      </c>
      <c r="B52" s="1092" t="str">
        <f>IF('VI. Dissemination &amp; use'!E74&gt;1,"Not assessed",IF('VI. Dissemination &amp; use'!E74&gt;=0.8,"Highly adequate",IF('VI. Dissemination &amp; use'!E74&gt;=0.6,"Adequate",IF('VI. Dissemination &amp; use'!E74&gt;=0.4,"Present but not adequate",IF('VI. Dissemination &amp; use'!E74&gt;=0.2,"Not adequate","Not functional")))))</f>
        <v>Not assessed</v>
      </c>
    </row>
  </sheetData>
  <sheetProtection password="CD9C" sheet="1" objects="1" scenarios="1"/>
  <mergeCells count="7">
    <mergeCell ref="I32:I34"/>
    <mergeCell ref="G32:G34"/>
    <mergeCell ref="E32:E34"/>
    <mergeCell ref="A32:A33"/>
    <mergeCell ref="B32:D33"/>
    <mergeCell ref="F32:F34"/>
    <mergeCell ref="H32:H34"/>
  </mergeCells>
  <conditionalFormatting sqref="B47:B52 B28 B3:B7 B11 B16:F21">
    <cfRule type="cellIs" priority="1" dxfId="0" operator="equal" stopIfTrue="1">
      <formula>"Highly adequate"</formula>
    </cfRule>
    <cfRule type="cellIs" priority="2" dxfId="1" operator="equal" stopIfTrue="1">
      <formula>"Adequate"</formula>
    </cfRule>
    <cfRule type="cellIs" priority="3" dxfId="2" operator="equal" stopIfTrue="1">
      <formula>"Present but not adequate"</formula>
    </cfRule>
  </conditionalFormatting>
  <conditionalFormatting sqref="B35:I42">
    <cfRule type="cellIs" priority="4" dxfId="2" operator="equal" stopIfTrue="1">
      <formula>"present but not adequate"</formula>
    </cfRule>
    <cfRule type="cellIs" priority="5" dxfId="1" operator="equal" stopIfTrue="1">
      <formula>"adequate"</formula>
    </cfRule>
    <cfRule type="cellIs" priority="6" dxfId="0" operator="equal" stopIfTrue="1">
      <formula>"highly adequate"</formula>
    </cfRule>
  </conditionalFormatting>
  <printOptions/>
  <pageMargins left="0.75" right="0.75" top="1" bottom="1" header="0.5" footer="0.5"/>
  <pageSetup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sheetPr codeName="Sheet18">
    <tabColor indexed="11"/>
  </sheetPr>
  <dimension ref="A1:B33"/>
  <sheetViews>
    <sheetView showGridLines="0" zoomScalePageLayoutView="0" workbookViewId="0" topLeftCell="A1">
      <pane xSplit="1" ySplit="1" topLeftCell="B2" activePane="bottomRight" state="frozen"/>
      <selection pane="topLeft" activeCell="E3" sqref="E3:L3"/>
      <selection pane="topRight" activeCell="E3" sqref="E3:L3"/>
      <selection pane="bottomLeft" activeCell="E3" sqref="E3:L3"/>
      <selection pane="bottomRight" activeCell="B7" sqref="B7"/>
    </sheetView>
  </sheetViews>
  <sheetFormatPr defaultColWidth="9.140625" defaultRowHeight="12.75"/>
  <cols>
    <col min="1" max="1" width="22.00390625" style="3" customWidth="1"/>
    <col min="2" max="2" width="85.57421875" style="3" customWidth="1"/>
    <col min="3" max="16384" width="9.140625" style="104" customWidth="1"/>
  </cols>
  <sheetData>
    <row r="1" spans="1:2" ht="14.25" thickBot="1" thickTop="1">
      <c r="A1" s="318" t="s">
        <v>1066</v>
      </c>
      <c r="B1" s="319" t="s">
        <v>511</v>
      </c>
    </row>
    <row r="2" spans="1:2" ht="15.75" customHeight="1" thickTop="1">
      <c r="A2" s="303" t="s">
        <v>410</v>
      </c>
      <c r="B2" s="304"/>
    </row>
    <row r="3" spans="1:2" ht="102.75" thickBot="1">
      <c r="A3" s="305" t="s">
        <v>1574</v>
      </c>
      <c r="B3" s="306" t="str">
        <f>'I Resources'!H5&amp;";
"&amp;'I Resources'!H6&amp;";
"&amp;'I Resources'!H7&amp;";
"&amp;'I Resources'!H8&amp;";
"&amp;'I Resources'!H9&amp;";
"&amp;'I Resources'!H10&amp;";
"&amp;'I Resources'!H11&amp;";
"&amp;'I Resources'!H12</f>
        <v>;
Disregard this question I.A.2. Refer to I.A.9;
;
;
;
;
;
</v>
      </c>
    </row>
    <row r="4" spans="1:2" ht="115.5" thickTop="1">
      <c r="A4" s="425" t="s">
        <v>1496</v>
      </c>
      <c r="B4" s="304" t="str">
        <f>'I Resources'!H22&amp;";
"&amp;'I Resources'!H23&amp;";
"&amp;'I Resources'!H24&amp;";
"&amp;'I Resources'!H25&amp;";
"&amp;'I Resources'!H26&amp;";
"&amp;'I Resources'!H27&amp;";
"&amp;'I Resources'!H28&amp;";
"&amp;'I Resources'!H29&amp;";
"&amp;'I Resources'!H30</f>
        <v>;
;
Disregard this question I.B.3. Refer to I.B.10;
;
;
;
;
;
</v>
      </c>
    </row>
    <row r="5" spans="1:2" ht="77.25" thickBot="1">
      <c r="A5" s="305" t="s">
        <v>411</v>
      </c>
      <c r="B5" s="306" t="str">
        <f>'I Resources'!H39&amp;";
"&amp;'I Resources'!H40&amp;";
"&amp;'I Resources'!H41&amp;";
"&amp;'I Resources'!H42&amp;";
"&amp;'I Resources'!H43&amp;";
"&amp;'I Resources'!H44</f>
        <v>;
;
;
;
;
Disregard this question I.C.6. Refer to I.C.7 and I.C.8</v>
      </c>
    </row>
    <row r="6" spans="1:2" ht="13.5" thickTop="1">
      <c r="A6" s="307"/>
      <c r="B6" s="304"/>
    </row>
    <row r="7" spans="1:2" ht="64.5" thickBot="1">
      <c r="A7" s="320" t="s">
        <v>412</v>
      </c>
      <c r="B7" s="321" t="str">
        <f>'II Indicators'!H4&amp;";
"&amp;'II Indicators'!H5&amp;";
"&amp;'II Indicators'!H6&amp;";
"&amp;'II Indicators'!H7&amp;";
"&amp;'II Indicators'!H8</f>
        <v>;
;
;
;
</v>
      </c>
    </row>
    <row r="8" spans="1:2" ht="13.5" thickTop="1">
      <c r="A8" s="307"/>
      <c r="B8" s="304"/>
    </row>
    <row r="9" spans="1:2" ht="13.5" thickBot="1">
      <c r="A9" s="308" t="s">
        <v>1088</v>
      </c>
      <c r="B9" s="309"/>
    </row>
    <row r="10" spans="1:2" ht="116.25" thickBot="1" thickTop="1">
      <c r="A10" s="333" t="s">
        <v>304</v>
      </c>
      <c r="B10" s="334" t="str">
        <f>'III Data sources'!H6&amp;";
"&amp;'III Data sources'!H7&amp;";
"&amp;'III Data sources'!H8&amp;";
"&amp;'III Data sources'!H9&amp;";
"&amp;'III Data sources'!H10&amp;";
"&amp;'III Data sources'!H11&amp;";
"&amp;'III Data sources'!H12&amp;";
"&amp;'III Data sources'!H13&amp;";
"&amp;'III Data sources'!H14</f>
        <v>;
;
;
;
;
;
;
;
</v>
      </c>
    </row>
    <row r="11" spans="1:2" ht="166.5" thickTop="1">
      <c r="A11" s="340" t="s">
        <v>1260</v>
      </c>
      <c r="B11" s="339" t="str">
        <f>'III Data sources'!H23&amp;";
"&amp;'III Data sources'!H24&amp;";
"&amp;'III Data sources'!H25&amp;";
"&amp;'III Data sources'!H26&amp;";
"&amp;'III Data sources'!H27&amp;";
"&amp;'III Data sources'!H28&amp;";
"&amp;'III Data sources'!H29&amp;";
"&amp;'III Data sources'!H30&amp;";
"&amp;'III Data sources'!H31&amp;";
"&amp;'III Data sources'!H32&amp;";
"&amp;'III Data sources'!H33&amp;";
"&amp;'III Data sources'!H34&amp;";
"&amp;'III Data sources'!H35</f>
        <v>Disregard this question III.B.1.1.1 Contents. Refer to III.B.1.1.4;
;
;
;
;
;
;
;
Question III.B.2.2.6 is not applicable;
Question III.B.2.2.7 is not applicable;
Question III.B.2.2.8 is not applicable;
;
Disregard this question III.B.4.4.1 Integration and use. Refer to III.B.4.4.2</v>
      </c>
    </row>
    <row r="12" spans="1:2" ht="140.25">
      <c r="A12" s="331" t="s">
        <v>542</v>
      </c>
      <c r="B12" s="332" t="str">
        <f>'III Data sources'!H45&amp;";
"&amp;'III Data sources'!H46&amp;";
"&amp;'III Data sources'!H47&amp;"; 
"&amp;'III Data sources'!H48&amp;";
"&amp;'III Data sources'!H49&amp;";
"&amp;'III Data sources'!H50&amp;";
"&amp;'III Data sources'!H51&amp;";
"&amp;'III Data sources'!H52&amp;";
"&amp;'III Data sources'!H53&amp;";
"&amp;'III Data sources'!H54&amp;";
"&amp;'III Data sources'!H55</f>
        <v>;
;
; 
;
;
;
;
;
;
;
</v>
      </c>
    </row>
    <row r="13" spans="1:2" ht="17.25" customHeight="1" thickBot="1">
      <c r="A13" s="310" t="s">
        <v>1089</v>
      </c>
      <c r="B13" s="309" t="str">
        <f>'III Data sources'!H64&amp;";
"&amp;'III Data sources'!H65&amp;";
"&amp;'III Data sources'!H66&amp;";
"&amp;'III Data sources'!H67&amp;";
"&amp;'III Data sources'!H68&amp;";
"&amp;'III Data sources'!H69&amp;";
"&amp;'III Data sources'!H70&amp;";
"&amp;'III Data sources'!H71&amp;";
"&amp;'III Data sources'!H72&amp;";
"&amp;'III Data sources'!H73&amp;";
"&amp;'III Data sources'!H74&amp;";
"&amp;'III Data sources'!H75&amp;";
"&amp;'III Data sources'!H76</f>
        <v>;
Disregard this question III.D.1.1.2 Contents. Refer to III.D.1.1.4;
;
;
;
;
;
;
;
;
Disregard this question III.D.3.3.1 Dissemination. Refer to III.D.3.3.2 and D.3.3.3;
;
</v>
      </c>
    </row>
    <row r="14" spans="1:2" ht="154.5" thickBot="1" thickTop="1">
      <c r="A14" s="333" t="s">
        <v>1090</v>
      </c>
      <c r="B14" s="334" t="str">
        <f>'III Data sources'!H84&amp;";
"&amp;'III Data sources'!H85&amp;";
"&amp;'III Data sources'!H86&amp;";
"&amp;'III Data sources'!H87&amp;";
"&amp;'III Data sources'!H88&amp;";
"&amp;'III Data sources'!H89&amp;";
"&amp;'III Data sources'!H90&amp;";
"&amp;'III Data sources'!H91&amp;";
"&amp;'III Data sources'!H92&amp;";
"&amp;'III Data sources'!H93&amp;";
"&amp;'III Data sources'!H94&amp;";
"&amp;'III Data sources'!H95</f>
        <v>;
;
;
;
;
;
;
;
;
;
;
</v>
      </c>
    </row>
    <row r="15" spans="1:2" ht="408.75" thickTop="1">
      <c r="A15" s="340" t="s">
        <v>1091</v>
      </c>
      <c r="B15" s="339" t="str">
        <f>'III Data sources'!A100&amp;"--
"&amp;'III Data sources'!H103&amp;";
"&amp;'III Data sources'!H104&amp;";
"&amp;'III Data sources'!H105&amp;";
"&amp;'III Data sources'!H106&amp;"; 
"&amp;'III Data sources'!H107&amp;"; 
"&amp;'III Data sources'!H108&amp;";
"&amp;'III Data sources'!A115&amp;"-- 
"&amp;'III Data sources'!H118&amp;";
"&amp;'III Data sources'!H119&amp;";
"&amp;'III Data sources'!H120&amp;";
"&amp;'III Data sources'!H121&amp;";
"&amp;'III Data sources'!A127&amp;"--
"&amp;'III Data sources'!H130&amp;";
"&amp;'III Data sources'!H131&amp;";
"&amp;'III Data sources'!H132&amp;";
"&amp;'III Data sources'!H133&amp;"; 
"&amp;'III Data sources'!H134&amp;";
"&amp;'III Data sources'!H135&amp;";
"&amp;'III Data sources'!H136&amp;";
"&amp;'III Data sources'!H137&amp;";
"&amp;'III Data sources'!A144&amp;"-- 
"&amp;'III Data sources'!H147&amp;";
"&amp;'III Data sources'!H148&amp;";
"&amp;'III Data sources'!H149&amp;";
"&amp;'III Data sources'!H150&amp;";
"&amp;'III Data sources'!H151&amp;";
"&amp;'III Data sources'!H152&amp;";
"&amp;'III Data sources'!H153</f>
        <v>1. Database/mapping of infrastructure and health services--
Disregard this question III.F.1.1.1. Contents.  Refer to III.F.1.1.3;
;
;
; 
; 
;
2. Database of human resources-- 
;
;
;
;
3. Information on financing of health services--
;
;
;
; 
;
;
;
;
4.  Database on equipment, supplies and commodities-- 
Disregard this question III.F.1.1.8 Contents. Refer to III.F.1.1.10;
Disregard this question III.F.1.1.9. Refer to III.F.1.1.11;
;
;
;
;
</v>
      </c>
    </row>
    <row r="17" spans="1:2" ht="64.5" thickBot="1">
      <c r="A17" s="316" t="s">
        <v>1085</v>
      </c>
      <c r="B17" s="317" t="str">
        <f>'IV Data Management'!H4&amp;";
"&amp;'IV Data Management'!H5&amp;";
"&amp;'IV Data Management'!H6&amp;";
"&amp;'IV Data Management'!H7&amp;";
"&amp;'IV Data Management'!H8</f>
        <v>;
;
;
;
</v>
      </c>
    </row>
    <row r="18" spans="1:2" ht="13.5" thickTop="1">
      <c r="A18" s="307"/>
      <c r="B18" s="304"/>
    </row>
    <row r="19" spans="1:2" ht="13.5" thickBot="1">
      <c r="A19" s="311" t="s">
        <v>1086</v>
      </c>
      <c r="B19" s="312"/>
    </row>
    <row r="20" spans="1:2" ht="13.5" thickTop="1">
      <c r="A20" s="307" t="s">
        <v>1224</v>
      </c>
      <c r="B20" s="304"/>
    </row>
    <row r="21" spans="1:2" ht="332.25" thickBot="1">
      <c r="A21" s="313" t="s">
        <v>1489</v>
      </c>
      <c r="B21" s="426" t="str">
        <f>'V Information products'!A6&amp;"--
"&amp;'V Information products'!I6&amp;";
"&amp;'V Information products'!I7&amp;";
"&amp;'V Information products'!I8&amp;";
"&amp;'V Information products'!I9&amp;";
"&amp;'V Information products'!I10&amp;";
"&amp;'V Information products'!I11&amp;";
"&amp;'V Information products'!I12&amp;";
"&amp;'V Information products'!A14&amp;"--
"&amp;'V Information products'!I14&amp;";
"&amp;'V Information products'!I15&amp;";
"&amp;'V Information products'!I16&amp;";
"&amp;'V Information products'!I17&amp;";
"&amp;'V Information products'!I18&amp;";
"&amp;'V Information products'!I19&amp;";
"&amp;'V Information products'!I20&amp;";
"&amp;'V Information products'!A22&amp;"--
"&amp;'V Information products'!I22&amp;";
"&amp;'V Information products'!I23&amp;";
"&amp;'V Information products'!I24&amp;";
"&amp;'V Information products'!I25&amp;";
"&amp;'V Information products'!I26&amp;";
"&amp;'V Information products'!I27&amp;";
"&amp;'V Information products'!I28</f>
        <v>1. Under five mortality (all cause)--
;
;
;
;
;
;
;
2. Adult mortality (all cause)--
;
;
;
;
;
;
;
3. Maternal mortality--
;
;
;
;
;
;
</v>
      </c>
    </row>
    <row r="22" spans="1:2" ht="243" thickTop="1">
      <c r="A22" s="307" t="s">
        <v>1490</v>
      </c>
      <c r="B22" s="304" t="str">
        <f>'V Information products'!A30&amp;"--
"&amp;'V Information products'!I30&amp;";
"&amp;'V Information products'!I31&amp;";
"&amp;'V Information products'!I32&amp;";
"&amp;'V Information products'!I33&amp;";
"&amp;'V Information products'!I34&amp;";
"&amp;'V Information products'!I35&amp;";
"&amp;'V Information products'!I36&amp;";
"&amp;'V Information products'!I37&amp;";
"&amp;'V Information products'!I38&amp;";
"&amp;'V Information products'!I39&amp;";
"&amp;'V Information products'!A41&amp;"--
"&amp;'V Information products'!I41&amp;";
"&amp;'V Information products'!I42&amp;";
"&amp;'V Information products'!I43&amp;";
"&amp;'V Information products'!I44&amp;";
"&amp;'V Information products'!I45&amp;";
"&amp;'V Information products'!I46</f>
        <v>4. HIV prevalence--
;
;
;
;
;
;
;
;
;
;
5. Underweight in children (&lt;59 months or &lt;36 months)--
;
;
;
;
;
</v>
      </c>
    </row>
    <row r="23" spans="1:2" ht="319.5" thickBot="1">
      <c r="A23" s="313" t="s">
        <v>1345</v>
      </c>
      <c r="B23" s="312" t="str">
        <f>'V Information products'!A51&amp;"--
"&amp;'V Information products'!I51&amp;";
"&amp;'V Information products'!I52&amp;";
"&amp;'V Information products'!I53&amp;";
"&amp;'V Information products'!I54&amp;";
"&amp;'V Information products'!I55&amp;";
"&amp;'V Information products'!I56&amp;";
"&amp;'V Information products'!I57&amp;";
"&amp;'V Information products'!I58&amp;";
"&amp;'V Information products'!A60&amp;"--
"&amp;'V Information products'!I60&amp;";
"&amp;'V Information products'!I61&amp;";
"&amp;'V Information products'!I62&amp;";
"&amp;'V Information products'!I63&amp;";
"&amp;'V Information products'!I64&amp;";
"&amp;'V Information products'!I65&amp;";
"&amp;'V Information products'!A68&amp;"--
"&amp;'V Information products'!I69&amp;";
"&amp;'V Information products'!I70&amp;";
"&amp;'V Information products'!I71&amp;";
"&amp;'V Information products'!I72&amp;";
"&amp;'V Information products'!I73&amp;";
"&amp;'V Information products'!I74</f>
        <v>6. Outpatient attendance--
;
;
;
;
;
;
;
;
7. Measles coverage by 12 months of age--
;
;
;
;
;
;
8. Deliveries attended by skilled health professionals--
;
;
;
;
;
</v>
      </c>
    </row>
    <row r="24" spans="1:2" ht="204.75" thickTop="1">
      <c r="A24" s="322" t="s">
        <v>1491</v>
      </c>
      <c r="B24" s="323" t="str">
        <f>'V Information products'!A76&amp;"--
"&amp;'V Information products'!I76&amp;";
"&amp;'V Information products'!I77&amp;";
"&amp;'V Information products'!I78&amp;";
"&amp;'V Information products'!I79&amp;";
"&amp;'V Information products'!I80&amp;";
"&amp;'V Information products'!I81&amp;";
"&amp;'V Information products'!I82&amp;";
"&amp;'V Information products'!A84&amp;"--
"&amp;'V Information products'!I84&amp;";
"&amp;'V Information products'!I85&amp;";
"&amp;'V Information products'!I86&amp;";
"&amp;'V Information products'!I87&amp;";
"&amp;'V Information products'!I88&amp;";
"&amp;'V Information products'!I89</f>
        <v>9. Tuberculosis (TB) treatment success rate under DOTS--
;
;
;
;
;
;
;
10. Proportion of children (&lt;59 months or &lt;36 months) sleeping under insecticide treated bednets--
;
;
;
;
;
</v>
      </c>
    </row>
    <row r="25" spans="1:2" ht="344.25">
      <c r="A25" s="307" t="s">
        <v>962</v>
      </c>
      <c r="B25" s="304" t="str">
        <f>'V Information products'!A93&amp;"--
"&amp;'V Information products'!I93&amp;";
"&amp;'V Information products'!I94&amp;";
"&amp;'V Information products'!I95&amp;";
"&amp;'V Information products'!I96&amp;";
"&amp;'V Information products'!I97&amp;";
"&amp;'V Information products'!I98&amp;";
"&amp;'V Information products'!I99&amp;";
"&amp;'V Information products'!I100&amp;";
"&amp;'V Information products'!A102&amp;"--
"&amp;'V Information products'!I102&amp;";
"&amp;'V Information products'!I103&amp;"; 
"&amp;'V Information products'!I104&amp;";
"&amp;'V Information products'!I105&amp;";
"&amp;'V Information products'!I106&amp;";
"&amp;'V Information products'!I107&amp;";
"&amp;'V Information products'!I108&amp;";
"&amp;'V Information products'!I109&amp;";
"&amp;'V Information products'!A111&amp;";
"&amp;'V Information products'!I111&amp;";
"&amp;'V Information products'!I112&amp;";
"&amp;'V Information products'!I113&amp;";
"&amp;'V Information products'!I114&amp;";
"&amp;'V Information products'!I115&amp;";
"&amp;'V Information products'!I116</f>
        <v>11. General government expenditure on health (GGHE) per capita--
;
;
;
;
;
;
;
;
12. Private expenditure on health per capita (out-of-pocket, private health insurance and NGO)--
;
; 
;
;
;
;
;
;
13. Density of health workforce (total and by professional category) by 1,000 population;
;
;
;
;
;
</v>
      </c>
    </row>
    <row r="26" spans="1:2" ht="306.75" thickBot="1">
      <c r="A26" s="313" t="s">
        <v>1569</v>
      </c>
      <c r="B26" s="312" t="str">
        <f>'V Information products'!A121&amp;"--
"&amp;'V Information products'!I121&amp;";
"&amp;'V Information products'!I122&amp;";
"&amp;'V Information products'!I123&amp;";
"&amp;'V Information products'!I124&amp;";
"&amp;'V Information products'!I125&amp;";
"&amp;'V Information products'!I126&amp;";
"&amp;'V Information products'!A128&amp;";
"&amp;'V Information products'!I128&amp;";
"&amp;'V Information products'!I129&amp;";
"&amp;'V Information products'!I130&amp;";
"&amp;'V Information products'!I131&amp;";
"&amp;'V Information products'!I132&amp;";
"&amp;'V Information products'!I133&amp;";
"&amp;'V Information products'!A135&amp;"--
"&amp;'V Information products'!I135&amp;";
"&amp;'V Information products'!I136&amp;";
"&amp;'V Information products'!I137&amp;";
"&amp;'V Information products'!I138&amp;";
"&amp;'V Information products'!I139&amp;";
"&amp;'V Information products'!I140</f>
        <v>14. Smoking prevalence (15 years and older)--
;
;
;
;
;
;
15. Condom use with higher risk sex;
;
;
;
;
;
;
16. Proportion of households using improved water supply (pipe borne or borehole or protected well)--
;
;
;
;
;
</v>
      </c>
    </row>
    <row r="27" spans="1:2" ht="13.5" thickTop="1">
      <c r="A27" s="307"/>
      <c r="B27" s="304"/>
    </row>
    <row r="28" spans="1:2" ht="26.25" thickBot="1">
      <c r="A28" s="314" t="s">
        <v>1087</v>
      </c>
      <c r="B28" s="315"/>
    </row>
    <row r="29" spans="1:2" ht="77.25" thickTop="1">
      <c r="A29" s="307" t="s">
        <v>1083</v>
      </c>
      <c r="B29" s="304" t="str">
        <f>'VI. Dissemination &amp; use'!H5&amp;";
"&amp;'VI. Dissemination &amp; use'!H6&amp;";
"&amp;'VI. Dissemination &amp; use'!H7&amp;";
"&amp;'VI. Dissemination &amp; use'!H8&amp;";
"&amp;'VI. Dissemination &amp; use'!H9&amp;";
"&amp;'VI. Dissemination &amp; use'!H10</f>
        <v>;
;
;
;
;
</v>
      </c>
    </row>
    <row r="30" spans="1:2" ht="51">
      <c r="A30" s="337" t="s">
        <v>1084</v>
      </c>
      <c r="B30" s="338" t="str">
        <f>'VI. Dissemination &amp; use'!H20&amp;";
"&amp;'VI. Dissemination &amp; use'!H21&amp;";
"&amp;'VI. Dissemination &amp; use'!H22&amp;";
"&amp;'VI. Dissemination &amp; use'!H23</f>
        <v>;
;
;
</v>
      </c>
    </row>
    <row r="31" spans="1:2" ht="39" thickBot="1">
      <c r="A31" s="333" t="s">
        <v>1046</v>
      </c>
      <c r="B31" s="334" t="str">
        <f>'VI. Dissemination &amp; use'!H33&amp;";
"&amp;'VI. Dissemination &amp; use'!H34&amp;";
"&amp;'VI. Dissemination &amp; use'!H35</f>
        <v>;
;
</v>
      </c>
    </row>
    <row r="32" spans="1:2" ht="51.75" thickTop="1">
      <c r="A32" s="337" t="s">
        <v>1106</v>
      </c>
      <c r="B32" s="338" t="str">
        <f>'VI. Dissemination &amp; use'!H45&amp;";
"&amp;'VI. Dissemination &amp; use'!H46&amp;";
"&amp;'VI. Dissemination &amp; use'!H47&amp;";
"&amp;'VI. Dissemination &amp; use'!H48</f>
        <v>;
;
;
</v>
      </c>
    </row>
    <row r="33" spans="1:2" ht="39" thickBot="1">
      <c r="A33" s="335" t="s">
        <v>1045</v>
      </c>
      <c r="B33" s="336" t="str">
        <f>'VI. Dissemination &amp; use'!H58&amp;";
"&amp;'VI. Dissemination &amp; use'!H59&amp;";
"&amp;'VI. Dissemination &amp; use'!H60</f>
        <v>Disregard this question VI.E.1. Refer to VI.E.4;
Disregard this question VI.E.2. Refer to VI.E.5;
</v>
      </c>
    </row>
    <row r="34" ht="13.5" thickTop="1"/>
    <row r="35" ht="12.75"/>
  </sheetData>
  <sheetProtection password="CD9C" sheet="1" objects="1" scenarios="1"/>
  <printOptions/>
  <pageMargins left="0.75" right="0.75" top="0" bottom="1" header="0.5" footer="0.5"/>
  <pageSetup orientation="portrait" paperSize="9" scale="81" r:id="rId2"/>
  <colBreaks count="1" manualBreakCount="1">
    <brk id="2" max="35" man="1"/>
  </colBreaks>
  <drawing r:id="rId1"/>
</worksheet>
</file>

<file path=xl/worksheets/sheet19.xml><?xml version="1.0" encoding="utf-8"?>
<worksheet xmlns="http://schemas.openxmlformats.org/spreadsheetml/2006/main" xmlns:r="http://schemas.openxmlformats.org/officeDocument/2006/relationships">
  <sheetPr codeName="Sheet19">
    <tabColor indexed="17"/>
  </sheetPr>
  <dimension ref="A1:J31"/>
  <sheetViews>
    <sheetView showGridLines="0" zoomScalePageLayoutView="0" workbookViewId="0" topLeftCell="A1">
      <selection activeCell="E3" sqref="E3:L3"/>
    </sheetView>
  </sheetViews>
  <sheetFormatPr defaultColWidth="9.140625" defaultRowHeight="12.75"/>
  <cols>
    <col min="1" max="1" width="32.140625" style="0" bestFit="1" customWidth="1"/>
  </cols>
  <sheetData>
    <row r="1" ht="12.75">
      <c r="A1" s="1102" t="s">
        <v>263</v>
      </c>
    </row>
    <row r="2" spans="1:2" ht="12.75">
      <c r="A2" t="s">
        <v>1094</v>
      </c>
      <c r="B2" s="284" t="str">
        <f>'VI. Dissemination &amp; use'!E74</f>
        <v>Not assessed</v>
      </c>
    </row>
    <row r="3" spans="1:2" ht="12.75">
      <c r="A3" t="s">
        <v>1093</v>
      </c>
      <c r="B3" s="284" t="str">
        <f>'Results of Info. products'!H39</f>
        <v>Not assessed</v>
      </c>
    </row>
    <row r="4" spans="1:2" ht="12.75">
      <c r="A4" t="s">
        <v>700</v>
      </c>
      <c r="B4" s="284" t="str">
        <f>'IV Data Management'!E17</f>
        <v>Not assessed</v>
      </c>
    </row>
    <row r="5" spans="1:2" ht="12.75">
      <c r="A5" t="s">
        <v>1092</v>
      </c>
      <c r="B5" s="284" t="str">
        <f>IF(COUNT('Result of Data sources'!G2:G7)&gt;0,AVERAGE('Result of Data sources'!G2:G7),"Not assessed")</f>
        <v>Not assessed</v>
      </c>
    </row>
    <row r="6" spans="1:2" ht="12.75">
      <c r="A6" t="s">
        <v>1513</v>
      </c>
      <c r="B6" s="284" t="str">
        <f>'II Indicators'!E16</f>
        <v>Not assessed</v>
      </c>
    </row>
    <row r="7" spans="1:2" ht="12.75">
      <c r="A7" t="s">
        <v>777</v>
      </c>
      <c r="B7" s="284" t="str">
        <f>'I Resources'!E57</f>
        <v>Not assessed</v>
      </c>
    </row>
    <row r="9" ht="12.75">
      <c r="A9" s="1102" t="s">
        <v>264</v>
      </c>
    </row>
    <row r="10" spans="1:2" ht="12.75">
      <c r="A10" t="str">
        <f>'7.1 summary results'!A21</f>
        <v>Administrative records</v>
      </c>
      <c r="B10" s="284" t="str">
        <f>'Result of Data sources'!G7</f>
        <v>Not assessed</v>
      </c>
    </row>
    <row r="11" spans="1:2" ht="12.75">
      <c r="A11" t="str">
        <f>'7.1 summary results'!A20</f>
        <v>Health service records</v>
      </c>
      <c r="B11" s="284" t="str">
        <f>'Result of Data sources'!G6</f>
        <v>Not assessed</v>
      </c>
    </row>
    <row r="12" spans="1:2" ht="12.75">
      <c r="A12" t="s">
        <v>1307</v>
      </c>
      <c r="B12" s="284" t="str">
        <f>'Result of Data sources'!G5</f>
        <v>Not assessed</v>
      </c>
    </row>
    <row r="13" spans="1:2" ht="12.75">
      <c r="A13" t="str">
        <f>'7.1 summary results'!A18</f>
        <v>Population-based surveys</v>
      </c>
      <c r="B13" s="284" t="str">
        <f>'Result of Data sources'!G4</f>
        <v>Not assessed</v>
      </c>
    </row>
    <row r="14" spans="1:2" ht="12.75">
      <c r="A14" t="str">
        <f>'7.1 summary results'!A17</f>
        <v>Vital statistics</v>
      </c>
      <c r="B14" s="284" t="str">
        <f>'Result of Data sources'!G3</f>
        <v>Not assessed</v>
      </c>
    </row>
    <row r="15" spans="1:2" ht="12.75">
      <c r="A15" t="str">
        <f>'7.1 summary results'!A16</f>
        <v>Census</v>
      </c>
      <c r="B15" s="284" t="str">
        <f>'Result of Data sources'!G2</f>
        <v>Not assessed</v>
      </c>
    </row>
    <row r="17" ht="12.75">
      <c r="A17" s="1102" t="s">
        <v>825</v>
      </c>
    </row>
    <row r="18" spans="1:2" ht="12.75">
      <c r="A18" t="s">
        <v>821</v>
      </c>
      <c r="B18" s="284" t="str">
        <f>'Results of Info. products'!H38</f>
        <v>Not assessed</v>
      </c>
    </row>
    <row r="19" spans="1:2" ht="12.75">
      <c r="A19" t="s">
        <v>1534</v>
      </c>
      <c r="B19" s="284" t="str">
        <f>'Results of Info. products'!H37</f>
        <v>Not assessed</v>
      </c>
    </row>
    <row r="20" spans="1:10" ht="12.75">
      <c r="A20" t="s">
        <v>820</v>
      </c>
      <c r="B20" s="284" t="str">
        <f>'Results of Info. products'!H36</f>
        <v>Not assessed</v>
      </c>
      <c r="J20" s="181"/>
    </row>
    <row r="21" spans="1:2" ht="12.75">
      <c r="A21" t="str">
        <f>'7.1 summary results'!A38</f>
        <v>Consistency / completeness</v>
      </c>
      <c r="B21" s="284" t="str">
        <f>'Results of Info. products'!H35</f>
        <v>Not assessed</v>
      </c>
    </row>
    <row r="22" spans="1:2" ht="12.75">
      <c r="A22" t="s">
        <v>1524</v>
      </c>
      <c r="B22" s="284" t="str">
        <f>'Results of Info. products'!H34</f>
        <v>Not assessed</v>
      </c>
    </row>
    <row r="23" spans="1:2" ht="12.75">
      <c r="A23" t="s">
        <v>1520</v>
      </c>
      <c r="B23" s="284" t="str">
        <f>'Results of Info. products'!H33</f>
        <v>Not assessed</v>
      </c>
    </row>
    <row r="24" spans="1:2" ht="12.75">
      <c r="A24" t="s">
        <v>552</v>
      </c>
      <c r="B24" s="284" t="str">
        <f>'Results of Info. products'!H32</f>
        <v>Not assessed</v>
      </c>
    </row>
    <row r="26" ht="12.75">
      <c r="A26" s="1102" t="s">
        <v>826</v>
      </c>
    </row>
    <row r="27" spans="1:2" ht="12.75">
      <c r="A27" t="s">
        <v>1070</v>
      </c>
      <c r="B27" s="284" t="str">
        <f>'Results of Info. products'!H39</f>
        <v>Not assessed</v>
      </c>
    </row>
    <row r="28" spans="1:2" ht="12.75">
      <c r="A28" t="s">
        <v>1569</v>
      </c>
      <c r="B28" s="284" t="str">
        <f>'Results of Info. products'!F39</f>
        <v>Not assessed</v>
      </c>
    </row>
    <row r="29" spans="1:2" ht="12.75">
      <c r="A29" t="s">
        <v>962</v>
      </c>
      <c r="B29" s="284" t="str">
        <f>'Results of Info. products'!E39</f>
        <v>Not assessed</v>
      </c>
    </row>
    <row r="30" spans="1:2" ht="12.75">
      <c r="A30" t="s">
        <v>824</v>
      </c>
      <c r="B30" s="284" t="str">
        <f>'Results of Info. products'!C39</f>
        <v>Not assessed</v>
      </c>
    </row>
    <row r="31" spans="1:2" ht="12.75">
      <c r="A31" t="s">
        <v>822</v>
      </c>
      <c r="B31" s="284" t="str">
        <f>'Results of Info. products'!B39</f>
        <v>Not assessed</v>
      </c>
    </row>
  </sheetData>
  <sheetProtection password="CD9C" sheet="1" objects="1" scenarios="1"/>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dimension ref="A1:A26"/>
  <sheetViews>
    <sheetView showGridLines="0" zoomScalePageLayoutView="0" workbookViewId="0" topLeftCell="A1">
      <selection activeCell="A3" sqref="A3"/>
    </sheetView>
  </sheetViews>
  <sheetFormatPr defaultColWidth="9.140625" defaultRowHeight="12.75"/>
  <cols>
    <col min="1" max="1" width="100.421875" style="0" customWidth="1"/>
  </cols>
  <sheetData>
    <row r="1" ht="12.75">
      <c r="A1" s="103" t="s">
        <v>1500</v>
      </c>
    </row>
    <row r="2" ht="12.75">
      <c r="A2" s="104"/>
    </row>
    <row r="3" ht="76.5">
      <c r="A3" s="3" t="s">
        <v>1501</v>
      </c>
    </row>
    <row r="4" ht="12.75">
      <c r="A4" s="104"/>
    </row>
    <row r="5" ht="12.75">
      <c r="A5" s="104" t="s">
        <v>1502</v>
      </c>
    </row>
    <row r="6" ht="63.75">
      <c r="A6" s="109" t="s">
        <v>1572</v>
      </c>
    </row>
    <row r="7" ht="12.75">
      <c r="A7" s="106"/>
    </row>
    <row r="8" ht="25.5">
      <c r="A8" s="105" t="s">
        <v>317</v>
      </c>
    </row>
    <row r="9" ht="12.75">
      <c r="A9" s="105" t="s">
        <v>320</v>
      </c>
    </row>
    <row r="10" ht="12.75">
      <c r="A10" s="105"/>
    </row>
    <row r="11" ht="12.75">
      <c r="A11" s="107" t="s">
        <v>321</v>
      </c>
    </row>
    <row r="12" ht="13.5">
      <c r="A12" s="108" t="s">
        <v>322</v>
      </c>
    </row>
    <row r="13" ht="13.5">
      <c r="A13" s="108" t="s">
        <v>323</v>
      </c>
    </row>
    <row r="14" ht="26.25">
      <c r="A14" s="108" t="s">
        <v>1023</v>
      </c>
    </row>
    <row r="15" ht="13.5">
      <c r="A15" s="108" t="s">
        <v>1024</v>
      </c>
    </row>
    <row r="16" ht="26.25">
      <c r="A16" s="108" t="s">
        <v>1025</v>
      </c>
    </row>
    <row r="17" ht="25.5">
      <c r="A17" s="107" t="s">
        <v>1026</v>
      </c>
    </row>
    <row r="18" ht="12.75">
      <c r="A18" s="105"/>
    </row>
    <row r="19" ht="12.75">
      <c r="A19" s="105"/>
    </row>
    <row r="20" ht="38.25">
      <c r="A20" s="109" t="s">
        <v>548</v>
      </c>
    </row>
    <row r="21" ht="12.75">
      <c r="A21" s="106"/>
    </row>
    <row r="22" ht="51">
      <c r="A22" s="109" t="s">
        <v>1268</v>
      </c>
    </row>
    <row r="23" ht="12.75">
      <c r="A23" s="105"/>
    </row>
    <row r="24" ht="12.75">
      <c r="A24" s="105" t="s">
        <v>549</v>
      </c>
    </row>
    <row r="25" ht="12.75">
      <c r="A25" s="105"/>
    </row>
    <row r="26" ht="25.5" customHeight="1">
      <c r="A26" s="3" t="s">
        <v>1571</v>
      </c>
    </row>
  </sheetData>
  <sheetProtection/>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Sheet20"/>
  <dimension ref="A1:S60"/>
  <sheetViews>
    <sheetView showGridLines="0" zoomScalePageLayoutView="0" workbookViewId="0" topLeftCell="A1">
      <selection activeCell="E3" sqref="E3:L3"/>
    </sheetView>
  </sheetViews>
  <sheetFormatPr defaultColWidth="9.140625" defaultRowHeight="12.75"/>
  <sheetData>
    <row r="1" spans="1:19" ht="12.75">
      <c r="A1" s="456"/>
      <c r="B1" s="456"/>
      <c r="C1" s="456"/>
      <c r="D1" s="456"/>
      <c r="E1" s="456"/>
      <c r="F1" s="456"/>
      <c r="G1" s="456"/>
      <c r="H1" s="456"/>
      <c r="I1" s="456"/>
      <c r="J1" s="456"/>
      <c r="K1" s="456"/>
      <c r="L1" s="456"/>
      <c r="M1" s="456"/>
      <c r="N1" s="456"/>
      <c r="O1" s="456"/>
      <c r="P1" s="456"/>
      <c r="Q1" s="456"/>
      <c r="R1" s="456"/>
      <c r="S1" s="456"/>
    </row>
    <row r="2" spans="1:19" ht="12.75">
      <c r="A2" s="456"/>
      <c r="B2" s="456"/>
      <c r="C2" s="456"/>
      <c r="D2" s="456"/>
      <c r="E2" s="456"/>
      <c r="F2" s="456"/>
      <c r="G2" s="456"/>
      <c r="H2" s="456"/>
      <c r="I2" s="456"/>
      <c r="J2" s="456"/>
      <c r="K2" s="456"/>
      <c r="L2" s="456"/>
      <c r="M2" s="456"/>
      <c r="N2" s="456"/>
      <c r="O2" s="456"/>
      <c r="P2" s="456"/>
      <c r="Q2" s="456"/>
      <c r="R2" s="456"/>
      <c r="S2" s="456"/>
    </row>
    <row r="3" spans="1:19" ht="18">
      <c r="A3" s="456"/>
      <c r="B3" s="456"/>
      <c r="C3" s="456"/>
      <c r="D3" s="456"/>
      <c r="E3" s="1537" t="s">
        <v>1602</v>
      </c>
      <c r="F3" s="1537"/>
      <c r="G3" s="1537"/>
      <c r="H3" s="1537"/>
      <c r="I3" s="1537"/>
      <c r="J3" s="1537"/>
      <c r="K3" s="1537"/>
      <c r="L3" s="456"/>
      <c r="M3" s="456"/>
      <c r="N3" s="456"/>
      <c r="O3" s="456"/>
      <c r="P3" s="456"/>
      <c r="Q3" s="456"/>
      <c r="R3" s="456"/>
      <c r="S3" s="456"/>
    </row>
    <row r="4" spans="1:19" ht="12.75">
      <c r="A4" s="456"/>
      <c r="B4" s="456"/>
      <c r="C4" s="456"/>
      <c r="D4" s="456"/>
      <c r="E4" s="456"/>
      <c r="F4" s="456"/>
      <c r="G4" s="456"/>
      <c r="H4" s="456"/>
      <c r="I4" s="456"/>
      <c r="J4" s="456"/>
      <c r="K4" s="456"/>
      <c r="L4" s="456"/>
      <c r="M4" s="456"/>
      <c r="N4" s="456"/>
      <c r="O4" s="456"/>
      <c r="P4" s="456"/>
      <c r="Q4" s="456"/>
      <c r="R4" s="456"/>
      <c r="S4" s="456"/>
    </row>
    <row r="5" spans="1:19" ht="12.75">
      <c r="A5" s="456"/>
      <c r="B5" s="456"/>
      <c r="C5" s="456"/>
      <c r="D5" s="456"/>
      <c r="E5" s="1538" t="s">
        <v>1452</v>
      </c>
      <c r="F5" s="1538"/>
      <c r="G5" s="1538"/>
      <c r="H5" s="1538"/>
      <c r="I5" s="1538"/>
      <c r="J5" s="1538"/>
      <c r="K5" s="1538"/>
      <c r="L5" s="456"/>
      <c r="M5" s="456"/>
      <c r="N5" s="456"/>
      <c r="O5" s="456"/>
      <c r="P5" s="456"/>
      <c r="Q5" s="456"/>
      <c r="R5" s="456"/>
      <c r="S5" s="456"/>
    </row>
    <row r="6" spans="1:19" ht="12.75">
      <c r="A6" s="456"/>
      <c r="B6" s="456"/>
      <c r="C6" s="456"/>
      <c r="D6" s="456"/>
      <c r="E6" s="456"/>
      <c r="F6" s="456"/>
      <c r="G6" s="456"/>
      <c r="H6" s="456"/>
      <c r="I6" s="456"/>
      <c r="J6" s="456"/>
      <c r="K6" s="456"/>
      <c r="L6" s="456"/>
      <c r="M6" s="456"/>
      <c r="N6" s="456"/>
      <c r="O6" s="456"/>
      <c r="P6" s="456"/>
      <c r="Q6" s="456"/>
      <c r="R6" s="456"/>
      <c r="S6" s="456"/>
    </row>
    <row r="7" spans="1:19" ht="12.75">
      <c r="A7" s="456"/>
      <c r="B7" s="456"/>
      <c r="C7" s="456" t="s">
        <v>1557</v>
      </c>
      <c r="D7" s="1536" t="s">
        <v>696</v>
      </c>
      <c r="E7" s="1536"/>
      <c r="F7" s="1536"/>
      <c r="G7" s="1536"/>
      <c r="H7" s="1536"/>
      <c r="I7" s="1536"/>
      <c r="J7" s="1536"/>
      <c r="K7" s="1536"/>
      <c r="L7" s="1536"/>
      <c r="M7" s="456"/>
      <c r="N7" s="456"/>
      <c r="O7" s="456"/>
      <c r="P7" s="456"/>
      <c r="Q7" s="456"/>
      <c r="R7" s="456"/>
      <c r="S7" s="456"/>
    </row>
    <row r="8" spans="1:19" ht="12.75">
      <c r="A8" s="456"/>
      <c r="B8" s="456"/>
      <c r="C8" s="456"/>
      <c r="D8" s="456"/>
      <c r="E8" s="456"/>
      <c r="F8" s="456"/>
      <c r="G8" s="456"/>
      <c r="H8" s="456"/>
      <c r="I8" s="456"/>
      <c r="J8" s="456"/>
      <c r="K8" s="456"/>
      <c r="L8" s="456"/>
      <c r="M8" s="456"/>
      <c r="N8" s="456"/>
      <c r="O8" s="456"/>
      <c r="P8" s="456"/>
      <c r="Q8" s="456"/>
      <c r="R8" s="456"/>
      <c r="S8" s="456"/>
    </row>
    <row r="9" spans="1:19" ht="12.75">
      <c r="A9" s="456"/>
      <c r="B9" s="456"/>
      <c r="C9" s="456"/>
      <c r="D9" s="456"/>
      <c r="E9" s="456"/>
      <c r="F9" s="1539" t="s">
        <v>697</v>
      </c>
      <c r="G9" s="1539"/>
      <c r="H9" s="1539"/>
      <c r="I9" s="1539"/>
      <c r="J9" s="1539"/>
      <c r="K9" s="456"/>
      <c r="L9" s="456"/>
      <c r="M9" s="456"/>
      <c r="N9" s="456"/>
      <c r="O9" s="456"/>
      <c r="P9" s="456"/>
      <c r="Q9" s="456"/>
      <c r="R9" s="456"/>
      <c r="S9" s="456"/>
    </row>
    <row r="10" spans="1:19" ht="12.75">
      <c r="A10" s="456"/>
      <c r="B10" s="456"/>
      <c r="C10" s="456"/>
      <c r="D10" s="456"/>
      <c r="E10" s="456"/>
      <c r="F10" s="456"/>
      <c r="G10" s="456"/>
      <c r="H10" s="456"/>
      <c r="I10" s="456"/>
      <c r="J10" s="456"/>
      <c r="K10" s="456"/>
      <c r="L10" s="456"/>
      <c r="M10" s="456"/>
      <c r="N10" s="456"/>
      <c r="O10" s="456"/>
      <c r="P10" s="456"/>
      <c r="Q10" s="456"/>
      <c r="R10" s="456"/>
      <c r="S10" s="456"/>
    </row>
    <row r="11" spans="1:19" ht="12.75">
      <c r="A11" s="456"/>
      <c r="B11" s="456"/>
      <c r="C11" s="456"/>
      <c r="D11" s="456"/>
      <c r="E11" s="456"/>
      <c r="F11" s="456"/>
      <c r="G11" s="456"/>
      <c r="H11" s="456"/>
      <c r="I11" s="456"/>
      <c r="J11" s="456"/>
      <c r="K11" s="456"/>
      <c r="L11" s="456"/>
      <c r="M11" s="456"/>
      <c r="N11" s="456"/>
      <c r="O11" s="456"/>
      <c r="P11" s="456"/>
      <c r="Q11" s="456"/>
      <c r="R11" s="456"/>
      <c r="S11" s="456"/>
    </row>
    <row r="12" spans="1:19" ht="12.75">
      <c r="A12" s="456"/>
      <c r="B12" s="456"/>
      <c r="C12" s="456"/>
      <c r="D12" s="456"/>
      <c r="E12" s="456"/>
      <c r="F12" s="456"/>
      <c r="G12" s="456"/>
      <c r="H12" s="456"/>
      <c r="I12" s="456"/>
      <c r="J12" s="456"/>
      <c r="K12" s="456"/>
      <c r="L12" s="456"/>
      <c r="M12" s="456"/>
      <c r="N12" s="456"/>
      <c r="O12" s="456"/>
      <c r="P12" s="456"/>
      <c r="Q12" s="456"/>
      <c r="R12" s="456"/>
      <c r="S12" s="456"/>
    </row>
    <row r="13" spans="1:19" ht="12.75">
      <c r="A13" s="456"/>
      <c r="B13" s="456"/>
      <c r="C13" s="456"/>
      <c r="D13" s="456"/>
      <c r="E13" s="456"/>
      <c r="F13" s="459" t="s">
        <v>698</v>
      </c>
      <c r="G13" s="459"/>
      <c r="H13" s="459"/>
      <c r="I13" s="459"/>
      <c r="J13" s="459"/>
      <c r="K13" s="456"/>
      <c r="L13" s="456"/>
      <c r="M13" s="456"/>
      <c r="N13" s="456"/>
      <c r="O13" s="456"/>
      <c r="P13" s="456"/>
      <c r="Q13" s="456"/>
      <c r="R13" s="456"/>
      <c r="S13" s="456"/>
    </row>
    <row r="14" spans="1:19" ht="12.75">
      <c r="A14" s="456"/>
      <c r="B14" s="456"/>
      <c r="C14" s="456"/>
      <c r="D14" s="456"/>
      <c r="E14" s="456"/>
      <c r="F14" s="456"/>
      <c r="G14" s="456"/>
      <c r="H14" s="456"/>
      <c r="I14" s="456"/>
      <c r="J14" s="456"/>
      <c r="K14" s="456"/>
      <c r="L14" s="456"/>
      <c r="M14" s="456"/>
      <c r="N14" s="456"/>
      <c r="O14" s="456"/>
      <c r="P14" s="456"/>
      <c r="Q14" s="456"/>
      <c r="R14" s="456"/>
      <c r="S14" s="456"/>
    </row>
    <row r="15" spans="1:19" ht="12.75">
      <c r="A15" s="456"/>
      <c r="B15" s="456"/>
      <c r="C15" s="456"/>
      <c r="D15" s="456"/>
      <c r="E15" s="456"/>
      <c r="F15" s="1536" t="s">
        <v>694</v>
      </c>
      <c r="G15" s="1536"/>
      <c r="H15" s="1536"/>
      <c r="I15" s="1536"/>
      <c r="J15" s="1536"/>
      <c r="K15" s="456"/>
      <c r="L15" s="456"/>
      <c r="M15" s="456"/>
      <c r="N15" s="456"/>
      <c r="O15" s="456"/>
      <c r="P15" s="456"/>
      <c r="Q15" s="456"/>
      <c r="R15" s="456"/>
      <c r="S15" s="456"/>
    </row>
    <row r="16" spans="1:19" ht="12.75">
      <c r="A16" s="456"/>
      <c r="B16" s="456"/>
      <c r="C16" s="456"/>
      <c r="D16" s="456"/>
      <c r="E16" s="456"/>
      <c r="F16" s="456"/>
      <c r="G16" s="456"/>
      <c r="H16" s="456"/>
      <c r="I16" s="456"/>
      <c r="J16" s="456"/>
      <c r="K16" s="456"/>
      <c r="L16" s="456"/>
      <c r="M16" s="456"/>
      <c r="N16" s="456"/>
      <c r="O16" s="456"/>
      <c r="P16" s="456"/>
      <c r="Q16" s="456"/>
      <c r="R16" s="456"/>
      <c r="S16" s="456"/>
    </row>
    <row r="17" spans="1:19" ht="12.75">
      <c r="A17" s="456"/>
      <c r="B17" s="456"/>
      <c r="C17" s="456"/>
      <c r="D17" s="456"/>
      <c r="E17" s="506" t="s">
        <v>1029</v>
      </c>
      <c r="F17" s="506"/>
      <c r="G17" s="506"/>
      <c r="H17" s="506"/>
      <c r="I17" s="506"/>
      <c r="J17" s="507" t="s">
        <v>1028</v>
      </c>
      <c r="K17" s="506"/>
      <c r="L17" s="456"/>
      <c r="M17" s="456"/>
      <c r="N17" s="456"/>
      <c r="O17" s="456"/>
      <c r="P17" s="456"/>
      <c r="Q17" s="456"/>
      <c r="R17" s="456"/>
      <c r="S17" s="456"/>
    </row>
    <row r="18" spans="1:19" ht="12.75">
      <c r="A18" s="456"/>
      <c r="B18" s="456"/>
      <c r="C18" s="456"/>
      <c r="D18" s="456"/>
      <c r="E18" s="456"/>
      <c r="F18" s="456"/>
      <c r="G18" s="456"/>
      <c r="H18" s="456"/>
      <c r="I18" s="456"/>
      <c r="J18" s="456"/>
      <c r="K18" s="456"/>
      <c r="L18" s="456"/>
      <c r="M18" s="456"/>
      <c r="N18" s="456"/>
      <c r="O18" s="456"/>
      <c r="P18" s="456"/>
      <c r="Q18" s="456"/>
      <c r="R18" s="456"/>
      <c r="S18" s="456"/>
    </row>
    <row r="19" spans="1:19" ht="12.75">
      <c r="A19" s="456"/>
      <c r="B19" s="456"/>
      <c r="C19" s="456"/>
      <c r="D19" s="456"/>
      <c r="E19" s="456"/>
      <c r="F19" s="456"/>
      <c r="G19" s="456"/>
      <c r="H19" s="456"/>
      <c r="I19" s="456"/>
      <c r="J19" s="456"/>
      <c r="K19" s="456"/>
      <c r="L19" s="456"/>
      <c r="M19" s="456"/>
      <c r="N19" s="456"/>
      <c r="O19" s="456"/>
      <c r="P19" s="456"/>
      <c r="Q19" s="456"/>
      <c r="R19" s="456"/>
      <c r="S19" s="456"/>
    </row>
    <row r="20" spans="1:19" ht="12.75">
      <c r="A20" s="456"/>
      <c r="B20" s="456"/>
      <c r="C20" s="456"/>
      <c r="D20" s="456"/>
      <c r="E20" s="456"/>
      <c r="F20" s="1536" t="s">
        <v>695</v>
      </c>
      <c r="G20" s="1536"/>
      <c r="H20" s="1536"/>
      <c r="I20" s="1536"/>
      <c r="J20" s="1536"/>
      <c r="K20" s="456"/>
      <c r="L20" s="456"/>
      <c r="M20" s="456"/>
      <c r="N20" s="456"/>
      <c r="O20" s="456"/>
      <c r="P20" s="456"/>
      <c r="Q20" s="456"/>
      <c r="R20" s="456"/>
      <c r="S20" s="456"/>
    </row>
    <row r="21" spans="1:19" ht="12.75">
      <c r="A21" s="456"/>
      <c r="B21" s="456"/>
      <c r="C21" s="456"/>
      <c r="D21" s="456"/>
      <c r="E21" s="456"/>
      <c r="F21" s="456"/>
      <c r="G21" s="456" t="s">
        <v>1557</v>
      </c>
      <c r="H21" s="456"/>
      <c r="I21" s="456"/>
      <c r="J21" s="456"/>
      <c r="K21" s="456"/>
      <c r="L21" s="456"/>
      <c r="M21" s="456"/>
      <c r="N21" s="456"/>
      <c r="O21" s="456"/>
      <c r="P21" s="456"/>
      <c r="Q21" s="456"/>
      <c r="R21" s="456"/>
      <c r="S21" s="456"/>
    </row>
    <row r="22" spans="1:19" ht="12.75">
      <c r="A22" s="456"/>
      <c r="B22" s="456"/>
      <c r="C22" s="456"/>
      <c r="D22" s="456"/>
      <c r="E22" s="456"/>
      <c r="F22" s="1535" t="s">
        <v>1027</v>
      </c>
      <c r="G22" s="1535"/>
      <c r="H22" s="1535"/>
      <c r="I22" s="1535"/>
      <c r="J22" s="1535"/>
      <c r="K22" s="456"/>
      <c r="L22" s="456"/>
      <c r="M22" s="456"/>
      <c r="N22" s="456"/>
      <c r="O22" s="456"/>
      <c r="P22" s="456"/>
      <c r="Q22" s="456"/>
      <c r="R22" s="456"/>
      <c r="S22" s="456"/>
    </row>
    <row r="23" spans="1:19" ht="12.75">
      <c r="A23" s="456"/>
      <c r="B23" s="456"/>
      <c r="C23" s="456"/>
      <c r="D23" s="456"/>
      <c r="E23" s="456"/>
      <c r="F23" s="456"/>
      <c r="G23" s="456"/>
      <c r="H23" s="456"/>
      <c r="I23" s="456"/>
      <c r="J23" s="456"/>
      <c r="K23" s="456"/>
      <c r="L23" s="456"/>
      <c r="M23" s="456"/>
      <c r="N23" s="456"/>
      <c r="O23" s="456"/>
      <c r="P23" s="456"/>
      <c r="Q23" s="456"/>
      <c r="R23" s="456"/>
      <c r="S23" s="456"/>
    </row>
    <row r="24" spans="1:19" ht="12.75">
      <c r="A24" s="456"/>
      <c r="B24" s="456"/>
      <c r="C24" s="456"/>
      <c r="D24" s="456"/>
      <c r="E24" s="456"/>
      <c r="F24" s="456"/>
      <c r="G24" s="456"/>
      <c r="H24" s="456"/>
      <c r="I24" s="456"/>
      <c r="J24" s="456"/>
      <c r="K24" s="456"/>
      <c r="L24" s="456"/>
      <c r="M24" s="456"/>
      <c r="N24" s="456"/>
      <c r="O24" s="456"/>
      <c r="P24" s="456"/>
      <c r="Q24" s="456"/>
      <c r="R24" s="456"/>
      <c r="S24" s="456"/>
    </row>
    <row r="25" spans="1:19" ht="12.75">
      <c r="A25" s="456"/>
      <c r="B25" s="456"/>
      <c r="C25" s="456"/>
      <c r="D25" s="456"/>
      <c r="E25" s="456"/>
      <c r="F25" s="456"/>
      <c r="G25" s="456"/>
      <c r="H25" s="456"/>
      <c r="I25" s="456"/>
      <c r="J25" s="456"/>
      <c r="K25" s="456"/>
      <c r="L25" s="456"/>
      <c r="M25" s="456"/>
      <c r="N25" s="456"/>
      <c r="O25" s="456"/>
      <c r="P25" s="456"/>
      <c r="Q25" s="456"/>
      <c r="R25" s="456"/>
      <c r="S25" s="456"/>
    </row>
    <row r="26" spans="1:19" ht="12.75">
      <c r="A26" s="456"/>
      <c r="B26" s="456"/>
      <c r="C26" s="456"/>
      <c r="D26" s="456"/>
      <c r="E26" s="456"/>
      <c r="F26" s="456"/>
      <c r="G26" s="456"/>
      <c r="H26" s="456"/>
      <c r="I26" s="456"/>
      <c r="J26" s="456"/>
      <c r="K26" s="456"/>
      <c r="L26" s="456"/>
      <c r="M26" s="456"/>
      <c r="N26" s="456"/>
      <c r="O26" s="456"/>
      <c r="P26" s="456"/>
      <c r="Q26" s="456"/>
      <c r="R26" s="456"/>
      <c r="S26" s="456"/>
    </row>
    <row r="27" spans="1:19" ht="12.75">
      <c r="A27" s="456"/>
      <c r="B27" s="456"/>
      <c r="C27" s="456"/>
      <c r="D27" s="456"/>
      <c r="E27" s="456"/>
      <c r="F27" s="456"/>
      <c r="G27" s="456"/>
      <c r="H27" s="456"/>
      <c r="I27" s="456"/>
      <c r="J27" s="456"/>
      <c r="K27" s="456"/>
      <c r="L27" s="456"/>
      <c r="M27" s="456"/>
      <c r="N27" s="456"/>
      <c r="O27" s="456"/>
      <c r="P27" s="456"/>
      <c r="Q27" s="456"/>
      <c r="R27" s="456"/>
      <c r="S27" s="456"/>
    </row>
    <row r="28" spans="1:19" ht="12.75">
      <c r="A28" s="456"/>
      <c r="B28" s="456"/>
      <c r="C28" s="456"/>
      <c r="D28" s="456"/>
      <c r="E28" s="456"/>
      <c r="F28" s="456"/>
      <c r="G28" s="456"/>
      <c r="H28" s="456"/>
      <c r="I28" s="456"/>
      <c r="J28" s="456"/>
      <c r="K28" s="456"/>
      <c r="L28" s="456"/>
      <c r="M28" s="456"/>
      <c r="N28" s="456"/>
      <c r="O28" s="456"/>
      <c r="P28" s="456"/>
      <c r="Q28" s="456"/>
      <c r="R28" s="456"/>
      <c r="S28" s="456"/>
    </row>
    <row r="29" spans="1:19" ht="12.75">
      <c r="A29" s="456"/>
      <c r="B29" s="456"/>
      <c r="C29" s="456"/>
      <c r="D29" s="456"/>
      <c r="E29" s="456"/>
      <c r="F29" s="456"/>
      <c r="G29" s="456"/>
      <c r="H29" s="456"/>
      <c r="I29" s="456"/>
      <c r="J29" s="456"/>
      <c r="K29" s="456"/>
      <c r="L29" s="456"/>
      <c r="M29" s="456"/>
      <c r="N29" s="456"/>
      <c r="O29" s="456"/>
      <c r="P29" s="456"/>
      <c r="Q29" s="456"/>
      <c r="R29" s="456"/>
      <c r="S29" s="456"/>
    </row>
    <row r="30" spans="1:19" ht="12.75">
      <c r="A30" s="456"/>
      <c r="B30" s="456"/>
      <c r="C30" s="456"/>
      <c r="D30" s="456"/>
      <c r="E30" s="456"/>
      <c r="F30" s="456"/>
      <c r="G30" s="456"/>
      <c r="H30" s="456"/>
      <c r="I30" s="456"/>
      <c r="J30" s="456"/>
      <c r="K30" s="456"/>
      <c r="L30" s="456"/>
      <c r="M30" s="456"/>
      <c r="N30" s="456"/>
      <c r="O30" s="456"/>
      <c r="P30" s="456"/>
      <c r="Q30" s="456"/>
      <c r="R30" s="456"/>
      <c r="S30" s="456"/>
    </row>
    <row r="31" spans="1:19" ht="12.75">
      <c r="A31" s="456"/>
      <c r="B31" s="456"/>
      <c r="C31" s="456"/>
      <c r="D31" s="456"/>
      <c r="E31" s="456"/>
      <c r="F31" s="456"/>
      <c r="G31" s="456"/>
      <c r="H31" s="456"/>
      <c r="I31" s="456"/>
      <c r="J31" s="456"/>
      <c r="K31" s="456"/>
      <c r="L31" s="456"/>
      <c r="M31" s="456"/>
      <c r="N31" s="456"/>
      <c r="O31" s="456"/>
      <c r="P31" s="456"/>
      <c r="Q31" s="456"/>
      <c r="R31" s="456"/>
      <c r="S31" s="456"/>
    </row>
    <row r="32" spans="1:19" ht="12.75">
      <c r="A32" s="456"/>
      <c r="B32" s="456"/>
      <c r="C32" s="456"/>
      <c r="D32" s="456"/>
      <c r="E32" s="456"/>
      <c r="F32" s="456"/>
      <c r="G32" s="456"/>
      <c r="H32" s="456"/>
      <c r="I32" s="456"/>
      <c r="J32" s="456"/>
      <c r="K32" s="456"/>
      <c r="L32" s="456"/>
      <c r="M32" s="456"/>
      <c r="N32" s="456"/>
      <c r="O32" s="456"/>
      <c r="P32" s="456"/>
      <c r="Q32" s="456"/>
      <c r="R32" s="456"/>
      <c r="S32" s="456"/>
    </row>
    <row r="33" spans="1:19" ht="12.75">
      <c r="A33" s="456"/>
      <c r="B33" s="456"/>
      <c r="C33" s="456"/>
      <c r="D33" s="456"/>
      <c r="E33" s="456"/>
      <c r="F33" s="456"/>
      <c r="G33" s="456"/>
      <c r="H33" s="456"/>
      <c r="I33" s="456"/>
      <c r="J33" s="456"/>
      <c r="K33" s="456"/>
      <c r="L33" s="456"/>
      <c r="M33" s="456"/>
      <c r="N33" s="456"/>
      <c r="O33" s="456"/>
      <c r="P33" s="456"/>
      <c r="Q33" s="456"/>
      <c r="R33" s="456"/>
      <c r="S33" s="456"/>
    </row>
    <row r="34" spans="1:19" ht="12.75">
      <c r="A34" s="456"/>
      <c r="B34" s="456"/>
      <c r="C34" s="456"/>
      <c r="D34" s="456"/>
      <c r="E34" s="456"/>
      <c r="F34" s="456"/>
      <c r="G34" s="456"/>
      <c r="H34" s="456"/>
      <c r="I34" s="456"/>
      <c r="J34" s="456"/>
      <c r="K34" s="456"/>
      <c r="L34" s="456"/>
      <c r="M34" s="456"/>
      <c r="N34" s="456"/>
      <c r="O34" s="456"/>
      <c r="P34" s="456"/>
      <c r="Q34" s="456"/>
      <c r="R34" s="456"/>
      <c r="S34" s="456"/>
    </row>
    <row r="35" spans="1:19" ht="12.75">
      <c r="A35" s="456"/>
      <c r="B35" s="456"/>
      <c r="C35" s="456"/>
      <c r="D35" s="456"/>
      <c r="E35" s="456"/>
      <c r="F35" s="456"/>
      <c r="G35" s="456"/>
      <c r="H35" s="456"/>
      <c r="I35" s="456"/>
      <c r="J35" s="456"/>
      <c r="K35" s="456"/>
      <c r="L35" s="456"/>
      <c r="M35" s="456"/>
      <c r="N35" s="456"/>
      <c r="O35" s="456"/>
      <c r="P35" s="456"/>
      <c r="Q35" s="456"/>
      <c r="R35" s="456"/>
      <c r="S35" s="456"/>
    </row>
    <row r="36" spans="1:19" ht="12.75">
      <c r="A36" s="456"/>
      <c r="B36" s="456"/>
      <c r="C36" s="456"/>
      <c r="D36" s="456"/>
      <c r="E36" s="456"/>
      <c r="F36" s="456"/>
      <c r="G36" s="456"/>
      <c r="H36" s="456"/>
      <c r="I36" s="456"/>
      <c r="J36" s="456"/>
      <c r="K36" s="456"/>
      <c r="L36" s="456"/>
      <c r="M36" s="456"/>
      <c r="N36" s="456"/>
      <c r="O36" s="456"/>
      <c r="P36" s="456"/>
      <c r="Q36" s="456"/>
      <c r="R36" s="456"/>
      <c r="S36" s="456"/>
    </row>
    <row r="37" spans="1:19" ht="12.75">
      <c r="A37" s="456"/>
      <c r="B37" s="456"/>
      <c r="C37" s="456"/>
      <c r="D37" s="456"/>
      <c r="E37" s="456"/>
      <c r="F37" s="456"/>
      <c r="G37" s="456"/>
      <c r="H37" s="456"/>
      <c r="I37" s="456"/>
      <c r="J37" s="456"/>
      <c r="K37" s="456"/>
      <c r="L37" s="456"/>
      <c r="M37" s="456"/>
      <c r="N37" s="456"/>
      <c r="O37" s="456"/>
      <c r="P37" s="456"/>
      <c r="Q37" s="456"/>
      <c r="R37" s="456"/>
      <c r="S37" s="456"/>
    </row>
    <row r="38" spans="1:19" ht="12.75">
      <c r="A38" s="456"/>
      <c r="B38" s="456"/>
      <c r="C38" s="456"/>
      <c r="D38" s="456"/>
      <c r="E38" s="456"/>
      <c r="F38" s="456"/>
      <c r="G38" s="456"/>
      <c r="H38" s="456"/>
      <c r="I38" s="456"/>
      <c r="J38" s="456"/>
      <c r="K38" s="456"/>
      <c r="L38" s="456"/>
      <c r="M38" s="456"/>
      <c r="N38" s="456"/>
      <c r="O38" s="456"/>
      <c r="P38" s="456"/>
      <c r="Q38" s="456"/>
      <c r="R38" s="456"/>
      <c r="S38" s="456"/>
    </row>
    <row r="39" spans="1:19" ht="12.75">
      <c r="A39" s="456"/>
      <c r="B39" s="456"/>
      <c r="C39" s="456"/>
      <c r="D39" s="456"/>
      <c r="E39" s="456"/>
      <c r="F39" s="456"/>
      <c r="G39" s="456"/>
      <c r="H39" s="456"/>
      <c r="I39" s="456"/>
      <c r="J39" s="456"/>
      <c r="K39" s="456"/>
      <c r="L39" s="456"/>
      <c r="M39" s="456"/>
      <c r="N39" s="456"/>
      <c r="O39" s="456"/>
      <c r="P39" s="456"/>
      <c r="Q39" s="456"/>
      <c r="R39" s="456"/>
      <c r="S39" s="456"/>
    </row>
    <row r="40" spans="1:19" ht="12.75">
      <c r="A40" s="456"/>
      <c r="B40" s="456"/>
      <c r="C40" s="456"/>
      <c r="D40" s="456"/>
      <c r="E40" s="456"/>
      <c r="F40" s="456"/>
      <c r="G40" s="456"/>
      <c r="H40" s="456"/>
      <c r="I40" s="456"/>
      <c r="J40" s="456"/>
      <c r="K40" s="456"/>
      <c r="L40" s="456"/>
      <c r="M40" s="456"/>
      <c r="N40" s="456"/>
      <c r="O40" s="456"/>
      <c r="P40" s="456"/>
      <c r="Q40" s="456"/>
      <c r="R40" s="456"/>
      <c r="S40" s="456"/>
    </row>
    <row r="41" spans="1:19" ht="12.75">
      <c r="A41" s="456"/>
      <c r="B41" s="456"/>
      <c r="C41" s="456"/>
      <c r="D41" s="456"/>
      <c r="E41" s="456"/>
      <c r="F41" s="456"/>
      <c r="G41" s="456"/>
      <c r="H41" s="456"/>
      <c r="I41" s="456"/>
      <c r="J41" s="456"/>
      <c r="K41" s="456"/>
      <c r="L41" s="456"/>
      <c r="M41" s="456"/>
      <c r="N41" s="456"/>
      <c r="O41" s="456"/>
      <c r="P41" s="456"/>
      <c r="Q41" s="456"/>
      <c r="R41" s="456"/>
      <c r="S41" s="456"/>
    </row>
    <row r="42" spans="1:19" ht="12.75">
      <c r="A42" s="456"/>
      <c r="B42" s="456"/>
      <c r="C42" s="456"/>
      <c r="D42" s="456"/>
      <c r="E42" s="456"/>
      <c r="F42" s="456"/>
      <c r="G42" s="456"/>
      <c r="H42" s="456"/>
      <c r="I42" s="456"/>
      <c r="J42" s="456"/>
      <c r="K42" s="456"/>
      <c r="L42" s="456"/>
      <c r="M42" s="456"/>
      <c r="N42" s="456"/>
      <c r="O42" s="456"/>
      <c r="P42" s="456"/>
      <c r="Q42" s="456"/>
      <c r="R42" s="456"/>
      <c r="S42" s="456"/>
    </row>
    <row r="43" spans="1:19" ht="12.75">
      <c r="A43" s="456"/>
      <c r="B43" s="456"/>
      <c r="C43" s="456"/>
      <c r="D43" s="456"/>
      <c r="E43" s="456"/>
      <c r="F43" s="456"/>
      <c r="G43" s="456"/>
      <c r="H43" s="456"/>
      <c r="I43" s="456"/>
      <c r="J43" s="456"/>
      <c r="K43" s="456"/>
      <c r="L43" s="456"/>
      <c r="M43" s="456"/>
      <c r="N43" s="456"/>
      <c r="O43" s="456"/>
      <c r="P43" s="456"/>
      <c r="Q43" s="456"/>
      <c r="R43" s="456"/>
      <c r="S43" s="456"/>
    </row>
    <row r="44" spans="1:19" ht="12.75">
      <c r="A44" s="456"/>
      <c r="B44" s="456"/>
      <c r="C44" s="456"/>
      <c r="D44" s="456"/>
      <c r="E44" s="456"/>
      <c r="F44" s="456"/>
      <c r="G44" s="456"/>
      <c r="H44" s="456"/>
      <c r="I44" s="456"/>
      <c r="J44" s="456"/>
      <c r="K44" s="456"/>
      <c r="L44" s="456"/>
      <c r="M44" s="456"/>
      <c r="N44" s="456"/>
      <c r="O44" s="456"/>
      <c r="P44" s="456"/>
      <c r="Q44" s="456"/>
      <c r="R44" s="456"/>
      <c r="S44" s="456"/>
    </row>
    <row r="45" spans="1:19" ht="12.75">
      <c r="A45" s="456"/>
      <c r="B45" s="456"/>
      <c r="C45" s="456"/>
      <c r="D45" s="456"/>
      <c r="E45" s="456"/>
      <c r="F45" s="456"/>
      <c r="G45" s="456"/>
      <c r="H45" s="456"/>
      <c r="I45" s="456"/>
      <c r="J45" s="456"/>
      <c r="K45" s="456"/>
      <c r="L45" s="456"/>
      <c r="M45" s="456"/>
      <c r="N45" s="456"/>
      <c r="O45" s="456"/>
      <c r="P45" s="456"/>
      <c r="Q45" s="456"/>
      <c r="R45" s="456"/>
      <c r="S45" s="456"/>
    </row>
    <row r="46" spans="1:19" ht="12.75">
      <c r="A46" s="456"/>
      <c r="B46" s="456"/>
      <c r="C46" s="456"/>
      <c r="D46" s="456"/>
      <c r="E46" s="456"/>
      <c r="F46" s="456"/>
      <c r="G46" s="456"/>
      <c r="H46" s="456"/>
      <c r="I46" s="456"/>
      <c r="J46" s="456"/>
      <c r="K46" s="456"/>
      <c r="L46" s="456"/>
      <c r="M46" s="456"/>
      <c r="N46" s="456"/>
      <c r="O46" s="456"/>
      <c r="P46" s="456"/>
      <c r="Q46" s="456"/>
      <c r="R46" s="456"/>
      <c r="S46" s="456"/>
    </row>
    <row r="47" spans="1:19" ht="12.75">
      <c r="A47" s="456"/>
      <c r="B47" s="456"/>
      <c r="C47" s="456"/>
      <c r="D47" s="456"/>
      <c r="E47" s="456"/>
      <c r="F47" s="456"/>
      <c r="G47" s="456"/>
      <c r="H47" s="456"/>
      <c r="I47" s="456"/>
      <c r="J47" s="456"/>
      <c r="K47" s="456"/>
      <c r="L47" s="456"/>
      <c r="M47" s="456"/>
      <c r="N47" s="456"/>
      <c r="O47" s="456"/>
      <c r="P47" s="456"/>
      <c r="Q47" s="456"/>
      <c r="R47" s="456"/>
      <c r="S47" s="456"/>
    </row>
    <row r="48" spans="1:19" ht="12.75">
      <c r="A48" s="456"/>
      <c r="B48" s="456"/>
      <c r="C48" s="456"/>
      <c r="D48" s="456"/>
      <c r="E48" s="456"/>
      <c r="F48" s="456"/>
      <c r="G48" s="456"/>
      <c r="H48" s="456"/>
      <c r="I48" s="456"/>
      <c r="J48" s="456"/>
      <c r="K48" s="456"/>
      <c r="L48" s="456"/>
      <c r="M48" s="456"/>
      <c r="N48" s="456"/>
      <c r="O48" s="456"/>
      <c r="P48" s="456"/>
      <c r="Q48" s="456"/>
      <c r="R48" s="456"/>
      <c r="S48" s="456"/>
    </row>
    <row r="49" spans="1:19" ht="12.75">
      <c r="A49" s="456"/>
      <c r="B49" s="456"/>
      <c r="C49" s="456"/>
      <c r="D49" s="456"/>
      <c r="E49" s="456"/>
      <c r="F49" s="456"/>
      <c r="G49" s="456"/>
      <c r="H49" s="456"/>
      <c r="I49" s="456"/>
      <c r="J49" s="456"/>
      <c r="K49" s="456"/>
      <c r="L49" s="456"/>
      <c r="M49" s="456"/>
      <c r="N49" s="456"/>
      <c r="O49" s="456"/>
      <c r="P49" s="456"/>
      <c r="Q49" s="456"/>
      <c r="R49" s="456"/>
      <c r="S49" s="456"/>
    </row>
    <row r="50" spans="1:19" ht="12.75">
      <c r="A50" s="456"/>
      <c r="B50" s="456"/>
      <c r="C50" s="456"/>
      <c r="D50" s="456"/>
      <c r="E50" s="456"/>
      <c r="F50" s="456"/>
      <c r="G50" s="456"/>
      <c r="H50" s="456"/>
      <c r="I50" s="456"/>
      <c r="J50" s="456"/>
      <c r="K50" s="456"/>
      <c r="L50" s="456"/>
      <c r="M50" s="456"/>
      <c r="N50" s="456"/>
      <c r="O50" s="456"/>
      <c r="P50" s="456"/>
      <c r="Q50" s="456"/>
      <c r="R50" s="456"/>
      <c r="S50" s="456"/>
    </row>
    <row r="51" spans="1:19" ht="12.75">
      <c r="A51" s="456"/>
      <c r="B51" s="456"/>
      <c r="C51" s="456"/>
      <c r="D51" s="456"/>
      <c r="E51" s="456"/>
      <c r="F51" s="456"/>
      <c r="G51" s="456"/>
      <c r="H51" s="456"/>
      <c r="I51" s="456"/>
      <c r="J51" s="456"/>
      <c r="K51" s="456"/>
      <c r="L51" s="456"/>
      <c r="M51" s="456"/>
      <c r="N51" s="456"/>
      <c r="O51" s="456"/>
      <c r="P51" s="456"/>
      <c r="Q51" s="456"/>
      <c r="R51" s="456"/>
      <c r="S51" s="456"/>
    </row>
    <row r="52" spans="1:19" ht="12.75">
      <c r="A52" s="456"/>
      <c r="B52" s="456"/>
      <c r="C52" s="456"/>
      <c r="D52" s="456"/>
      <c r="E52" s="456"/>
      <c r="F52" s="456"/>
      <c r="G52" s="456"/>
      <c r="H52" s="456"/>
      <c r="I52" s="456"/>
      <c r="J52" s="456"/>
      <c r="K52" s="456"/>
      <c r="L52" s="456"/>
      <c r="M52" s="456"/>
      <c r="N52" s="456"/>
      <c r="O52" s="456"/>
      <c r="P52" s="456"/>
      <c r="Q52" s="456"/>
      <c r="R52" s="456"/>
      <c r="S52" s="456"/>
    </row>
    <row r="53" spans="1:19" ht="12.75">
      <c r="A53" s="456"/>
      <c r="B53" s="456"/>
      <c r="C53" s="456"/>
      <c r="D53" s="456"/>
      <c r="E53" s="456"/>
      <c r="F53" s="456"/>
      <c r="G53" s="456"/>
      <c r="H53" s="456"/>
      <c r="I53" s="456"/>
      <c r="J53" s="456"/>
      <c r="K53" s="456"/>
      <c r="L53" s="456"/>
      <c r="M53" s="456"/>
      <c r="N53" s="456"/>
      <c r="O53" s="456"/>
      <c r="P53" s="456"/>
      <c r="Q53" s="456"/>
      <c r="R53" s="456"/>
      <c r="S53" s="456"/>
    </row>
    <row r="54" spans="1:19" ht="12.75">
      <c r="A54" s="456"/>
      <c r="B54" s="456"/>
      <c r="C54" s="456"/>
      <c r="D54" s="456"/>
      <c r="E54" s="456"/>
      <c r="F54" s="456"/>
      <c r="G54" s="456"/>
      <c r="H54" s="456"/>
      <c r="I54" s="456"/>
      <c r="J54" s="456"/>
      <c r="K54" s="456"/>
      <c r="L54" s="456"/>
      <c r="M54" s="456"/>
      <c r="N54" s="456"/>
      <c r="O54" s="456"/>
      <c r="P54" s="456"/>
      <c r="Q54" s="456"/>
      <c r="R54" s="456"/>
      <c r="S54" s="456"/>
    </row>
    <row r="55" spans="1:19" ht="12.75">
      <c r="A55" s="456"/>
      <c r="B55" s="456"/>
      <c r="C55" s="456"/>
      <c r="D55" s="456"/>
      <c r="E55" s="456"/>
      <c r="F55" s="456"/>
      <c r="G55" s="456"/>
      <c r="H55" s="456"/>
      <c r="I55" s="456"/>
      <c r="J55" s="456"/>
      <c r="K55" s="456"/>
      <c r="L55" s="456"/>
      <c r="M55" s="456"/>
      <c r="N55" s="456"/>
      <c r="O55" s="456"/>
      <c r="P55" s="456"/>
      <c r="Q55" s="456"/>
      <c r="R55" s="456"/>
      <c r="S55" s="456"/>
    </row>
    <row r="56" spans="1:19" ht="12.75">
      <c r="A56" s="456"/>
      <c r="B56" s="456"/>
      <c r="C56" s="456"/>
      <c r="D56" s="456"/>
      <c r="E56" s="456"/>
      <c r="F56" s="456"/>
      <c r="G56" s="456"/>
      <c r="H56" s="456"/>
      <c r="I56" s="456"/>
      <c r="J56" s="456"/>
      <c r="K56" s="456"/>
      <c r="L56" s="456"/>
      <c r="M56" s="456"/>
      <c r="N56" s="456"/>
      <c r="O56" s="456"/>
      <c r="P56" s="456"/>
      <c r="Q56" s="456"/>
      <c r="R56" s="456"/>
      <c r="S56" s="456"/>
    </row>
    <row r="57" spans="1:19" ht="12.75">
      <c r="A57" s="456"/>
      <c r="B57" s="456"/>
      <c r="C57" s="456"/>
      <c r="D57" s="456"/>
      <c r="E57" s="456"/>
      <c r="F57" s="456"/>
      <c r="G57" s="456"/>
      <c r="H57" s="456"/>
      <c r="I57" s="456"/>
      <c r="J57" s="456"/>
      <c r="K57" s="456"/>
      <c r="L57" s="456"/>
      <c r="M57" s="456"/>
      <c r="N57" s="456"/>
      <c r="O57" s="456"/>
      <c r="P57" s="456"/>
      <c r="Q57" s="456"/>
      <c r="R57" s="456"/>
      <c r="S57" s="456"/>
    </row>
    <row r="58" spans="1:19" ht="12.75">
      <c r="A58" s="456"/>
      <c r="B58" s="456"/>
      <c r="C58" s="456"/>
      <c r="D58" s="456"/>
      <c r="E58" s="456"/>
      <c r="F58" s="456"/>
      <c r="G58" s="456"/>
      <c r="H58" s="456"/>
      <c r="I58" s="456"/>
      <c r="J58" s="456"/>
      <c r="K58" s="456"/>
      <c r="L58" s="456"/>
      <c r="M58" s="456"/>
      <c r="N58" s="456"/>
      <c r="O58" s="456"/>
      <c r="P58" s="456"/>
      <c r="Q58" s="456"/>
      <c r="R58" s="456"/>
      <c r="S58" s="456"/>
    </row>
    <row r="59" spans="1:19" ht="12.75">
      <c r="A59" s="456"/>
      <c r="B59" s="456"/>
      <c r="C59" s="456"/>
      <c r="D59" s="456"/>
      <c r="E59" s="456"/>
      <c r="F59" s="456"/>
      <c r="G59" s="456"/>
      <c r="H59" s="456"/>
      <c r="I59" s="456"/>
      <c r="J59" s="456"/>
      <c r="K59" s="456"/>
      <c r="L59" s="456"/>
      <c r="M59" s="456"/>
      <c r="N59" s="456"/>
      <c r="O59" s="456"/>
      <c r="P59" s="456"/>
      <c r="Q59" s="456"/>
      <c r="R59" s="456"/>
      <c r="S59" s="456"/>
    </row>
    <row r="60" ht="12.75">
      <c r="A60" s="456"/>
    </row>
  </sheetData>
  <sheetProtection password="CD9C" sheet="1" objects="1" scenarios="1"/>
  <mergeCells count="7">
    <mergeCell ref="F22:J22"/>
    <mergeCell ref="F20:J20"/>
    <mergeCell ref="E3:K3"/>
    <mergeCell ref="F15:J15"/>
    <mergeCell ref="E5:K5"/>
    <mergeCell ref="D7:L7"/>
    <mergeCell ref="F9:J9"/>
  </mergeCells>
  <hyperlinks>
    <hyperlink ref="F22" r:id="rId1" display="www.healthmetricsnetwork.org"/>
    <hyperlink ref="J17" r:id="rId2" display="healthmetrics@who.int "/>
  </hyperlinks>
  <printOptions/>
  <pageMargins left="0.75" right="0.75" top="1" bottom="1" header="0.5" footer="0.5"/>
  <pageSetup orientation="portrait" paperSize="9"/>
  <drawing r:id="rId3"/>
</worksheet>
</file>

<file path=xl/worksheets/sheet3.xml><?xml version="1.0" encoding="utf-8"?>
<worksheet xmlns="http://schemas.openxmlformats.org/spreadsheetml/2006/main" xmlns:r="http://schemas.openxmlformats.org/officeDocument/2006/relationships">
  <sheetPr codeName="Sheet3"/>
  <dimension ref="A1:D31"/>
  <sheetViews>
    <sheetView zoomScalePageLayoutView="0" workbookViewId="0" topLeftCell="A10">
      <selection activeCell="B25" sqref="B25"/>
    </sheetView>
  </sheetViews>
  <sheetFormatPr defaultColWidth="9.140625" defaultRowHeight="12.75"/>
  <cols>
    <col min="1" max="1" width="13.57421875" style="121" customWidth="1"/>
    <col min="2" max="3" width="23.00390625" style="79" customWidth="1"/>
    <col min="4" max="4" width="18.140625" style="70" customWidth="1"/>
    <col min="5" max="16384" width="9.140625" style="70" customWidth="1"/>
  </cols>
  <sheetData>
    <row r="1" spans="1:3" ht="13.5" customHeight="1">
      <c r="A1" s="1294" t="s">
        <v>1513</v>
      </c>
      <c r="B1" s="131"/>
      <c r="C1" s="131"/>
    </row>
    <row r="2" spans="1:3" ht="11.25">
      <c r="A2" s="1295"/>
      <c r="B2" s="132"/>
      <c r="C2" s="132"/>
    </row>
    <row r="3" spans="1:3" ht="11.25">
      <c r="A3" s="114" t="s">
        <v>1518</v>
      </c>
      <c r="B3" s="71"/>
      <c r="C3" s="71"/>
    </row>
    <row r="4" spans="2:4" ht="15.75" customHeight="1">
      <c r="B4" s="75" t="s">
        <v>419</v>
      </c>
      <c r="C4" s="128" t="s">
        <v>1519</v>
      </c>
      <c r="D4" s="75" t="s">
        <v>556</v>
      </c>
    </row>
    <row r="5" spans="1:4" ht="11.25">
      <c r="A5" s="115"/>
      <c r="B5" s="75" t="s">
        <v>419</v>
      </c>
      <c r="C5" s="128" t="s">
        <v>1537</v>
      </c>
      <c r="D5" s="75" t="s">
        <v>556</v>
      </c>
    </row>
    <row r="6" spans="2:4" s="124" customFormat="1" ht="11.25">
      <c r="B6" s="75" t="s">
        <v>551</v>
      </c>
      <c r="C6" s="115" t="s">
        <v>1540</v>
      </c>
      <c r="D6" s="75" t="s">
        <v>187</v>
      </c>
    </row>
    <row r="7" spans="1:4" s="124" customFormat="1" ht="33.75">
      <c r="A7" s="115"/>
      <c r="B7" s="75" t="s">
        <v>526</v>
      </c>
      <c r="C7" s="128" t="s">
        <v>182</v>
      </c>
      <c r="D7" s="75" t="s">
        <v>556</v>
      </c>
    </row>
    <row r="10" spans="1:4" ht="33.75">
      <c r="A10" s="115"/>
      <c r="B10" s="75" t="s">
        <v>33</v>
      </c>
      <c r="C10" s="115" t="s">
        <v>34</v>
      </c>
      <c r="D10" s="75" t="s">
        <v>32</v>
      </c>
    </row>
    <row r="11" spans="2:4" s="122" customFormat="1" ht="45">
      <c r="B11" s="75" t="s">
        <v>953</v>
      </c>
      <c r="C11" s="116" t="s">
        <v>1542</v>
      </c>
      <c r="D11" s="75" t="s">
        <v>1543</v>
      </c>
    </row>
    <row r="12" spans="1:3" ht="11.25">
      <c r="A12" s="117"/>
      <c r="B12" s="74"/>
      <c r="C12" s="74"/>
    </row>
    <row r="13" spans="2:4" ht="11.25">
      <c r="B13" s="75" t="s">
        <v>606</v>
      </c>
      <c r="C13" s="115" t="s">
        <v>988</v>
      </c>
      <c r="D13" s="75" t="s">
        <v>1522</v>
      </c>
    </row>
    <row r="14" spans="1:3" ht="11.25">
      <c r="A14" s="116"/>
      <c r="B14" s="74"/>
      <c r="C14" s="74"/>
    </row>
    <row r="15" spans="2:4" ht="22.5">
      <c r="B15" s="75" t="s">
        <v>36</v>
      </c>
      <c r="C15" s="116" t="s">
        <v>989</v>
      </c>
      <c r="D15" s="75" t="s">
        <v>990</v>
      </c>
    </row>
    <row r="16" spans="1:3" ht="11.25">
      <c r="A16" s="116"/>
      <c r="B16" s="74"/>
      <c r="C16" s="74"/>
    </row>
    <row r="17" spans="2:4" ht="48" customHeight="1">
      <c r="B17" s="75" t="s">
        <v>525</v>
      </c>
      <c r="C17" s="115" t="s">
        <v>1548</v>
      </c>
      <c r="D17" s="75" t="s">
        <v>1549</v>
      </c>
    </row>
    <row r="18" spans="1:3" ht="11.25">
      <c r="A18" s="115"/>
      <c r="B18" s="74"/>
      <c r="C18" s="74"/>
    </row>
    <row r="19" spans="2:4" s="125" customFormat="1" ht="22.5">
      <c r="B19" s="75" t="s">
        <v>27</v>
      </c>
      <c r="C19" s="115" t="s">
        <v>1333</v>
      </c>
      <c r="D19" s="75" t="s">
        <v>32</v>
      </c>
    </row>
    <row r="20" spans="1:3" ht="33.75">
      <c r="A20" s="115" t="s">
        <v>1558</v>
      </c>
      <c r="B20" s="75" t="s">
        <v>1283</v>
      </c>
      <c r="C20" s="75" t="s">
        <v>193</v>
      </c>
    </row>
    <row r="21" spans="1:3" ht="12.75">
      <c r="A21" s="118"/>
      <c r="B21" s="74"/>
      <c r="C21" s="74"/>
    </row>
    <row r="22" spans="1:3" ht="33.75">
      <c r="A22" s="115" t="s">
        <v>1562</v>
      </c>
      <c r="B22" s="75" t="s">
        <v>200</v>
      </c>
      <c r="C22" s="74"/>
    </row>
    <row r="23" spans="1:3" ht="45">
      <c r="A23" s="115" t="s">
        <v>1556</v>
      </c>
      <c r="B23" s="75" t="s">
        <v>28</v>
      </c>
      <c r="C23" s="75" t="s">
        <v>996</v>
      </c>
    </row>
    <row r="24" spans="1:3" ht="11.25">
      <c r="A24" s="115"/>
      <c r="B24" s="74"/>
      <c r="C24" s="74"/>
    </row>
    <row r="25" spans="1:3" ht="71.25" customHeight="1">
      <c r="A25" s="115" t="s">
        <v>297</v>
      </c>
      <c r="B25" s="75" t="s">
        <v>631</v>
      </c>
      <c r="C25" s="75" t="s">
        <v>1549</v>
      </c>
    </row>
    <row r="26" spans="1:3" ht="12.75">
      <c r="A26" s="118"/>
      <c r="B26" s="74"/>
      <c r="C26" s="74"/>
    </row>
    <row r="30" spans="1:3" s="79" customFormat="1" ht="22.5">
      <c r="A30" s="119" t="s">
        <v>298</v>
      </c>
      <c r="B30" s="110"/>
      <c r="C30" s="111" t="s">
        <v>1549</v>
      </c>
    </row>
    <row r="31" spans="1:3" ht="11.25">
      <c r="A31" s="120"/>
      <c r="B31" s="110"/>
      <c r="C31" s="110"/>
    </row>
  </sheetData>
  <sheetProtection/>
  <mergeCells count="1">
    <mergeCell ref="A1:A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V13"/>
  <sheetViews>
    <sheetView zoomScalePageLayoutView="0" workbookViewId="0" topLeftCell="A1">
      <selection activeCell="G12" sqref="G12"/>
    </sheetView>
  </sheetViews>
  <sheetFormatPr defaultColWidth="9.140625" defaultRowHeight="12.75"/>
  <cols>
    <col min="1" max="1" width="12.140625" style="0" customWidth="1"/>
    <col min="2" max="2" width="19.421875" style="0" customWidth="1"/>
    <col min="3" max="3" width="20.140625" style="0" customWidth="1"/>
    <col min="4" max="4" width="14.8515625" style="0" customWidth="1"/>
    <col min="5" max="5" width="10.7109375" style="0" customWidth="1"/>
    <col min="6" max="6" width="11.421875" style="0" customWidth="1"/>
  </cols>
  <sheetData>
    <row r="1" spans="3:7" ht="12.75">
      <c r="C1" s="159"/>
      <c r="D1" s="159"/>
      <c r="E1" s="159"/>
      <c r="F1" s="160">
        <v>1</v>
      </c>
      <c r="G1" s="160">
        <v>0</v>
      </c>
    </row>
    <row r="2" spans="1:7" ht="12.75">
      <c r="A2" s="1296" t="s">
        <v>434</v>
      </c>
      <c r="B2" s="157" t="s">
        <v>988</v>
      </c>
      <c r="C2" s="159"/>
      <c r="D2" s="159"/>
      <c r="E2" s="159"/>
      <c r="F2" s="161" t="s">
        <v>569</v>
      </c>
      <c r="G2" s="161" t="s">
        <v>616</v>
      </c>
    </row>
    <row r="3" spans="1:7" ht="33.75">
      <c r="A3" s="1296"/>
      <c r="B3" s="158" t="s">
        <v>34</v>
      </c>
      <c r="C3" s="159"/>
      <c r="D3" s="159"/>
      <c r="E3" s="159"/>
      <c r="F3" s="161" t="s">
        <v>569</v>
      </c>
      <c r="G3" s="161" t="s">
        <v>616</v>
      </c>
    </row>
    <row r="4" spans="1:7" ht="22.5">
      <c r="A4" s="1296"/>
      <c r="B4" s="157" t="s">
        <v>1562</v>
      </c>
      <c r="C4" s="159"/>
      <c r="D4" s="159"/>
      <c r="E4" s="159"/>
      <c r="F4" s="161" t="s">
        <v>569</v>
      </c>
      <c r="G4" s="161" t="s">
        <v>616</v>
      </c>
    </row>
    <row r="5" spans="1:7" ht="12.75">
      <c r="A5" s="1297"/>
      <c r="B5" s="157" t="s">
        <v>298</v>
      </c>
      <c r="C5" s="159"/>
      <c r="D5" s="159"/>
      <c r="E5" s="159"/>
      <c r="F5" s="161" t="s">
        <v>569</v>
      </c>
      <c r="G5" s="161" t="s">
        <v>616</v>
      </c>
    </row>
    <row r="6" spans="1:22" s="70" customFormat="1" ht="78.75">
      <c r="A6" s="134" t="s">
        <v>439</v>
      </c>
      <c r="B6" s="73" t="s">
        <v>552</v>
      </c>
      <c r="C6" s="74" t="s">
        <v>192</v>
      </c>
      <c r="D6" s="75" t="s">
        <v>435</v>
      </c>
      <c r="E6" s="75" t="s">
        <v>436</v>
      </c>
      <c r="F6" s="75" t="s">
        <v>608</v>
      </c>
      <c r="G6" s="75" t="s">
        <v>1538</v>
      </c>
      <c r="H6" s="129"/>
      <c r="I6" s="129"/>
      <c r="J6" s="129"/>
      <c r="K6" s="129"/>
      <c r="L6" s="129"/>
      <c r="M6" s="129"/>
      <c r="N6" s="129"/>
      <c r="O6" s="129"/>
      <c r="P6" s="129"/>
      <c r="Q6" s="129"/>
      <c r="R6" s="129"/>
      <c r="S6" s="129"/>
      <c r="T6" s="149"/>
      <c r="U6" s="129"/>
      <c r="V6" s="133"/>
    </row>
    <row r="7" spans="1:22" s="124" customFormat="1" ht="22.5">
      <c r="A7" s="134"/>
      <c r="B7" s="73" t="s">
        <v>1520</v>
      </c>
      <c r="C7" s="74" t="s">
        <v>1521</v>
      </c>
      <c r="D7" s="75" t="s">
        <v>193</v>
      </c>
      <c r="E7" s="75" t="s">
        <v>1523</v>
      </c>
      <c r="F7" s="75" t="s">
        <v>188</v>
      </c>
      <c r="G7" s="75" t="s">
        <v>1538</v>
      </c>
      <c r="H7" s="129"/>
      <c r="I7" s="129"/>
      <c r="J7" s="129"/>
      <c r="K7" s="129"/>
      <c r="L7" s="129"/>
      <c r="M7" s="129"/>
      <c r="N7" s="129"/>
      <c r="O7" s="129"/>
      <c r="P7" s="130"/>
      <c r="Q7" s="129"/>
      <c r="R7" s="129"/>
      <c r="S7" s="129"/>
      <c r="T7" s="129"/>
      <c r="U7" s="129"/>
      <c r="V7" s="133"/>
    </row>
    <row r="8" spans="1:22" s="124" customFormat="1" ht="22.5">
      <c r="A8" s="134"/>
      <c r="B8" s="73" t="s">
        <v>1524</v>
      </c>
      <c r="C8" s="74" t="s">
        <v>194</v>
      </c>
      <c r="D8" s="75" t="s">
        <v>1547</v>
      </c>
      <c r="E8" s="75" t="s">
        <v>1526</v>
      </c>
      <c r="F8" s="75" t="s">
        <v>1527</v>
      </c>
      <c r="G8" s="75" t="s">
        <v>570</v>
      </c>
      <c r="H8" s="129"/>
      <c r="I8" s="129"/>
      <c r="J8" s="129"/>
      <c r="K8" s="129"/>
      <c r="L8" s="129"/>
      <c r="M8" s="129"/>
      <c r="N8" s="129"/>
      <c r="O8" s="129"/>
      <c r="P8" s="129"/>
      <c r="Q8" s="129"/>
      <c r="R8" s="129"/>
      <c r="S8" s="129"/>
      <c r="T8" s="129"/>
      <c r="U8" s="129"/>
      <c r="V8" s="133"/>
    </row>
    <row r="9" spans="1:22" s="124" customFormat="1" ht="22.5">
      <c r="A9" s="134"/>
      <c r="B9" s="73" t="s">
        <v>1528</v>
      </c>
      <c r="C9" s="74" t="s">
        <v>196</v>
      </c>
      <c r="D9" s="75" t="s">
        <v>1552</v>
      </c>
      <c r="E9" s="75" t="s">
        <v>1553</v>
      </c>
      <c r="F9" s="75" t="s">
        <v>1554</v>
      </c>
      <c r="G9" s="75" t="s">
        <v>570</v>
      </c>
      <c r="H9" s="129"/>
      <c r="I9" s="129"/>
      <c r="J9" s="129"/>
      <c r="K9" s="129"/>
      <c r="L9" s="129"/>
      <c r="M9" s="129"/>
      <c r="N9" s="129"/>
      <c r="O9" s="129"/>
      <c r="P9" s="129"/>
      <c r="Q9" s="129"/>
      <c r="R9" s="129"/>
      <c r="S9" s="129"/>
      <c r="T9" s="129"/>
      <c r="U9" s="129"/>
      <c r="V9" s="133"/>
    </row>
    <row r="10" spans="1:22" s="124" customFormat="1" ht="56.25">
      <c r="A10" s="134"/>
      <c r="B10" s="73" t="s">
        <v>1529</v>
      </c>
      <c r="C10" s="74" t="s">
        <v>195</v>
      </c>
      <c r="D10" s="75" t="s">
        <v>437</v>
      </c>
      <c r="E10" s="75" t="s">
        <v>438</v>
      </c>
      <c r="F10" s="75" t="s">
        <v>1555</v>
      </c>
      <c r="G10" s="75" t="s">
        <v>570</v>
      </c>
      <c r="H10" s="130"/>
      <c r="I10" s="130"/>
      <c r="J10" s="130"/>
      <c r="K10" s="130"/>
      <c r="L10" s="130"/>
      <c r="M10" s="129"/>
      <c r="N10" s="129"/>
      <c r="O10" s="129"/>
      <c r="P10" s="129"/>
      <c r="Q10" s="130"/>
      <c r="R10" s="130"/>
      <c r="S10" s="130"/>
      <c r="T10" s="130"/>
      <c r="U10" s="130"/>
      <c r="V10" s="133"/>
    </row>
    <row r="11" spans="1:22" s="124" customFormat="1" ht="33.75">
      <c r="A11" s="134"/>
      <c r="B11" s="73" t="s">
        <v>1534</v>
      </c>
      <c r="C11" s="74" t="s">
        <v>1006</v>
      </c>
      <c r="D11" s="75"/>
      <c r="E11" s="75" t="s">
        <v>550</v>
      </c>
      <c r="F11" s="75" t="s">
        <v>1527</v>
      </c>
      <c r="G11" s="75" t="s">
        <v>570</v>
      </c>
      <c r="H11" s="129"/>
      <c r="I11" s="129"/>
      <c r="J11" s="129"/>
      <c r="K11" s="129"/>
      <c r="L11" s="129"/>
      <c r="M11" s="129"/>
      <c r="N11" s="129"/>
      <c r="O11" s="129"/>
      <c r="P11" s="129"/>
      <c r="Q11" s="129"/>
      <c r="R11" s="129"/>
      <c r="S11" s="129"/>
      <c r="T11" s="129"/>
      <c r="U11" s="129"/>
      <c r="V11" s="133"/>
    </row>
    <row r="12" spans="1:22" s="124" customFormat="1" ht="45">
      <c r="A12" s="134"/>
      <c r="B12" s="73"/>
      <c r="C12" s="74" t="s">
        <v>318</v>
      </c>
      <c r="D12" s="75" t="s">
        <v>1535</v>
      </c>
      <c r="E12" s="75" t="s">
        <v>1526</v>
      </c>
      <c r="F12" s="75" t="s">
        <v>1527</v>
      </c>
      <c r="G12" s="75" t="s">
        <v>570</v>
      </c>
      <c r="H12" s="129"/>
      <c r="I12" s="129"/>
      <c r="J12" s="129"/>
      <c r="K12" s="129"/>
      <c r="L12" s="129"/>
      <c r="M12" s="129"/>
      <c r="N12" s="129"/>
      <c r="O12" s="129"/>
      <c r="P12" s="129"/>
      <c r="Q12" s="129"/>
      <c r="R12" s="129"/>
      <c r="S12" s="129"/>
      <c r="T12" s="129"/>
      <c r="U12" s="129"/>
      <c r="V12" s="133"/>
    </row>
    <row r="13" spans="1:22" s="124" customFormat="1" ht="33.75">
      <c r="A13" s="134"/>
      <c r="B13" s="73" t="s">
        <v>1536</v>
      </c>
      <c r="C13" s="74" t="s">
        <v>197</v>
      </c>
      <c r="D13" s="75" t="s">
        <v>1516</v>
      </c>
      <c r="E13" s="75" t="s">
        <v>985</v>
      </c>
      <c r="F13" s="75" t="s">
        <v>1517</v>
      </c>
      <c r="G13" s="75" t="s">
        <v>570</v>
      </c>
      <c r="H13" s="130"/>
      <c r="I13" s="130"/>
      <c r="J13" s="130"/>
      <c r="K13" s="130"/>
      <c r="L13" s="130"/>
      <c r="M13" s="129"/>
      <c r="N13" s="129"/>
      <c r="O13" s="129"/>
      <c r="P13" s="129"/>
      <c r="Q13" s="129"/>
      <c r="R13" s="129"/>
      <c r="S13" s="129"/>
      <c r="T13" s="129"/>
      <c r="U13" s="129"/>
      <c r="V13" s="133"/>
    </row>
  </sheetData>
  <sheetProtection/>
  <mergeCells count="1">
    <mergeCell ref="A2:A5"/>
  </mergeCells>
  <printOptions horizontalCentered="1" verticalCentered="1"/>
  <pageMargins left="0.7480314960629921" right="0.7480314960629921" top="0.7086614173228347" bottom="0.56" header="0.5118110236220472" footer="0.2362204724409449"/>
  <pageSetup horizontalDpi="600" verticalDpi="600" orientation="landscape" paperSize="9" scale="120" r:id="rId1"/>
</worksheet>
</file>

<file path=xl/worksheets/sheet5.xml><?xml version="1.0" encoding="utf-8"?>
<worksheet xmlns="http://schemas.openxmlformats.org/spreadsheetml/2006/main" xmlns:r="http://schemas.openxmlformats.org/officeDocument/2006/relationships">
  <sheetPr codeName="Sheet5"/>
  <dimension ref="A1:P55"/>
  <sheetViews>
    <sheetView showGridLines="0" tabSelected="1" zoomScalePageLayoutView="0" workbookViewId="0" topLeftCell="A1">
      <selection activeCell="O11" sqref="O11"/>
    </sheetView>
  </sheetViews>
  <sheetFormatPr defaultColWidth="9.140625" defaultRowHeight="12.75"/>
  <cols>
    <col min="5" max="5" width="7.8515625" style="0" customWidth="1"/>
  </cols>
  <sheetData>
    <row r="1" spans="1:16" ht="12.75">
      <c r="A1" s="456"/>
      <c r="B1" s="456"/>
      <c r="C1" s="456"/>
      <c r="D1" s="456"/>
      <c r="E1" s="456"/>
      <c r="F1" s="456"/>
      <c r="G1" s="456"/>
      <c r="H1" s="456"/>
      <c r="I1" s="456"/>
      <c r="J1" s="456"/>
      <c r="K1" s="456"/>
      <c r="L1" s="456"/>
      <c r="M1" s="456"/>
      <c r="N1" s="456"/>
      <c r="O1" s="456"/>
      <c r="P1" s="456"/>
    </row>
    <row r="2" spans="1:16" ht="12.75">
      <c r="A2" s="456"/>
      <c r="B2" s="456"/>
      <c r="C2" s="456"/>
      <c r="D2" s="456"/>
      <c r="E2" s="456"/>
      <c r="F2" s="456"/>
      <c r="G2" s="456"/>
      <c r="H2" s="456"/>
      <c r="I2" s="456"/>
      <c r="J2" s="456"/>
      <c r="K2" s="456"/>
      <c r="L2" s="456"/>
      <c r="M2" s="456"/>
      <c r="N2" s="456"/>
      <c r="O2" s="456"/>
      <c r="P2" s="456"/>
    </row>
    <row r="3" spans="1:16" ht="27.75">
      <c r="A3" s="456"/>
      <c r="B3" s="456"/>
      <c r="C3" s="456"/>
      <c r="D3" s="456"/>
      <c r="E3" s="1298" t="s">
        <v>1602</v>
      </c>
      <c r="F3" s="1298"/>
      <c r="G3" s="1298"/>
      <c r="H3" s="1298"/>
      <c r="I3" s="1298"/>
      <c r="J3" s="1298"/>
      <c r="K3" s="1298"/>
      <c r="L3" s="1298"/>
      <c r="M3" s="456"/>
      <c r="N3" s="456"/>
      <c r="O3" s="456"/>
      <c r="P3" s="456"/>
    </row>
    <row r="4" spans="1:16" ht="12.75">
      <c r="A4" s="456"/>
      <c r="B4" s="456"/>
      <c r="C4" s="456"/>
      <c r="D4" s="456"/>
      <c r="E4" s="456"/>
      <c r="F4" s="456"/>
      <c r="G4" s="456"/>
      <c r="H4" s="456"/>
      <c r="I4" s="456"/>
      <c r="J4" s="456"/>
      <c r="K4" s="456"/>
      <c r="L4" s="456"/>
      <c r="M4" s="456"/>
      <c r="N4" s="456"/>
      <c r="O4" s="456"/>
      <c r="P4" s="456"/>
    </row>
    <row r="5" spans="1:16" ht="12.75">
      <c r="A5" s="456"/>
      <c r="B5" s="456"/>
      <c r="C5" s="456"/>
      <c r="D5" s="456"/>
      <c r="E5" s="456"/>
      <c r="F5" s="456"/>
      <c r="G5" s="456"/>
      <c r="H5" s="456"/>
      <c r="I5" s="456"/>
      <c r="J5" s="456"/>
      <c r="K5" s="456"/>
      <c r="L5" s="456"/>
      <c r="M5" s="456"/>
      <c r="N5" s="456"/>
      <c r="O5" s="456"/>
      <c r="P5" s="456"/>
    </row>
    <row r="6" spans="1:16" ht="12.75">
      <c r="A6" s="456"/>
      <c r="B6" s="456"/>
      <c r="C6" s="456"/>
      <c r="D6" s="456"/>
      <c r="E6" s="456"/>
      <c r="F6" s="456"/>
      <c r="G6" s="456"/>
      <c r="H6" s="456"/>
      <c r="I6" s="456"/>
      <c r="J6" s="456"/>
      <c r="K6" s="456"/>
      <c r="L6" s="456"/>
      <c r="M6" s="456"/>
      <c r="N6" s="456"/>
      <c r="O6" s="456"/>
      <c r="P6" s="456"/>
    </row>
    <row r="7" spans="1:16" ht="12.75">
      <c r="A7" s="456"/>
      <c r="B7" s="456"/>
      <c r="C7" s="456"/>
      <c r="D7" s="456"/>
      <c r="E7" s="456"/>
      <c r="F7" s="456"/>
      <c r="G7" s="456"/>
      <c r="H7" s="456"/>
      <c r="I7" s="456"/>
      <c r="J7" s="456"/>
      <c r="K7" s="456"/>
      <c r="L7" s="456"/>
      <c r="M7" s="456"/>
      <c r="N7" s="456"/>
      <c r="O7" s="456"/>
      <c r="P7" s="456"/>
    </row>
    <row r="8" spans="1:16" ht="12.75">
      <c r="A8" s="456"/>
      <c r="B8" s="456"/>
      <c r="C8" s="456"/>
      <c r="D8" s="456"/>
      <c r="E8" s="456"/>
      <c r="F8" s="456"/>
      <c r="G8" s="456"/>
      <c r="H8" s="456"/>
      <c r="I8" s="456"/>
      <c r="J8" s="456"/>
      <c r="K8" s="456"/>
      <c r="L8" s="456"/>
      <c r="M8" s="456"/>
      <c r="N8" s="456"/>
      <c r="O8" s="456"/>
      <c r="P8" s="456"/>
    </row>
    <row r="9" spans="1:16" ht="12.75">
      <c r="A9" s="456"/>
      <c r="B9" s="456"/>
      <c r="C9" s="456"/>
      <c r="D9" s="456"/>
      <c r="E9" s="456"/>
      <c r="F9" s="456"/>
      <c r="G9" s="456"/>
      <c r="H9" s="456"/>
      <c r="I9" s="456"/>
      <c r="J9" s="456"/>
      <c r="K9" s="456"/>
      <c r="L9" s="456"/>
      <c r="M9" s="456"/>
      <c r="N9" s="456"/>
      <c r="O9" s="456"/>
      <c r="P9" s="456"/>
    </row>
    <row r="10" spans="1:16" ht="12.75">
      <c r="A10" s="456"/>
      <c r="B10" s="456"/>
      <c r="C10" s="456"/>
      <c r="D10" s="456"/>
      <c r="E10" s="456"/>
      <c r="F10" s="456"/>
      <c r="G10" s="456"/>
      <c r="H10" s="456"/>
      <c r="I10" s="456"/>
      <c r="J10" s="456"/>
      <c r="K10" s="456"/>
      <c r="L10" s="456"/>
      <c r="M10" s="456"/>
      <c r="N10" s="456"/>
      <c r="O10" s="456"/>
      <c r="P10" s="456"/>
    </row>
    <row r="11" spans="1:16" ht="23.25">
      <c r="A11" s="456"/>
      <c r="B11" s="456"/>
      <c r="C11" s="456"/>
      <c r="D11" s="456"/>
      <c r="E11" s="457" t="s">
        <v>1603</v>
      </c>
      <c r="F11" s="457"/>
      <c r="G11" s="457"/>
      <c r="H11" s="457"/>
      <c r="I11" s="457"/>
      <c r="J11" s="457"/>
      <c r="K11" s="457"/>
      <c r="L11" s="457"/>
      <c r="M11" s="456"/>
      <c r="N11" s="456"/>
      <c r="O11" s="456"/>
      <c r="P11" s="456"/>
    </row>
    <row r="12" spans="1:16" ht="12.75">
      <c r="A12" s="456"/>
      <c r="B12" s="456"/>
      <c r="C12" s="456"/>
      <c r="D12" s="456"/>
      <c r="E12" s="1299" t="s">
        <v>1304</v>
      </c>
      <c r="F12" s="1299"/>
      <c r="G12" s="1299"/>
      <c r="H12" s="1299"/>
      <c r="I12" s="1299"/>
      <c r="J12" s="1299"/>
      <c r="K12" s="1299"/>
      <c r="L12" s="1299"/>
      <c r="M12" s="456"/>
      <c r="N12" s="456"/>
      <c r="O12" s="456"/>
      <c r="P12" s="456"/>
    </row>
    <row r="13" spans="1:16" ht="12.75">
      <c r="A13" s="456"/>
      <c r="B13" s="456"/>
      <c r="C13" s="456"/>
      <c r="D13" s="456"/>
      <c r="E13" s="456"/>
      <c r="F13" s="456"/>
      <c r="G13" s="456"/>
      <c r="H13" s="456"/>
      <c r="I13" s="456"/>
      <c r="J13" s="456"/>
      <c r="K13" s="456"/>
      <c r="L13" s="456"/>
      <c r="M13" s="456"/>
      <c r="N13" s="456"/>
      <c r="O13" s="456"/>
      <c r="P13" s="456"/>
    </row>
    <row r="14" spans="1:16" ht="15.75">
      <c r="A14" s="456"/>
      <c r="B14" s="456"/>
      <c r="C14" s="456"/>
      <c r="D14" s="456"/>
      <c r="E14" s="1300" t="s">
        <v>1605</v>
      </c>
      <c r="F14" s="1300"/>
      <c r="G14" s="1300"/>
      <c r="H14" s="456"/>
      <c r="I14" s="456"/>
      <c r="J14" s="1300" t="s">
        <v>1604</v>
      </c>
      <c r="K14" s="1300"/>
      <c r="L14" s="458"/>
      <c r="M14" s="458"/>
      <c r="N14" s="456"/>
      <c r="O14" s="456"/>
      <c r="P14" s="456"/>
    </row>
    <row r="15" spans="1:16" ht="12.75">
      <c r="A15" s="456"/>
      <c r="B15" s="456"/>
      <c r="C15" s="456"/>
      <c r="D15" s="456"/>
      <c r="E15" s="456"/>
      <c r="F15" s="456"/>
      <c r="G15" s="456"/>
      <c r="H15" s="456"/>
      <c r="I15" s="456"/>
      <c r="J15" s="456"/>
      <c r="K15" s="456"/>
      <c r="L15" s="456"/>
      <c r="M15" s="456"/>
      <c r="N15" s="456"/>
      <c r="O15" s="456"/>
      <c r="P15" s="456"/>
    </row>
    <row r="16" spans="1:16" ht="12.75">
      <c r="A16" s="456"/>
      <c r="B16" s="456"/>
      <c r="C16" s="456" t="s">
        <v>1557</v>
      </c>
      <c r="D16" s="456"/>
      <c r="E16" s="456"/>
      <c r="F16" s="456"/>
      <c r="G16" s="456"/>
      <c r="H16" s="456" t="s">
        <v>1557</v>
      </c>
      <c r="I16" s="456"/>
      <c r="J16" s="456"/>
      <c r="K16" s="456"/>
      <c r="L16" s="456"/>
      <c r="M16" s="456" t="s">
        <v>1557</v>
      </c>
      <c r="N16" s="456"/>
      <c r="O16" s="456"/>
      <c r="P16" s="456"/>
    </row>
    <row r="17" spans="1:16" ht="12.75">
      <c r="A17" s="456"/>
      <c r="B17" s="456"/>
      <c r="C17" s="456"/>
      <c r="D17" s="456"/>
      <c r="E17" s="456"/>
      <c r="F17" s="456"/>
      <c r="G17" s="456"/>
      <c r="H17" s="456"/>
      <c r="I17" s="456"/>
      <c r="J17" s="456"/>
      <c r="K17" s="456"/>
      <c r="L17" s="456"/>
      <c r="M17" s="456"/>
      <c r="N17" s="456"/>
      <c r="O17" s="456"/>
      <c r="P17" s="456"/>
    </row>
    <row r="18" spans="1:16" ht="12.75">
      <c r="A18" s="456"/>
      <c r="B18" s="456"/>
      <c r="C18" s="456" t="s">
        <v>1557</v>
      </c>
      <c r="D18" s="456"/>
      <c r="E18" s="456"/>
      <c r="F18" s="456"/>
      <c r="G18" s="456"/>
      <c r="H18" s="456" t="s">
        <v>1557</v>
      </c>
      <c r="I18" s="456" t="s">
        <v>1557</v>
      </c>
      <c r="J18" s="456"/>
      <c r="K18" s="456"/>
      <c r="L18" s="456"/>
      <c r="M18" s="456" t="s">
        <v>1557</v>
      </c>
      <c r="N18" s="456"/>
      <c r="O18" s="456"/>
      <c r="P18" s="456"/>
    </row>
    <row r="19" spans="1:16" ht="12.75">
      <c r="A19" s="456"/>
      <c r="B19" s="456"/>
      <c r="C19" s="456"/>
      <c r="D19" s="456"/>
      <c r="E19" s="456"/>
      <c r="F19" s="456"/>
      <c r="G19" s="456"/>
      <c r="H19" s="456"/>
      <c r="I19" s="456"/>
      <c r="J19" s="456"/>
      <c r="K19" s="456"/>
      <c r="L19" s="456"/>
      <c r="M19" s="456"/>
      <c r="N19" s="456"/>
      <c r="O19" s="456"/>
      <c r="P19" s="456"/>
    </row>
    <row r="20" spans="1:16" ht="12.75">
      <c r="A20" s="456"/>
      <c r="B20" s="456"/>
      <c r="C20" s="456" t="s">
        <v>1557</v>
      </c>
      <c r="D20" s="456"/>
      <c r="E20" s="456"/>
      <c r="F20" s="456"/>
      <c r="G20" s="456"/>
      <c r="H20" s="456"/>
      <c r="I20" s="456"/>
      <c r="J20" s="456"/>
      <c r="K20" s="456"/>
      <c r="L20" s="456"/>
      <c r="M20" s="456" t="s">
        <v>1557</v>
      </c>
      <c r="N20" s="456"/>
      <c r="O20" s="456"/>
      <c r="P20" s="456"/>
    </row>
    <row r="21" spans="1:16" ht="12.75">
      <c r="A21" s="456"/>
      <c r="B21" s="456"/>
      <c r="C21" s="456"/>
      <c r="D21" s="456"/>
      <c r="E21" s="456"/>
      <c r="F21" s="456"/>
      <c r="G21" s="456"/>
      <c r="H21" s="456"/>
      <c r="I21" s="456"/>
      <c r="J21" s="456"/>
      <c r="K21" s="456"/>
      <c r="L21" s="456"/>
      <c r="M21" s="456"/>
      <c r="N21" s="456"/>
      <c r="O21" s="456"/>
      <c r="P21" s="456"/>
    </row>
    <row r="22" spans="1:16" ht="12.75">
      <c r="A22" s="456"/>
      <c r="B22" s="456"/>
      <c r="C22" s="456" t="s">
        <v>1557</v>
      </c>
      <c r="D22" s="456"/>
      <c r="E22" s="456"/>
      <c r="F22" s="456"/>
      <c r="G22" s="456"/>
      <c r="H22" s="456"/>
      <c r="I22" s="456"/>
      <c r="J22" s="456"/>
      <c r="K22" s="456"/>
      <c r="L22" s="456"/>
      <c r="M22" s="456" t="s">
        <v>1557</v>
      </c>
      <c r="N22" s="456"/>
      <c r="O22" s="456"/>
      <c r="P22" s="456"/>
    </row>
    <row r="23" spans="1:16" ht="12.75">
      <c r="A23" s="456"/>
      <c r="B23" s="456"/>
      <c r="C23" s="456"/>
      <c r="D23" s="456"/>
      <c r="E23" s="456"/>
      <c r="F23" s="456"/>
      <c r="G23" s="456"/>
      <c r="H23" s="456"/>
      <c r="I23" s="456"/>
      <c r="J23" s="456"/>
      <c r="K23" s="456"/>
      <c r="L23" s="456"/>
      <c r="M23" s="456"/>
      <c r="N23" s="456"/>
      <c r="O23" s="456"/>
      <c r="P23" s="456"/>
    </row>
    <row r="24" spans="1:16" ht="12.75">
      <c r="A24" s="456"/>
      <c r="B24" s="456"/>
      <c r="C24" s="456" t="s">
        <v>1557</v>
      </c>
      <c r="D24" s="456"/>
      <c r="E24" s="456"/>
      <c r="F24" s="456"/>
      <c r="G24" s="456"/>
      <c r="H24" s="456"/>
      <c r="I24" s="456"/>
      <c r="J24" s="456"/>
      <c r="K24" s="456"/>
      <c r="L24" s="456"/>
      <c r="M24" s="456"/>
      <c r="N24" s="456"/>
      <c r="O24" s="456"/>
      <c r="P24" s="456"/>
    </row>
    <row r="25" spans="1:16" ht="12.75">
      <c r="A25" s="456"/>
      <c r="B25" s="456"/>
      <c r="C25" s="456"/>
      <c r="D25" s="456"/>
      <c r="E25" s="456"/>
      <c r="F25" s="456"/>
      <c r="G25" s="456"/>
      <c r="H25" s="456"/>
      <c r="I25" s="456"/>
      <c r="J25" s="456"/>
      <c r="K25" s="456"/>
      <c r="L25" s="456"/>
      <c r="M25" s="456"/>
      <c r="N25" s="456"/>
      <c r="O25" s="456"/>
      <c r="P25" s="456"/>
    </row>
    <row r="26" spans="1:16" ht="12.75">
      <c r="A26" s="456"/>
      <c r="B26" s="456"/>
      <c r="C26" s="456" t="s">
        <v>1557</v>
      </c>
      <c r="D26" s="456"/>
      <c r="E26" s="456"/>
      <c r="F26" s="456"/>
      <c r="G26" s="456"/>
      <c r="H26" s="456"/>
      <c r="I26" s="456"/>
      <c r="J26" s="456"/>
      <c r="K26" s="456"/>
      <c r="L26" s="456"/>
      <c r="M26" s="456"/>
      <c r="N26" s="456"/>
      <c r="O26" s="456"/>
      <c r="P26" s="456"/>
    </row>
    <row r="27" spans="1:16" ht="12.75">
      <c r="A27" s="456"/>
      <c r="B27" s="456"/>
      <c r="C27" s="456"/>
      <c r="D27" s="456"/>
      <c r="E27" s="456"/>
      <c r="F27" s="456"/>
      <c r="G27" s="456"/>
      <c r="H27" s="456"/>
      <c r="I27" s="456"/>
      <c r="J27" s="456"/>
      <c r="K27" s="456"/>
      <c r="L27" s="456"/>
      <c r="M27" s="456"/>
      <c r="N27" s="456"/>
      <c r="O27" s="456"/>
      <c r="P27" s="456"/>
    </row>
    <row r="28" spans="1:16" ht="12.75">
      <c r="A28" s="456"/>
      <c r="B28" s="456"/>
      <c r="C28" s="456"/>
      <c r="D28" s="456"/>
      <c r="E28" s="456"/>
      <c r="F28" s="456"/>
      <c r="G28" s="456"/>
      <c r="H28" s="456"/>
      <c r="I28" s="456"/>
      <c r="J28" s="456"/>
      <c r="K28" s="456"/>
      <c r="L28" s="456"/>
      <c r="M28" s="456"/>
      <c r="N28" s="456"/>
      <c r="O28" s="456"/>
      <c r="P28" s="456"/>
    </row>
    <row r="29" spans="1:16" ht="12.75">
      <c r="A29" s="456"/>
      <c r="B29" s="456"/>
      <c r="C29" s="456"/>
      <c r="D29" s="456"/>
      <c r="E29" s="456"/>
      <c r="F29" s="456"/>
      <c r="G29" s="456"/>
      <c r="H29" s="456"/>
      <c r="I29" s="456"/>
      <c r="J29" s="456"/>
      <c r="K29" s="456"/>
      <c r="L29" s="456"/>
      <c r="M29" s="456"/>
      <c r="N29" s="456"/>
      <c r="O29" s="456"/>
      <c r="P29" s="456"/>
    </row>
    <row r="30" spans="1:16" ht="12.75">
      <c r="A30" s="456"/>
      <c r="B30" s="456"/>
      <c r="C30" s="456"/>
      <c r="D30" s="456"/>
      <c r="E30" s="456"/>
      <c r="F30" s="456"/>
      <c r="G30" s="456"/>
      <c r="H30" s="456"/>
      <c r="I30" s="456"/>
      <c r="J30" s="456"/>
      <c r="K30" s="456"/>
      <c r="L30" s="456"/>
      <c r="M30" s="456"/>
      <c r="N30" s="456"/>
      <c r="O30" s="456"/>
      <c r="P30" s="456"/>
    </row>
    <row r="31" spans="1:16" ht="12.75">
      <c r="A31" s="456"/>
      <c r="B31" s="456"/>
      <c r="C31" s="456"/>
      <c r="D31" s="456"/>
      <c r="E31" s="456"/>
      <c r="F31" s="456"/>
      <c r="G31" s="456"/>
      <c r="H31" s="456"/>
      <c r="I31" s="456"/>
      <c r="J31" s="456"/>
      <c r="K31" s="456"/>
      <c r="L31" s="456"/>
      <c r="M31" s="456"/>
      <c r="N31" s="456"/>
      <c r="O31" s="456"/>
      <c r="P31" s="456"/>
    </row>
    <row r="32" spans="1:16" ht="12.75">
      <c r="A32" s="456"/>
      <c r="B32" s="456"/>
      <c r="C32" s="456"/>
      <c r="D32" s="456"/>
      <c r="E32" s="456"/>
      <c r="F32" s="456"/>
      <c r="G32" s="456"/>
      <c r="H32" s="456"/>
      <c r="I32" s="456"/>
      <c r="J32" s="456"/>
      <c r="K32" s="456"/>
      <c r="L32" s="456"/>
      <c r="M32" s="456"/>
      <c r="N32" s="456"/>
      <c r="O32" s="456"/>
      <c r="P32" s="456"/>
    </row>
    <row r="33" spans="1:16" ht="12.75">
      <c r="A33" s="456"/>
      <c r="B33" s="456"/>
      <c r="C33" s="456"/>
      <c r="D33" s="456"/>
      <c r="E33" s="456"/>
      <c r="F33" s="456"/>
      <c r="G33" s="456"/>
      <c r="H33" s="456"/>
      <c r="I33" s="456"/>
      <c r="J33" s="456"/>
      <c r="K33" s="456"/>
      <c r="L33" s="456"/>
      <c r="M33" s="456"/>
      <c r="N33" s="456"/>
      <c r="O33" s="456"/>
      <c r="P33" s="456"/>
    </row>
    <row r="34" spans="1:16" ht="12.75">
      <c r="A34" s="456"/>
      <c r="B34" s="456"/>
      <c r="C34" s="456"/>
      <c r="D34" s="456"/>
      <c r="E34" s="456"/>
      <c r="F34" s="456"/>
      <c r="G34" s="456"/>
      <c r="H34" s="456"/>
      <c r="I34" s="456"/>
      <c r="J34" s="456"/>
      <c r="K34" s="456"/>
      <c r="L34" s="456"/>
      <c r="M34" s="456"/>
      <c r="N34" s="456"/>
      <c r="O34" s="456"/>
      <c r="P34" s="456"/>
    </row>
    <row r="35" spans="1:16" ht="12.75">
      <c r="A35" s="456"/>
      <c r="B35" s="456"/>
      <c r="C35" s="456"/>
      <c r="D35" s="456"/>
      <c r="E35" s="456"/>
      <c r="F35" s="456"/>
      <c r="G35" s="456"/>
      <c r="H35" s="456"/>
      <c r="I35" s="456"/>
      <c r="J35" s="456"/>
      <c r="K35" s="456"/>
      <c r="L35" s="456"/>
      <c r="M35" s="456"/>
      <c r="N35" s="456"/>
      <c r="O35" s="456"/>
      <c r="P35" s="456"/>
    </row>
    <row r="36" spans="1:16" ht="12.75">
      <c r="A36" s="456"/>
      <c r="B36" s="456"/>
      <c r="C36" s="456"/>
      <c r="D36" s="456"/>
      <c r="E36" s="456"/>
      <c r="F36" s="456"/>
      <c r="G36" s="456"/>
      <c r="H36" s="456"/>
      <c r="I36" s="456"/>
      <c r="J36" s="456"/>
      <c r="K36" s="456"/>
      <c r="L36" s="456"/>
      <c r="M36" s="456"/>
      <c r="N36" s="456"/>
      <c r="O36" s="456"/>
      <c r="P36" s="456"/>
    </row>
    <row r="37" spans="1:16" ht="12.75">
      <c r="A37" s="456"/>
      <c r="B37" s="456"/>
      <c r="C37" s="456"/>
      <c r="D37" s="456"/>
      <c r="E37" s="456"/>
      <c r="F37" s="456"/>
      <c r="G37" s="456"/>
      <c r="H37" s="456"/>
      <c r="I37" s="456"/>
      <c r="J37" s="456"/>
      <c r="K37" s="456"/>
      <c r="L37" s="456"/>
      <c r="M37" s="456"/>
      <c r="N37" s="456"/>
      <c r="O37" s="456"/>
      <c r="P37" s="456"/>
    </row>
    <row r="38" spans="1:16" ht="12.75">
      <c r="A38" s="456"/>
      <c r="B38" s="456"/>
      <c r="C38" s="456"/>
      <c r="D38" s="456"/>
      <c r="E38" s="456"/>
      <c r="F38" s="456"/>
      <c r="G38" s="456"/>
      <c r="H38" s="456"/>
      <c r="I38" s="456"/>
      <c r="J38" s="456"/>
      <c r="K38" s="456"/>
      <c r="L38" s="456"/>
      <c r="M38" s="456"/>
      <c r="N38" s="456"/>
      <c r="O38" s="456"/>
      <c r="P38" s="456"/>
    </row>
    <row r="39" spans="1:16" ht="12.75">
      <c r="A39" s="456"/>
      <c r="B39" s="456"/>
      <c r="C39" s="456"/>
      <c r="D39" s="456"/>
      <c r="E39" s="456"/>
      <c r="F39" s="456"/>
      <c r="G39" s="456"/>
      <c r="H39" s="456"/>
      <c r="I39" s="456"/>
      <c r="J39" s="456"/>
      <c r="K39" s="456"/>
      <c r="L39" s="456"/>
      <c r="M39" s="456"/>
      <c r="N39" s="456"/>
      <c r="O39" s="456"/>
      <c r="P39" s="456"/>
    </row>
    <row r="40" spans="1:16" ht="12.75">
      <c r="A40" s="456"/>
      <c r="B40" s="456"/>
      <c r="C40" s="456"/>
      <c r="D40" s="456"/>
      <c r="E40" s="456"/>
      <c r="F40" s="456"/>
      <c r="G40" s="456"/>
      <c r="H40" s="456"/>
      <c r="I40" s="456"/>
      <c r="J40" s="456"/>
      <c r="K40" s="456"/>
      <c r="L40" s="456"/>
      <c r="M40" s="456"/>
      <c r="N40" s="456"/>
      <c r="O40" s="456"/>
      <c r="P40" s="456"/>
    </row>
    <row r="41" spans="1:16" ht="12.75">
      <c r="A41" s="456"/>
      <c r="B41" s="456"/>
      <c r="C41" s="456"/>
      <c r="D41" s="456"/>
      <c r="E41" s="456"/>
      <c r="F41" s="456"/>
      <c r="G41" s="456"/>
      <c r="H41" s="456"/>
      <c r="I41" s="456"/>
      <c r="J41" s="456"/>
      <c r="K41" s="456"/>
      <c r="L41" s="456"/>
      <c r="M41" s="456"/>
      <c r="N41" s="456"/>
      <c r="O41" s="456"/>
      <c r="P41" s="456"/>
    </row>
    <row r="42" spans="1:16" ht="12.75">
      <c r="A42" s="456"/>
      <c r="B42" s="456"/>
      <c r="C42" s="456"/>
      <c r="D42" s="456"/>
      <c r="E42" s="456"/>
      <c r="F42" s="456"/>
      <c r="G42" s="456"/>
      <c r="H42" s="456"/>
      <c r="I42" s="456"/>
      <c r="J42" s="456"/>
      <c r="K42" s="456"/>
      <c r="L42" s="456"/>
      <c r="M42" s="456"/>
      <c r="N42" s="456"/>
      <c r="O42" s="456"/>
      <c r="P42" s="456"/>
    </row>
    <row r="43" spans="1:16" ht="12.75">
      <c r="A43" s="456"/>
      <c r="B43" s="456"/>
      <c r="C43" s="456"/>
      <c r="D43" s="456"/>
      <c r="E43" s="456"/>
      <c r="F43" s="456"/>
      <c r="G43" s="456"/>
      <c r="H43" s="456"/>
      <c r="I43" s="456"/>
      <c r="J43" s="456"/>
      <c r="K43" s="456"/>
      <c r="L43" s="456"/>
      <c r="M43" s="456"/>
      <c r="N43" s="456"/>
      <c r="O43" s="456"/>
      <c r="P43" s="456"/>
    </row>
    <row r="44" spans="1:16" ht="12.75">
      <c r="A44" s="456"/>
      <c r="B44" s="456"/>
      <c r="C44" s="456"/>
      <c r="D44" s="456"/>
      <c r="E44" s="456"/>
      <c r="F44" s="456"/>
      <c r="G44" s="456"/>
      <c r="H44" s="456"/>
      <c r="I44" s="456"/>
      <c r="J44" s="456"/>
      <c r="K44" s="456"/>
      <c r="L44" s="456"/>
      <c r="M44" s="456"/>
      <c r="N44" s="456"/>
      <c r="O44" s="456"/>
      <c r="P44" s="456"/>
    </row>
    <row r="45" spans="1:16" ht="12.75">
      <c r="A45" s="456"/>
      <c r="B45" s="456"/>
      <c r="C45" s="456"/>
      <c r="D45" s="456"/>
      <c r="E45" s="456"/>
      <c r="F45" s="456"/>
      <c r="G45" s="456"/>
      <c r="H45" s="456"/>
      <c r="I45" s="456"/>
      <c r="J45" s="456"/>
      <c r="K45" s="456"/>
      <c r="L45" s="456"/>
      <c r="M45" s="456"/>
      <c r="N45" s="456"/>
      <c r="O45" s="456"/>
      <c r="P45" s="456"/>
    </row>
    <row r="46" spans="1:16" ht="12.75">
      <c r="A46" s="456"/>
      <c r="B46" s="456"/>
      <c r="C46" s="456"/>
      <c r="D46" s="456"/>
      <c r="E46" s="456"/>
      <c r="F46" s="456"/>
      <c r="G46" s="456"/>
      <c r="H46" s="456"/>
      <c r="I46" s="456"/>
      <c r="J46" s="456"/>
      <c r="K46" s="456"/>
      <c r="L46" s="456"/>
      <c r="M46" s="456"/>
      <c r="N46" s="456"/>
      <c r="O46" s="456"/>
      <c r="P46" s="456"/>
    </row>
    <row r="47" spans="1:16" ht="12.75">
      <c r="A47" s="456"/>
      <c r="B47" s="456"/>
      <c r="C47" s="456"/>
      <c r="D47" s="456"/>
      <c r="E47" s="456"/>
      <c r="F47" s="456"/>
      <c r="G47" s="456"/>
      <c r="H47" s="456"/>
      <c r="I47" s="456"/>
      <c r="J47" s="456"/>
      <c r="K47" s="456"/>
      <c r="L47" s="456"/>
      <c r="M47" s="456"/>
      <c r="N47" s="456"/>
      <c r="O47" s="456"/>
      <c r="P47" s="456"/>
    </row>
    <row r="48" spans="1:16" ht="12.75">
      <c r="A48" s="456"/>
      <c r="B48" s="456"/>
      <c r="C48" s="456"/>
      <c r="D48" s="456"/>
      <c r="E48" s="456"/>
      <c r="F48" s="456"/>
      <c r="G48" s="456"/>
      <c r="H48" s="456"/>
      <c r="I48" s="456"/>
      <c r="J48" s="456"/>
      <c r="K48" s="456"/>
      <c r="L48" s="456"/>
      <c r="M48" s="456"/>
      <c r="N48" s="456"/>
      <c r="O48" s="456"/>
      <c r="P48" s="456"/>
    </row>
    <row r="49" spans="1:16" ht="12.75">
      <c r="A49" s="456"/>
      <c r="B49" s="456"/>
      <c r="C49" s="456"/>
      <c r="D49" s="456"/>
      <c r="E49" s="456"/>
      <c r="F49" s="456"/>
      <c r="G49" s="456"/>
      <c r="H49" s="456"/>
      <c r="I49" s="456"/>
      <c r="J49" s="456"/>
      <c r="K49" s="456"/>
      <c r="L49" s="456"/>
      <c r="M49" s="456"/>
      <c r="N49" s="456"/>
      <c r="O49" s="456"/>
      <c r="P49" s="456"/>
    </row>
    <row r="50" spans="1:16" ht="12.75">
      <c r="A50" s="456"/>
      <c r="B50" s="456"/>
      <c r="C50" s="456"/>
      <c r="D50" s="456"/>
      <c r="E50" s="456"/>
      <c r="F50" s="456"/>
      <c r="G50" s="456"/>
      <c r="H50" s="456"/>
      <c r="I50" s="456"/>
      <c r="J50" s="456"/>
      <c r="K50" s="456"/>
      <c r="L50" s="456"/>
      <c r="M50" s="456"/>
      <c r="N50" s="456"/>
      <c r="O50" s="456"/>
      <c r="P50" s="456"/>
    </row>
    <row r="51" spans="1:16" ht="12.75">
      <c r="A51" s="456"/>
      <c r="B51" s="456"/>
      <c r="C51" s="456"/>
      <c r="D51" s="456"/>
      <c r="E51" s="456"/>
      <c r="F51" s="456"/>
      <c r="G51" s="456"/>
      <c r="H51" s="456"/>
      <c r="I51" s="456"/>
      <c r="J51" s="456"/>
      <c r="K51" s="456"/>
      <c r="L51" s="456"/>
      <c r="M51" s="456"/>
      <c r="N51" s="456"/>
      <c r="O51" s="456"/>
      <c r="P51" s="456"/>
    </row>
    <row r="52" spans="1:16" ht="12.75">
      <c r="A52" s="456"/>
      <c r="B52" s="456"/>
      <c r="C52" s="456"/>
      <c r="D52" s="456"/>
      <c r="E52" s="456"/>
      <c r="F52" s="456"/>
      <c r="G52" s="456"/>
      <c r="H52" s="456"/>
      <c r="I52" s="456"/>
      <c r="J52" s="456"/>
      <c r="K52" s="456"/>
      <c r="L52" s="456"/>
      <c r="M52" s="456"/>
      <c r="N52" s="456"/>
      <c r="O52" s="456"/>
      <c r="P52" s="456"/>
    </row>
    <row r="53" spans="1:16" ht="12.75">
      <c r="A53" s="456"/>
      <c r="B53" s="456"/>
      <c r="C53" s="456"/>
      <c r="D53" s="456"/>
      <c r="E53" s="456"/>
      <c r="F53" s="456"/>
      <c r="G53" s="456"/>
      <c r="H53" s="456"/>
      <c r="I53" s="456"/>
      <c r="J53" s="456"/>
      <c r="K53" s="456"/>
      <c r="L53" s="456"/>
      <c r="M53" s="456"/>
      <c r="N53" s="456"/>
      <c r="O53" s="456"/>
      <c r="P53" s="456"/>
    </row>
    <row r="54" spans="1:16" ht="12.75">
      <c r="A54" s="456"/>
      <c r="B54" s="456"/>
      <c r="C54" s="456"/>
      <c r="D54" s="456"/>
      <c r="E54" s="456"/>
      <c r="F54" s="456"/>
      <c r="G54" s="456"/>
      <c r="H54" s="456"/>
      <c r="I54" s="456"/>
      <c r="J54" s="456"/>
      <c r="K54" s="456"/>
      <c r="L54" s="456"/>
      <c r="M54" s="456"/>
      <c r="N54" s="456"/>
      <c r="O54" s="456"/>
      <c r="P54" s="456"/>
    </row>
    <row r="55" spans="1:16" ht="12.75">
      <c r="A55" s="456"/>
      <c r="B55" s="456"/>
      <c r="C55" s="456"/>
      <c r="D55" s="456"/>
      <c r="E55" s="456"/>
      <c r="F55" s="456"/>
      <c r="G55" s="456"/>
      <c r="H55" s="456"/>
      <c r="I55" s="456"/>
      <c r="J55" s="456"/>
      <c r="K55" s="456"/>
      <c r="L55" s="456"/>
      <c r="M55" s="456"/>
      <c r="N55" s="456"/>
      <c r="O55" s="456"/>
      <c r="P55" s="456"/>
    </row>
  </sheetData>
  <sheetProtection/>
  <mergeCells count="4">
    <mergeCell ref="E3:L3"/>
    <mergeCell ref="E12:L12"/>
    <mergeCell ref="E14:G14"/>
    <mergeCell ref="J14:K14"/>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6">
    <tabColor indexed="48"/>
  </sheetPr>
  <dimension ref="A1:W58"/>
  <sheetViews>
    <sheetView showGridLines="0" zoomScalePageLayoutView="0" workbookViewId="0" topLeftCell="A1">
      <pane xSplit="7" ySplit="4" topLeftCell="I31" activePane="bottomRight" state="frozen"/>
      <selection pane="topLeft" activeCell="A1" sqref="A1"/>
      <selection pane="topRight" activeCell="H1" sqref="H1"/>
      <selection pane="bottomLeft" activeCell="A5" sqref="A5"/>
      <selection pane="bottomRight" activeCell="E39" sqref="E39"/>
    </sheetView>
  </sheetViews>
  <sheetFormatPr defaultColWidth="9.140625" defaultRowHeight="12.75"/>
  <cols>
    <col min="1" max="1" width="5.421875" style="70" customWidth="1"/>
    <col min="2" max="2" width="48.57421875" style="188" customWidth="1"/>
    <col min="3" max="6" width="15.00390625" style="188" customWidth="1"/>
    <col min="7" max="7" width="15.00390625" style="123" hidden="1" customWidth="1"/>
    <col min="8" max="8" width="15.00390625" style="302" customWidth="1"/>
    <col min="9" max="22" width="8.421875" style="113" customWidth="1"/>
    <col min="23" max="23" width="11.140625" style="113" customWidth="1"/>
    <col min="24" max="16384" width="9.140625" style="79" customWidth="1"/>
  </cols>
  <sheetData>
    <row r="1" spans="1:23" ht="20.25">
      <c r="A1" s="567" t="s">
        <v>309</v>
      </c>
      <c r="B1" s="568"/>
      <c r="C1" s="569"/>
      <c r="D1" s="569"/>
      <c r="E1" s="569"/>
      <c r="F1" s="569"/>
      <c r="G1" s="391"/>
      <c r="H1" s="525"/>
      <c r="I1" s="392"/>
      <c r="J1" s="392"/>
      <c r="K1" s="392"/>
      <c r="L1" s="392"/>
      <c r="M1" s="392"/>
      <c r="N1" s="392"/>
      <c r="O1" s="392"/>
      <c r="P1" s="392"/>
      <c r="Q1" s="392"/>
      <c r="R1" s="392"/>
      <c r="S1" s="392"/>
      <c r="T1" s="392"/>
      <c r="U1" s="392"/>
      <c r="V1" s="392"/>
      <c r="W1" s="392"/>
    </row>
    <row r="2" spans="1:23" s="82" customFormat="1" ht="18.75" thickBot="1">
      <c r="A2" s="570" t="s">
        <v>1129</v>
      </c>
      <c r="B2" s="571" t="s">
        <v>1574</v>
      </c>
      <c r="C2" s="572"/>
      <c r="D2" s="573"/>
      <c r="E2" s="573"/>
      <c r="F2" s="573"/>
      <c r="G2" s="574"/>
      <c r="H2" s="575"/>
      <c r="I2" s="576"/>
      <c r="J2" s="576"/>
      <c r="K2" s="576"/>
      <c r="L2" s="576"/>
      <c r="M2" s="576"/>
      <c r="N2" s="576"/>
      <c r="O2" s="576"/>
      <c r="P2" s="576"/>
      <c r="Q2" s="576"/>
      <c r="R2" s="576"/>
      <c r="S2" s="576"/>
      <c r="T2" s="576"/>
      <c r="U2" s="576"/>
      <c r="V2" s="576"/>
      <c r="W2" s="576"/>
    </row>
    <row r="3" spans="1:23" s="199" customFormat="1" ht="22.5">
      <c r="A3" s="1303" t="s">
        <v>433</v>
      </c>
      <c r="B3" s="1304"/>
      <c r="C3" s="543" t="s">
        <v>300</v>
      </c>
      <c r="D3" s="543" t="s">
        <v>301</v>
      </c>
      <c r="E3" s="543" t="s">
        <v>543</v>
      </c>
      <c r="F3" s="543" t="s">
        <v>303</v>
      </c>
      <c r="G3" s="1307" t="s">
        <v>1246</v>
      </c>
      <c r="H3" s="1301" t="s">
        <v>1573</v>
      </c>
      <c r="I3" s="1309" t="s">
        <v>325</v>
      </c>
      <c r="J3" s="1309"/>
      <c r="K3" s="1309"/>
      <c r="L3" s="1309"/>
      <c r="M3" s="1309"/>
      <c r="N3" s="1309"/>
      <c r="O3" s="1309"/>
      <c r="P3" s="1309"/>
      <c r="Q3" s="1309"/>
      <c r="R3" s="1309"/>
      <c r="S3" s="1309"/>
      <c r="T3" s="1309"/>
      <c r="U3" s="1309"/>
      <c r="V3" s="1310"/>
      <c r="W3" s="1311" t="s">
        <v>324</v>
      </c>
    </row>
    <row r="4" spans="1:23" s="199" customFormat="1" ht="12" thickBot="1">
      <c r="A4" s="1305"/>
      <c r="B4" s="1306"/>
      <c r="C4" s="544" t="s">
        <v>540</v>
      </c>
      <c r="D4" s="544" t="s">
        <v>541</v>
      </c>
      <c r="E4" s="544" t="s">
        <v>545</v>
      </c>
      <c r="F4" s="544" t="s">
        <v>544</v>
      </c>
      <c r="G4" s="1308"/>
      <c r="H4" s="1302"/>
      <c r="I4" s="546" t="s">
        <v>1007</v>
      </c>
      <c r="J4" s="546" t="s">
        <v>1008</v>
      </c>
      <c r="K4" s="546" t="s">
        <v>1009</v>
      </c>
      <c r="L4" s="546" t="s">
        <v>1010</v>
      </c>
      <c r="M4" s="546" t="s">
        <v>1011</v>
      </c>
      <c r="N4" s="546" t="s">
        <v>1012</v>
      </c>
      <c r="O4" s="546" t="s">
        <v>1013</v>
      </c>
      <c r="P4" s="546" t="s">
        <v>1014</v>
      </c>
      <c r="Q4" s="546" t="s">
        <v>1015</v>
      </c>
      <c r="R4" s="546" t="s">
        <v>1016</v>
      </c>
      <c r="S4" s="546" t="s">
        <v>1017</v>
      </c>
      <c r="T4" s="546" t="s">
        <v>1018</v>
      </c>
      <c r="U4" s="546" t="s">
        <v>1019</v>
      </c>
      <c r="V4" s="546" t="s">
        <v>1020</v>
      </c>
      <c r="W4" s="1312"/>
    </row>
    <row r="5" spans="1:23" s="123" customFormat="1" ht="56.25">
      <c r="A5" s="547" t="s">
        <v>1575</v>
      </c>
      <c r="B5" s="577" t="s">
        <v>1454</v>
      </c>
      <c r="C5" s="549" t="s">
        <v>1576</v>
      </c>
      <c r="D5" s="549" t="s">
        <v>1577</v>
      </c>
      <c r="E5" s="549" t="s">
        <v>1578</v>
      </c>
      <c r="F5" s="549" t="s">
        <v>1579</v>
      </c>
      <c r="G5" s="481">
        <f aca="true" t="shared" si="0" ref="G5:G17">IF(COUNT(I5:V5)&gt;0,3,"")</f>
      </c>
      <c r="H5" s="508"/>
      <c r="I5" s="1029"/>
      <c r="J5" s="1030"/>
      <c r="K5" s="1022"/>
      <c r="L5" s="1022"/>
      <c r="M5" s="1022"/>
      <c r="N5" s="1022"/>
      <c r="O5" s="1022"/>
      <c r="P5" s="1022"/>
      <c r="Q5" s="1022"/>
      <c r="R5" s="1022"/>
      <c r="S5" s="1022"/>
      <c r="T5" s="1022"/>
      <c r="U5" s="1022"/>
      <c r="V5" s="1022"/>
      <c r="W5" s="564">
        <f aca="true" t="shared" si="1" ref="W5:W17">IF(G5="","",IF((SUM(I5:V5)/COUNT(I5:V5))&lt;=G5,SUMIF(I5:V5,"&lt;=3")/COUNTIF(I5:V5,"&lt;=3"),"check value"))</f>
      </c>
    </row>
    <row r="6" spans="1:23" s="1161" customFormat="1" ht="56.25">
      <c r="A6" s="1152" t="s">
        <v>1580</v>
      </c>
      <c r="B6" s="1153" t="s">
        <v>1455</v>
      </c>
      <c r="C6" s="1154" t="s">
        <v>198</v>
      </c>
      <c r="D6" s="1154" t="s">
        <v>199</v>
      </c>
      <c r="E6" s="1154" t="s">
        <v>1581</v>
      </c>
      <c r="F6" s="1155" t="s">
        <v>1582</v>
      </c>
      <c r="G6" s="1156">
        <f t="shared" si="0"/>
      </c>
      <c r="H6" s="1157" t="s">
        <v>76</v>
      </c>
      <c r="I6" s="1158"/>
      <c r="J6" s="1159"/>
      <c r="K6" s="1159"/>
      <c r="L6" s="1159"/>
      <c r="M6" s="1159"/>
      <c r="N6" s="1159"/>
      <c r="O6" s="1159"/>
      <c r="P6" s="1159"/>
      <c r="Q6" s="1159"/>
      <c r="R6" s="1159"/>
      <c r="S6" s="1159"/>
      <c r="T6" s="1159"/>
      <c r="U6" s="1159"/>
      <c r="V6" s="1159"/>
      <c r="W6" s="1160">
        <f t="shared" si="1"/>
      </c>
    </row>
    <row r="7" spans="1:23" s="123" customFormat="1" ht="78.75">
      <c r="A7" s="554" t="s">
        <v>1583</v>
      </c>
      <c r="B7" s="555" t="s">
        <v>625</v>
      </c>
      <c r="C7" s="556" t="s">
        <v>626</v>
      </c>
      <c r="D7" s="556" t="s">
        <v>627</v>
      </c>
      <c r="E7" s="556" t="s">
        <v>1584</v>
      </c>
      <c r="F7" s="556" t="s">
        <v>1582</v>
      </c>
      <c r="G7" s="416">
        <f t="shared" si="0"/>
      </c>
      <c r="H7" s="461"/>
      <c r="I7" s="1021"/>
      <c r="J7" s="1022"/>
      <c r="K7" s="1022"/>
      <c r="L7" s="1022"/>
      <c r="M7" s="1022"/>
      <c r="N7" s="1022"/>
      <c r="O7" s="1022"/>
      <c r="P7" s="1022"/>
      <c r="Q7" s="1022"/>
      <c r="R7" s="1022"/>
      <c r="S7" s="1022"/>
      <c r="T7" s="1022"/>
      <c r="U7" s="1022"/>
      <c r="V7" s="1022"/>
      <c r="W7" s="564">
        <f t="shared" si="1"/>
      </c>
    </row>
    <row r="8" spans="1:23" s="123" customFormat="1" ht="56.25">
      <c r="A8" s="550" t="s">
        <v>1585</v>
      </c>
      <c r="B8" s="551" t="s">
        <v>1322</v>
      </c>
      <c r="C8" s="552" t="s">
        <v>1586</v>
      </c>
      <c r="D8" s="552" t="s">
        <v>1587</v>
      </c>
      <c r="E8" s="552" t="s">
        <v>1588</v>
      </c>
      <c r="F8" s="553" t="s">
        <v>1589</v>
      </c>
      <c r="G8" s="416">
        <f t="shared" si="0"/>
      </c>
      <c r="H8" s="461"/>
      <c r="I8" s="1021"/>
      <c r="J8" s="1022"/>
      <c r="K8" s="1022"/>
      <c r="L8" s="1022"/>
      <c r="M8" s="1022"/>
      <c r="N8" s="1022"/>
      <c r="O8" s="1022"/>
      <c r="P8" s="1022"/>
      <c r="Q8" s="1022"/>
      <c r="R8" s="1022"/>
      <c r="S8" s="1022"/>
      <c r="T8" s="1022"/>
      <c r="U8" s="1022"/>
      <c r="V8" s="1022"/>
      <c r="W8" s="564">
        <f t="shared" si="1"/>
      </c>
    </row>
    <row r="9" spans="1:23" s="123" customFormat="1" ht="56.25">
      <c r="A9" s="554" t="s">
        <v>1590</v>
      </c>
      <c r="B9" s="578" t="s">
        <v>788</v>
      </c>
      <c r="C9" s="556" t="s">
        <v>1225</v>
      </c>
      <c r="D9" s="556" t="s">
        <v>1226</v>
      </c>
      <c r="E9" s="556" t="s">
        <v>1591</v>
      </c>
      <c r="F9" s="556" t="s">
        <v>616</v>
      </c>
      <c r="G9" s="416">
        <f t="shared" si="0"/>
      </c>
      <c r="H9" s="461"/>
      <c r="I9" s="1021"/>
      <c r="J9" s="1022"/>
      <c r="K9" s="1022"/>
      <c r="L9" s="1022"/>
      <c r="M9" s="1022"/>
      <c r="N9" s="1022"/>
      <c r="O9" s="1022"/>
      <c r="P9" s="1022"/>
      <c r="Q9" s="1022"/>
      <c r="R9" s="1022"/>
      <c r="S9" s="1022"/>
      <c r="T9" s="1022"/>
      <c r="U9" s="1022"/>
      <c r="V9" s="1022"/>
      <c r="W9" s="564">
        <f t="shared" si="1"/>
      </c>
    </row>
    <row r="10" spans="1:23" s="123" customFormat="1" ht="22.5">
      <c r="A10" s="550" t="s">
        <v>1592</v>
      </c>
      <c r="B10" s="551" t="s">
        <v>1593</v>
      </c>
      <c r="C10" s="552" t="s">
        <v>663</v>
      </c>
      <c r="D10" s="552" t="s">
        <v>664</v>
      </c>
      <c r="E10" s="552" t="s">
        <v>665</v>
      </c>
      <c r="F10" s="553" t="s">
        <v>616</v>
      </c>
      <c r="G10" s="416">
        <f t="shared" si="0"/>
      </c>
      <c r="H10" s="461"/>
      <c r="I10" s="1021"/>
      <c r="J10" s="1022"/>
      <c r="K10" s="1022"/>
      <c r="L10" s="1022"/>
      <c r="M10" s="1022"/>
      <c r="N10" s="1022"/>
      <c r="O10" s="1022"/>
      <c r="P10" s="1022"/>
      <c r="Q10" s="1022"/>
      <c r="R10" s="1022"/>
      <c r="S10" s="1022"/>
      <c r="T10" s="1022"/>
      <c r="U10" s="1022"/>
      <c r="V10" s="1022"/>
      <c r="W10" s="564">
        <f t="shared" si="1"/>
      </c>
    </row>
    <row r="11" spans="1:23" s="123" customFormat="1" ht="90">
      <c r="A11" s="554" t="s">
        <v>666</v>
      </c>
      <c r="B11" s="555" t="s">
        <v>1421</v>
      </c>
      <c r="C11" s="556" t="s">
        <v>1422</v>
      </c>
      <c r="D11" s="556" t="s">
        <v>667</v>
      </c>
      <c r="E11" s="556" t="s">
        <v>668</v>
      </c>
      <c r="F11" s="556" t="s">
        <v>1423</v>
      </c>
      <c r="G11" s="416">
        <f t="shared" si="0"/>
      </c>
      <c r="H11" s="461"/>
      <c r="I11" s="1021"/>
      <c r="J11" s="1022"/>
      <c r="K11" s="1022"/>
      <c r="L11" s="1022"/>
      <c r="M11" s="1022"/>
      <c r="N11" s="1022"/>
      <c r="O11" s="1022"/>
      <c r="P11" s="1022"/>
      <c r="Q11" s="1022"/>
      <c r="R11" s="1022"/>
      <c r="S11" s="1022"/>
      <c r="T11" s="1022"/>
      <c r="U11" s="1022"/>
      <c r="V11" s="1022"/>
      <c r="W11" s="564">
        <f t="shared" si="1"/>
      </c>
    </row>
    <row r="12" spans="1:23" s="123" customFormat="1" ht="45">
      <c r="A12" s="550" t="s">
        <v>669</v>
      </c>
      <c r="B12" s="551" t="s">
        <v>1323</v>
      </c>
      <c r="C12" s="552" t="s">
        <v>1492</v>
      </c>
      <c r="D12" s="552" t="s">
        <v>1324</v>
      </c>
      <c r="E12" s="552" t="s">
        <v>1493</v>
      </c>
      <c r="F12" s="553" t="s">
        <v>1494</v>
      </c>
      <c r="G12" s="416">
        <f t="shared" si="0"/>
      </c>
      <c r="H12" s="461"/>
      <c r="I12" s="1021"/>
      <c r="J12" s="1022"/>
      <c r="K12" s="1022"/>
      <c r="L12" s="1022"/>
      <c r="M12" s="1022"/>
      <c r="N12" s="1022"/>
      <c r="O12" s="1022"/>
      <c r="P12" s="1022"/>
      <c r="Q12" s="1022"/>
      <c r="R12" s="1022"/>
      <c r="S12" s="1022"/>
      <c r="T12" s="1022"/>
      <c r="U12" s="1022"/>
      <c r="V12" s="1022"/>
      <c r="W12" s="564">
        <f t="shared" si="1"/>
      </c>
    </row>
    <row r="13" spans="1:23" s="1127" customFormat="1" ht="78.75">
      <c r="A13" s="1145" t="s">
        <v>1418</v>
      </c>
      <c r="B13" s="1146" t="s">
        <v>1455</v>
      </c>
      <c r="C13" s="1147" t="s">
        <v>198</v>
      </c>
      <c r="D13" s="1147" t="s">
        <v>1420</v>
      </c>
      <c r="E13" s="1147" t="s">
        <v>1419</v>
      </c>
      <c r="F13" s="1148" t="s">
        <v>1582</v>
      </c>
      <c r="G13" s="1126">
        <f>IF(COUNT(I13:V13)&gt;0,3,"")</f>
      </c>
      <c r="H13" s="1140"/>
      <c r="I13" s="1128"/>
      <c r="J13" s="1129"/>
      <c r="K13" s="1129"/>
      <c r="L13" s="1129"/>
      <c r="M13" s="1129"/>
      <c r="N13" s="1129"/>
      <c r="O13" s="1129"/>
      <c r="P13" s="1129"/>
      <c r="Q13" s="1129"/>
      <c r="R13" s="1129"/>
      <c r="S13" s="1129"/>
      <c r="T13" s="1129"/>
      <c r="U13" s="1129"/>
      <c r="V13" s="1129"/>
      <c r="W13" s="1130">
        <f>IF(G13="","",IF((SUM(I13:V13)/COUNT(I13:V13))&lt;=G13,SUMIF(I13:V13,"&lt;=3")/COUNTIF(I13:V13,"&lt;=3"),"check value"))</f>
      </c>
    </row>
    <row r="14" spans="1:23" s="357" customFormat="1" ht="11.25">
      <c r="A14" s="353"/>
      <c r="B14" s="354"/>
      <c r="C14" s="469"/>
      <c r="D14" s="469"/>
      <c r="E14" s="469"/>
      <c r="F14" s="469"/>
      <c r="G14" s="358">
        <f t="shared" si="0"/>
      </c>
      <c r="H14" s="355"/>
      <c r="I14" s="1025"/>
      <c r="J14" s="1026"/>
      <c r="K14" s="1026"/>
      <c r="L14" s="1026"/>
      <c r="M14" s="1026"/>
      <c r="N14" s="1026"/>
      <c r="O14" s="1026"/>
      <c r="P14" s="1026"/>
      <c r="Q14" s="1026"/>
      <c r="R14" s="1026"/>
      <c r="S14" s="1026"/>
      <c r="T14" s="1026"/>
      <c r="U14" s="1026"/>
      <c r="V14" s="1026"/>
      <c r="W14" s="599">
        <f t="shared" si="1"/>
      </c>
    </row>
    <row r="15" spans="1:23" s="357" customFormat="1" ht="11.25">
      <c r="A15" s="353"/>
      <c r="B15" s="354"/>
      <c r="C15" s="469"/>
      <c r="D15" s="469"/>
      <c r="E15" s="469"/>
      <c r="F15" s="469"/>
      <c r="G15" s="358">
        <f t="shared" si="0"/>
      </c>
      <c r="H15" s="355"/>
      <c r="I15" s="1025"/>
      <c r="J15" s="1026"/>
      <c r="K15" s="1026"/>
      <c r="L15" s="1026"/>
      <c r="M15" s="1026"/>
      <c r="N15" s="1026"/>
      <c r="O15" s="1026"/>
      <c r="P15" s="1026"/>
      <c r="Q15" s="1026"/>
      <c r="R15" s="1026"/>
      <c r="S15" s="1026"/>
      <c r="T15" s="1026"/>
      <c r="U15" s="1026"/>
      <c r="V15" s="1026"/>
      <c r="W15" s="599">
        <f t="shared" si="1"/>
      </c>
    </row>
    <row r="16" spans="1:23" s="357" customFormat="1" ht="11.25">
      <c r="A16" s="353"/>
      <c r="B16" s="354"/>
      <c r="C16" s="469"/>
      <c r="D16" s="469"/>
      <c r="E16" s="469"/>
      <c r="F16" s="469"/>
      <c r="G16" s="358">
        <f t="shared" si="0"/>
      </c>
      <c r="H16" s="355"/>
      <c r="I16" s="1025"/>
      <c r="J16" s="1026"/>
      <c r="K16" s="1026"/>
      <c r="L16" s="1026"/>
      <c r="M16" s="1026"/>
      <c r="N16" s="1026"/>
      <c r="O16" s="1026"/>
      <c r="P16" s="1026"/>
      <c r="Q16" s="1026"/>
      <c r="R16" s="1026"/>
      <c r="S16" s="1026"/>
      <c r="T16" s="1026"/>
      <c r="U16" s="1026"/>
      <c r="V16" s="1026"/>
      <c r="W16" s="599">
        <f t="shared" si="1"/>
      </c>
    </row>
    <row r="17" spans="1:23" s="357" customFormat="1" ht="11.25">
      <c r="A17" s="353"/>
      <c r="B17" s="354"/>
      <c r="C17" s="469"/>
      <c r="D17" s="469"/>
      <c r="E17" s="469"/>
      <c r="F17" s="469"/>
      <c r="G17" s="358">
        <f t="shared" si="0"/>
      </c>
      <c r="H17" s="355"/>
      <c r="I17" s="1025"/>
      <c r="J17" s="1026"/>
      <c r="K17" s="1026"/>
      <c r="L17" s="1026"/>
      <c r="M17" s="1026"/>
      <c r="N17" s="1026"/>
      <c r="O17" s="1026"/>
      <c r="P17" s="1026"/>
      <c r="Q17" s="1026"/>
      <c r="R17" s="1026"/>
      <c r="S17" s="1026"/>
      <c r="T17" s="1026"/>
      <c r="U17" s="1026"/>
      <c r="V17" s="1026"/>
      <c r="W17" s="599">
        <f t="shared" si="1"/>
      </c>
    </row>
    <row r="18" spans="1:23" s="211" customFormat="1" ht="11.25">
      <c r="A18" s="227"/>
      <c r="B18" s="212"/>
      <c r="C18" s="212"/>
      <c r="D18" s="212"/>
      <c r="E18" s="212"/>
      <c r="F18" s="125"/>
      <c r="G18" s="195"/>
      <c r="H18" s="197"/>
      <c r="I18" s="80"/>
      <c r="J18" s="80"/>
      <c r="K18" s="80"/>
      <c r="L18" s="80"/>
      <c r="M18" s="80"/>
      <c r="N18" s="80"/>
      <c r="O18" s="80"/>
      <c r="P18" s="80"/>
      <c r="Q18" s="80"/>
      <c r="R18" s="80"/>
      <c r="S18" s="80"/>
      <c r="T18" s="80"/>
      <c r="U18" s="80"/>
      <c r="V18" s="80"/>
      <c r="W18" s="196"/>
    </row>
    <row r="19" spans="1:23" s="211" customFormat="1" ht="18.75" thickBot="1">
      <c r="A19" s="562" t="s">
        <v>1130</v>
      </c>
      <c r="B19" s="563" t="s">
        <v>1496</v>
      </c>
      <c r="C19" s="539"/>
      <c r="D19" s="539"/>
      <c r="E19" s="539"/>
      <c r="F19" s="539"/>
      <c r="G19" s="415"/>
      <c r="H19" s="540"/>
      <c r="I19" s="541"/>
      <c r="J19" s="541"/>
      <c r="K19" s="541"/>
      <c r="L19" s="541"/>
      <c r="M19" s="541"/>
      <c r="N19" s="541"/>
      <c r="O19" s="541"/>
      <c r="P19" s="541"/>
      <c r="Q19" s="541"/>
      <c r="R19" s="541"/>
      <c r="S19" s="541"/>
      <c r="T19" s="541"/>
      <c r="U19" s="541"/>
      <c r="V19" s="541"/>
      <c r="W19" s="542"/>
    </row>
    <row r="20" spans="1:23" s="199" customFormat="1" ht="22.5">
      <c r="A20" s="1303" t="s">
        <v>433</v>
      </c>
      <c r="B20" s="1304"/>
      <c r="C20" s="543" t="s">
        <v>300</v>
      </c>
      <c r="D20" s="543" t="s">
        <v>301</v>
      </c>
      <c r="E20" s="543" t="s">
        <v>543</v>
      </c>
      <c r="F20" s="543" t="s">
        <v>303</v>
      </c>
      <c r="G20" s="1307" t="s">
        <v>1246</v>
      </c>
      <c r="H20" s="1301" t="s">
        <v>1573</v>
      </c>
      <c r="I20" s="1309"/>
      <c r="J20" s="1309"/>
      <c r="K20" s="1309"/>
      <c r="L20" s="1309"/>
      <c r="M20" s="1309"/>
      <c r="N20" s="1309"/>
      <c r="O20" s="1309"/>
      <c r="P20" s="1309"/>
      <c r="Q20" s="1309"/>
      <c r="R20" s="1309"/>
      <c r="S20" s="1309"/>
      <c r="T20" s="1309"/>
      <c r="U20" s="1309"/>
      <c r="V20" s="1310"/>
      <c r="W20" s="1311" t="s">
        <v>324</v>
      </c>
    </row>
    <row r="21" spans="1:23" s="199" customFormat="1" ht="12" thickBot="1">
      <c r="A21" s="1305"/>
      <c r="B21" s="1306"/>
      <c r="C21" s="544" t="s">
        <v>540</v>
      </c>
      <c r="D21" s="544" t="s">
        <v>541</v>
      </c>
      <c r="E21" s="544" t="s">
        <v>545</v>
      </c>
      <c r="F21" s="544" t="s">
        <v>544</v>
      </c>
      <c r="G21" s="1308"/>
      <c r="H21" s="1302"/>
      <c r="I21" s="546" t="s">
        <v>1007</v>
      </c>
      <c r="J21" s="546" t="s">
        <v>1008</v>
      </c>
      <c r="K21" s="546" t="s">
        <v>1009</v>
      </c>
      <c r="L21" s="546" t="s">
        <v>1010</v>
      </c>
      <c r="M21" s="546" t="s">
        <v>1011</v>
      </c>
      <c r="N21" s="546" t="s">
        <v>1012</v>
      </c>
      <c r="O21" s="546" t="s">
        <v>1013</v>
      </c>
      <c r="P21" s="546" t="s">
        <v>1014</v>
      </c>
      <c r="Q21" s="546" t="s">
        <v>1015</v>
      </c>
      <c r="R21" s="546" t="s">
        <v>1016</v>
      </c>
      <c r="S21" s="546" t="s">
        <v>1017</v>
      </c>
      <c r="T21" s="546" t="s">
        <v>1018</v>
      </c>
      <c r="U21" s="546" t="s">
        <v>1019</v>
      </c>
      <c r="V21" s="546" t="s">
        <v>1020</v>
      </c>
      <c r="W21" s="1312"/>
    </row>
    <row r="22" spans="1:23" s="123" customFormat="1" ht="33.75">
      <c r="A22" s="547" t="s">
        <v>1498</v>
      </c>
      <c r="B22" s="548" t="s">
        <v>476</v>
      </c>
      <c r="C22" s="549" t="s">
        <v>300</v>
      </c>
      <c r="D22" s="549" t="s">
        <v>301</v>
      </c>
      <c r="E22" s="549" t="s">
        <v>1250</v>
      </c>
      <c r="F22" s="549" t="s">
        <v>1251</v>
      </c>
      <c r="G22" s="481">
        <f aca="true" t="shared" si="2" ref="G22:G34">IF(COUNT(I22:V22)&gt;0,3,"")</f>
      </c>
      <c r="H22" s="508"/>
      <c r="I22" s="1021"/>
      <c r="J22" s="1022"/>
      <c r="K22" s="1022"/>
      <c r="L22" s="1022"/>
      <c r="M22" s="1022"/>
      <c r="N22" s="1022"/>
      <c r="O22" s="1022"/>
      <c r="P22" s="1022"/>
      <c r="Q22" s="1022"/>
      <c r="R22" s="1022"/>
      <c r="S22" s="1022"/>
      <c r="T22" s="1022"/>
      <c r="U22" s="1022"/>
      <c r="V22" s="1022"/>
      <c r="W22" s="564">
        <f>IF(G22="","",IF((SUM(I22:V22)/COUNT(I22:V22))&lt;=G22,SUMIF(I22:V22,"&lt;=3")/COUNTIF(I22:V22,"&lt;=3"),"check value"))</f>
      </c>
    </row>
    <row r="23" spans="1:23" s="123" customFormat="1" ht="67.5">
      <c r="A23" s="550" t="s">
        <v>477</v>
      </c>
      <c r="B23" s="551" t="s">
        <v>1424</v>
      </c>
      <c r="C23" s="552" t="s">
        <v>729</v>
      </c>
      <c r="D23" s="552" t="s">
        <v>478</v>
      </c>
      <c r="E23" s="552" t="s">
        <v>479</v>
      </c>
      <c r="F23" s="553" t="s">
        <v>480</v>
      </c>
      <c r="G23" s="416">
        <f t="shared" si="2"/>
      </c>
      <c r="H23" s="461"/>
      <c r="I23" s="1021"/>
      <c r="J23" s="1022"/>
      <c r="K23" s="1022"/>
      <c r="L23" s="1022"/>
      <c r="M23" s="1022"/>
      <c r="N23" s="1022"/>
      <c r="O23" s="1022"/>
      <c r="P23" s="1022"/>
      <c r="Q23" s="1022"/>
      <c r="R23" s="1022"/>
      <c r="S23" s="1022"/>
      <c r="T23" s="1022"/>
      <c r="U23" s="1022"/>
      <c r="V23" s="1022"/>
      <c r="W23" s="564">
        <f aca="true" t="shared" si="3" ref="W23:W34">IF(G23="","",IF((SUM(I23:V23)/COUNT(I23:V23))&lt;=G23,SUMIF(I23:V23,"&lt;=3")/COUNTIF(I23:V23,"&lt;=3"),"check value"))</f>
      </c>
    </row>
    <row r="24" spans="1:23" s="1161" customFormat="1" ht="101.25">
      <c r="A24" s="1166" t="s">
        <v>481</v>
      </c>
      <c r="B24" s="1167" t="s">
        <v>381</v>
      </c>
      <c r="C24" s="1168" t="s">
        <v>382</v>
      </c>
      <c r="D24" s="1168" t="s">
        <v>383</v>
      </c>
      <c r="E24" s="1168" t="s">
        <v>384</v>
      </c>
      <c r="F24" s="1168" t="s">
        <v>482</v>
      </c>
      <c r="G24" s="1156">
        <f t="shared" si="2"/>
      </c>
      <c r="H24" s="1169" t="s">
        <v>77</v>
      </c>
      <c r="I24" s="1158"/>
      <c r="J24" s="1159"/>
      <c r="K24" s="1159"/>
      <c r="L24" s="1159"/>
      <c r="M24" s="1159"/>
      <c r="N24" s="1159"/>
      <c r="O24" s="1159"/>
      <c r="P24" s="1159"/>
      <c r="Q24" s="1159"/>
      <c r="R24" s="1159"/>
      <c r="S24" s="1159"/>
      <c r="T24" s="1159"/>
      <c r="U24" s="1159"/>
      <c r="V24" s="1159"/>
      <c r="W24" s="1160">
        <f t="shared" si="3"/>
      </c>
    </row>
    <row r="25" spans="1:23" s="123" customFormat="1" ht="90">
      <c r="A25" s="550" t="s">
        <v>483</v>
      </c>
      <c r="B25" s="557" t="s">
        <v>856</v>
      </c>
      <c r="C25" s="558" t="s">
        <v>857</v>
      </c>
      <c r="D25" s="552" t="s">
        <v>1102</v>
      </c>
      <c r="E25" s="552" t="s">
        <v>1363</v>
      </c>
      <c r="F25" s="553" t="s">
        <v>616</v>
      </c>
      <c r="G25" s="416">
        <f t="shared" si="2"/>
      </c>
      <c r="H25" s="461"/>
      <c r="I25" s="1021"/>
      <c r="J25" s="1022"/>
      <c r="K25" s="1022"/>
      <c r="L25" s="1022"/>
      <c r="M25" s="1022"/>
      <c r="N25" s="1022"/>
      <c r="O25" s="1022"/>
      <c r="P25" s="1022"/>
      <c r="Q25" s="1022"/>
      <c r="R25" s="1022"/>
      <c r="S25" s="1022"/>
      <c r="T25" s="1022"/>
      <c r="U25" s="1022"/>
      <c r="V25" s="1022"/>
      <c r="W25" s="564">
        <f t="shared" si="3"/>
      </c>
    </row>
    <row r="26" spans="1:23" s="123" customFormat="1" ht="90">
      <c r="A26" s="554" t="s">
        <v>484</v>
      </c>
      <c r="B26" s="555" t="s">
        <v>858</v>
      </c>
      <c r="C26" s="565" t="s">
        <v>857</v>
      </c>
      <c r="D26" s="556" t="s">
        <v>1102</v>
      </c>
      <c r="E26" s="556" t="s">
        <v>1363</v>
      </c>
      <c r="F26" s="556" t="s">
        <v>616</v>
      </c>
      <c r="G26" s="416">
        <f t="shared" si="2"/>
      </c>
      <c r="H26" s="461"/>
      <c r="I26" s="1021"/>
      <c r="J26" s="1022"/>
      <c r="K26" s="1022"/>
      <c r="L26" s="1022"/>
      <c r="M26" s="1022"/>
      <c r="N26" s="1022"/>
      <c r="O26" s="1022"/>
      <c r="P26" s="1022"/>
      <c r="Q26" s="1022"/>
      <c r="R26" s="1022"/>
      <c r="S26" s="1022"/>
      <c r="T26" s="1022"/>
      <c r="U26" s="1022"/>
      <c r="V26" s="1022"/>
      <c r="W26" s="564">
        <f t="shared" si="3"/>
      </c>
    </row>
    <row r="27" spans="1:23" s="123" customFormat="1" ht="56.25">
      <c r="A27" s="550" t="s">
        <v>485</v>
      </c>
      <c r="B27" s="557" t="s">
        <v>628</v>
      </c>
      <c r="C27" s="552" t="s">
        <v>582</v>
      </c>
      <c r="D27" s="552" t="s">
        <v>486</v>
      </c>
      <c r="E27" s="552" t="s">
        <v>487</v>
      </c>
      <c r="F27" s="553" t="s">
        <v>624</v>
      </c>
      <c r="G27" s="416">
        <f t="shared" si="2"/>
      </c>
      <c r="H27" s="461"/>
      <c r="I27" s="1021"/>
      <c r="J27" s="1022"/>
      <c r="K27" s="1022"/>
      <c r="L27" s="1022"/>
      <c r="M27" s="1022"/>
      <c r="N27" s="1022"/>
      <c r="O27" s="1022"/>
      <c r="P27" s="1022"/>
      <c r="Q27" s="1022"/>
      <c r="R27" s="1022"/>
      <c r="S27" s="1022"/>
      <c r="T27" s="1022"/>
      <c r="U27" s="1022"/>
      <c r="V27" s="1022"/>
      <c r="W27" s="564">
        <f t="shared" si="3"/>
      </c>
    </row>
    <row r="28" spans="1:23" s="123" customFormat="1" ht="67.5">
      <c r="A28" s="554" t="s">
        <v>488</v>
      </c>
      <c r="B28" s="555" t="s">
        <v>389</v>
      </c>
      <c r="C28" s="556" t="s">
        <v>784</v>
      </c>
      <c r="D28" s="556" t="s">
        <v>390</v>
      </c>
      <c r="E28" s="556" t="s">
        <v>391</v>
      </c>
      <c r="F28" s="556" t="s">
        <v>1103</v>
      </c>
      <c r="G28" s="416">
        <f t="shared" si="2"/>
      </c>
      <c r="H28" s="461"/>
      <c r="I28" s="1021"/>
      <c r="J28" s="1022"/>
      <c r="K28" s="1022"/>
      <c r="L28" s="1022"/>
      <c r="M28" s="1022"/>
      <c r="N28" s="1022"/>
      <c r="O28" s="1022"/>
      <c r="P28" s="1022"/>
      <c r="Q28" s="1022"/>
      <c r="R28" s="1022"/>
      <c r="S28" s="1022"/>
      <c r="T28" s="1022"/>
      <c r="U28" s="1022"/>
      <c r="V28" s="1022"/>
      <c r="W28" s="564">
        <f t="shared" si="3"/>
      </c>
    </row>
    <row r="29" spans="1:23" s="123" customFormat="1" ht="33.75">
      <c r="A29" s="550" t="s">
        <v>489</v>
      </c>
      <c r="B29" s="551" t="s">
        <v>1425</v>
      </c>
      <c r="C29" s="552" t="s">
        <v>490</v>
      </c>
      <c r="D29" s="552" t="s">
        <v>491</v>
      </c>
      <c r="E29" s="552" t="s">
        <v>492</v>
      </c>
      <c r="F29" s="553" t="s">
        <v>493</v>
      </c>
      <c r="G29" s="416">
        <f t="shared" si="2"/>
      </c>
      <c r="H29" s="461"/>
      <c r="I29" s="1021"/>
      <c r="J29" s="1022"/>
      <c r="K29" s="1022"/>
      <c r="L29" s="1022"/>
      <c r="M29" s="1022"/>
      <c r="N29" s="1022"/>
      <c r="O29" s="1022"/>
      <c r="P29" s="1022"/>
      <c r="Q29" s="1022"/>
      <c r="R29" s="1022"/>
      <c r="S29" s="1022"/>
      <c r="T29" s="1022"/>
      <c r="U29" s="1022"/>
      <c r="V29" s="1022"/>
      <c r="W29" s="564">
        <f t="shared" si="3"/>
      </c>
    </row>
    <row r="30" spans="1:23" s="211" customFormat="1" ht="90">
      <c r="A30" s="1149" t="s">
        <v>494</v>
      </c>
      <c r="B30" s="1150" t="s">
        <v>1426</v>
      </c>
      <c r="C30" s="1151" t="s">
        <v>495</v>
      </c>
      <c r="D30" s="1151" t="s">
        <v>496</v>
      </c>
      <c r="E30" s="1151" t="s">
        <v>497</v>
      </c>
      <c r="F30" s="1151" t="s">
        <v>737</v>
      </c>
      <c r="G30" s="1141">
        <f t="shared" si="2"/>
      </c>
      <c r="H30" s="462"/>
      <c r="I30" s="1142"/>
      <c r="J30" s="1143"/>
      <c r="K30" s="1143"/>
      <c r="L30" s="1143"/>
      <c r="M30" s="1143"/>
      <c r="N30" s="1143"/>
      <c r="O30" s="1143"/>
      <c r="P30" s="1143"/>
      <c r="Q30" s="1143"/>
      <c r="R30" s="1143"/>
      <c r="S30" s="1143"/>
      <c r="T30" s="1143"/>
      <c r="U30" s="1143"/>
      <c r="V30" s="1143"/>
      <c r="W30" s="1144">
        <f t="shared" si="3"/>
      </c>
    </row>
    <row r="31" spans="1:23" s="1127" customFormat="1" ht="101.25">
      <c r="A31" s="1123" t="s">
        <v>998</v>
      </c>
      <c r="B31" s="1124" t="s">
        <v>999</v>
      </c>
      <c r="C31" s="1125" t="s">
        <v>1000</v>
      </c>
      <c r="D31" s="1125" t="s">
        <v>1001</v>
      </c>
      <c r="E31" s="1125" t="s">
        <v>1407</v>
      </c>
      <c r="F31" s="1125" t="s">
        <v>482</v>
      </c>
      <c r="G31" s="1126">
        <f>IF(COUNT(I31:V31)&gt;0,3,"")</f>
      </c>
      <c r="H31" s="1140"/>
      <c r="I31" s="1128"/>
      <c r="J31" s="1129"/>
      <c r="K31" s="1129"/>
      <c r="L31" s="1129"/>
      <c r="M31" s="1129"/>
      <c r="N31" s="1129"/>
      <c r="O31" s="1129"/>
      <c r="P31" s="1129"/>
      <c r="Q31" s="1129"/>
      <c r="R31" s="1129"/>
      <c r="S31" s="1129"/>
      <c r="T31" s="1129"/>
      <c r="U31" s="1129"/>
      <c r="V31" s="1129"/>
      <c r="W31" s="1130">
        <f>IF(G31="","",IF((SUM(I31:V31)/COUNT(I31:V31))&lt;=G31,SUMIF(I31:V31,"&lt;=3")/COUNTIF(I31:V31,"&lt;=3"),"check value"))</f>
      </c>
    </row>
    <row r="32" spans="1:23" s="357" customFormat="1" ht="11.25" hidden="1">
      <c r="A32" s="362"/>
      <c r="B32" s="362"/>
      <c r="C32" s="378"/>
      <c r="D32" s="378"/>
      <c r="E32" s="378"/>
      <c r="F32" s="378"/>
      <c r="G32" s="359">
        <f t="shared" si="2"/>
      </c>
      <c r="H32" s="355"/>
      <c r="I32" s="1025"/>
      <c r="J32" s="1026"/>
      <c r="K32" s="1026"/>
      <c r="L32" s="1026"/>
      <c r="M32" s="1026"/>
      <c r="N32" s="1026"/>
      <c r="O32" s="1026"/>
      <c r="P32" s="1026"/>
      <c r="Q32" s="1026"/>
      <c r="R32" s="1026"/>
      <c r="S32" s="1026"/>
      <c r="T32" s="1026"/>
      <c r="U32" s="1026"/>
      <c r="V32" s="1026"/>
      <c r="W32" s="599">
        <f t="shared" si="3"/>
      </c>
    </row>
    <row r="33" spans="1:23" s="357" customFormat="1" ht="11.25" hidden="1">
      <c r="A33" s="362"/>
      <c r="B33" s="362"/>
      <c r="C33" s="378"/>
      <c r="D33" s="378"/>
      <c r="E33" s="378"/>
      <c r="F33" s="378"/>
      <c r="G33" s="359">
        <f t="shared" si="2"/>
      </c>
      <c r="H33" s="355"/>
      <c r="I33" s="1025"/>
      <c r="J33" s="1026"/>
      <c r="K33" s="1026"/>
      <c r="L33" s="1026"/>
      <c r="M33" s="1026"/>
      <c r="N33" s="1026"/>
      <c r="O33" s="1026"/>
      <c r="P33" s="1026"/>
      <c r="Q33" s="1026"/>
      <c r="R33" s="1026"/>
      <c r="S33" s="1026"/>
      <c r="T33" s="1026"/>
      <c r="U33" s="1026"/>
      <c r="V33" s="1026"/>
      <c r="W33" s="599">
        <f t="shared" si="3"/>
      </c>
    </row>
    <row r="34" spans="1:23" s="357" customFormat="1" ht="11.25" hidden="1">
      <c r="A34" s="362"/>
      <c r="B34" s="362"/>
      <c r="C34" s="378"/>
      <c r="D34" s="378"/>
      <c r="E34" s="378"/>
      <c r="F34" s="378"/>
      <c r="G34" s="359">
        <f t="shared" si="2"/>
      </c>
      <c r="H34" s="355"/>
      <c r="I34" s="1025"/>
      <c r="J34" s="1026"/>
      <c r="K34" s="1026"/>
      <c r="L34" s="1026"/>
      <c r="M34" s="1026"/>
      <c r="N34" s="1026"/>
      <c r="O34" s="1026"/>
      <c r="P34" s="1026"/>
      <c r="Q34" s="1026"/>
      <c r="R34" s="1026"/>
      <c r="S34" s="1026"/>
      <c r="T34" s="1026"/>
      <c r="U34" s="1026"/>
      <c r="V34" s="1026"/>
      <c r="W34" s="599">
        <f t="shared" si="3"/>
      </c>
    </row>
    <row r="35" spans="1:23" s="211" customFormat="1" ht="11.25">
      <c r="A35" s="227"/>
      <c r="C35" s="212"/>
      <c r="D35" s="212"/>
      <c r="E35" s="212"/>
      <c r="F35" s="125"/>
      <c r="G35" s="195"/>
      <c r="H35" s="197"/>
      <c r="I35" s="80"/>
      <c r="J35" s="80"/>
      <c r="K35" s="80"/>
      <c r="L35" s="80"/>
      <c r="M35" s="80"/>
      <c r="N35" s="80"/>
      <c r="O35" s="80"/>
      <c r="P35" s="80"/>
      <c r="Q35" s="80"/>
      <c r="R35" s="80"/>
      <c r="S35" s="80"/>
      <c r="T35" s="80"/>
      <c r="U35" s="80"/>
      <c r="V35" s="80"/>
      <c r="W35" s="196"/>
    </row>
    <row r="36" spans="1:23" s="211" customFormat="1" ht="18.75" thickBot="1">
      <c r="A36" s="537" t="s">
        <v>1131</v>
      </c>
      <c r="B36" s="538" t="s">
        <v>1132</v>
      </c>
      <c r="C36" s="539"/>
      <c r="D36" s="539"/>
      <c r="E36" s="539"/>
      <c r="F36" s="539"/>
      <c r="G36" s="415"/>
      <c r="H36" s="540"/>
      <c r="I36" s="541"/>
      <c r="J36" s="541"/>
      <c r="K36" s="541"/>
      <c r="L36" s="541"/>
      <c r="M36" s="541"/>
      <c r="N36" s="541"/>
      <c r="O36" s="541"/>
      <c r="P36" s="541"/>
      <c r="Q36" s="541"/>
      <c r="R36" s="541"/>
      <c r="S36" s="541"/>
      <c r="T36" s="541"/>
      <c r="U36" s="541"/>
      <c r="V36" s="541"/>
      <c r="W36" s="542"/>
    </row>
    <row r="37" spans="1:23" s="199" customFormat="1" ht="22.5">
      <c r="A37" s="1303" t="s">
        <v>433</v>
      </c>
      <c r="B37" s="1304"/>
      <c r="C37" s="543" t="s">
        <v>300</v>
      </c>
      <c r="D37" s="543" t="s">
        <v>301</v>
      </c>
      <c r="E37" s="543" t="s">
        <v>543</v>
      </c>
      <c r="F37" s="543" t="s">
        <v>303</v>
      </c>
      <c r="G37" s="1307" t="s">
        <v>1246</v>
      </c>
      <c r="H37" s="1301" t="s">
        <v>1573</v>
      </c>
      <c r="I37" s="1309"/>
      <c r="J37" s="1309"/>
      <c r="K37" s="1309"/>
      <c r="L37" s="1309"/>
      <c r="M37" s="1309"/>
      <c r="N37" s="1309"/>
      <c r="O37" s="1309"/>
      <c r="P37" s="1309"/>
      <c r="Q37" s="1309"/>
      <c r="R37" s="1309"/>
      <c r="S37" s="1309"/>
      <c r="T37" s="1309"/>
      <c r="U37" s="1309"/>
      <c r="V37" s="1310"/>
      <c r="W37" s="1311" t="s">
        <v>324</v>
      </c>
    </row>
    <row r="38" spans="1:23" s="199" customFormat="1" ht="12" thickBot="1">
      <c r="A38" s="1305"/>
      <c r="B38" s="1306"/>
      <c r="C38" s="544" t="s">
        <v>540</v>
      </c>
      <c r="D38" s="544" t="s">
        <v>541</v>
      </c>
      <c r="E38" s="544" t="s">
        <v>545</v>
      </c>
      <c r="F38" s="544" t="s">
        <v>544</v>
      </c>
      <c r="G38" s="1308"/>
      <c r="H38" s="1302"/>
      <c r="I38" s="546" t="s">
        <v>1007</v>
      </c>
      <c r="J38" s="546" t="s">
        <v>1008</v>
      </c>
      <c r="K38" s="546" t="s">
        <v>1009</v>
      </c>
      <c r="L38" s="546" t="s">
        <v>1010</v>
      </c>
      <c r="M38" s="546" t="s">
        <v>1011</v>
      </c>
      <c r="N38" s="546" t="s">
        <v>1012</v>
      </c>
      <c r="O38" s="546" t="s">
        <v>1013</v>
      </c>
      <c r="P38" s="546" t="s">
        <v>1014</v>
      </c>
      <c r="Q38" s="546" t="s">
        <v>1015</v>
      </c>
      <c r="R38" s="546" t="s">
        <v>1016</v>
      </c>
      <c r="S38" s="546" t="s">
        <v>1017</v>
      </c>
      <c r="T38" s="546" t="s">
        <v>1018</v>
      </c>
      <c r="U38" s="546" t="s">
        <v>1019</v>
      </c>
      <c r="V38" s="546" t="s">
        <v>1020</v>
      </c>
      <c r="W38" s="1312"/>
    </row>
    <row r="39" spans="1:23" s="123" customFormat="1" ht="67.5">
      <c r="A39" s="547" t="s">
        <v>499</v>
      </c>
      <c r="B39" s="548" t="s">
        <v>500</v>
      </c>
      <c r="C39" s="549" t="s">
        <v>738</v>
      </c>
      <c r="D39" s="549" t="s">
        <v>739</v>
      </c>
      <c r="E39" s="549" t="s">
        <v>501</v>
      </c>
      <c r="F39" s="549" t="s">
        <v>624</v>
      </c>
      <c r="G39" s="481">
        <f aca="true" t="shared" si="4" ref="G39:G49">IF(COUNT(I39:V39)&gt;0,3,"")</f>
      </c>
      <c r="H39" s="508"/>
      <c r="I39" s="1021"/>
      <c r="J39" s="1022"/>
      <c r="K39" s="1022"/>
      <c r="L39" s="1022"/>
      <c r="M39" s="1022"/>
      <c r="N39" s="1022"/>
      <c r="O39" s="1022"/>
      <c r="P39" s="1022"/>
      <c r="Q39" s="1022"/>
      <c r="R39" s="1022"/>
      <c r="S39" s="1022"/>
      <c r="T39" s="1022"/>
      <c r="U39" s="1022"/>
      <c r="V39" s="1022"/>
      <c r="W39" s="564">
        <f aca="true" t="shared" si="5" ref="W39:W49">IF(G39="","",IF((SUM(I39:V39)/COUNT(I39:V39))&lt;=G39,SUMIF(I39:V39,"&lt;=3")/COUNTIF(I39:V39,"&lt;=3"),"check value"))</f>
      </c>
    </row>
    <row r="40" spans="1:23" s="123" customFormat="1" ht="67.5">
      <c r="A40" s="550" t="s">
        <v>502</v>
      </c>
      <c r="B40" s="551" t="s">
        <v>503</v>
      </c>
      <c r="C40" s="552" t="s">
        <v>741</v>
      </c>
      <c r="D40" s="552" t="s">
        <v>740</v>
      </c>
      <c r="E40" s="552" t="s">
        <v>501</v>
      </c>
      <c r="F40" s="553" t="s">
        <v>624</v>
      </c>
      <c r="G40" s="416">
        <f t="shared" si="4"/>
      </c>
      <c r="H40" s="461"/>
      <c r="I40" s="1021"/>
      <c r="J40" s="1022"/>
      <c r="K40" s="1022"/>
      <c r="L40" s="1022"/>
      <c r="M40" s="1022"/>
      <c r="N40" s="1022"/>
      <c r="O40" s="1022"/>
      <c r="P40" s="1022"/>
      <c r="Q40" s="1022"/>
      <c r="R40" s="1022"/>
      <c r="S40" s="1022"/>
      <c r="T40" s="1022"/>
      <c r="U40" s="1022"/>
      <c r="V40" s="1022"/>
      <c r="W40" s="564">
        <f t="shared" si="5"/>
      </c>
    </row>
    <row r="41" spans="1:23" s="123" customFormat="1" ht="112.5">
      <c r="A41" s="554" t="s">
        <v>504</v>
      </c>
      <c r="B41" s="555" t="s">
        <v>505</v>
      </c>
      <c r="C41" s="556" t="s">
        <v>506</v>
      </c>
      <c r="D41" s="556" t="s">
        <v>507</v>
      </c>
      <c r="E41" s="556" t="s">
        <v>785</v>
      </c>
      <c r="F41" s="556" t="s">
        <v>786</v>
      </c>
      <c r="G41" s="416">
        <f t="shared" si="4"/>
      </c>
      <c r="H41" s="461"/>
      <c r="I41" s="1021"/>
      <c r="J41" s="1022"/>
      <c r="K41" s="1022"/>
      <c r="L41" s="1022"/>
      <c r="M41" s="1022"/>
      <c r="N41" s="1022"/>
      <c r="O41" s="1022"/>
      <c r="P41" s="1022"/>
      <c r="Q41" s="1022"/>
      <c r="R41" s="1022"/>
      <c r="S41" s="1022"/>
      <c r="T41" s="1022"/>
      <c r="U41" s="1022"/>
      <c r="V41" s="1022"/>
      <c r="W41" s="564">
        <f t="shared" si="5"/>
      </c>
    </row>
    <row r="42" spans="1:23" s="123" customFormat="1" ht="90">
      <c r="A42" s="550" t="s">
        <v>508</v>
      </c>
      <c r="B42" s="557" t="s">
        <v>1414</v>
      </c>
      <c r="C42" s="558" t="s">
        <v>1415</v>
      </c>
      <c r="D42" s="558" t="s">
        <v>1416</v>
      </c>
      <c r="E42" s="558" t="s">
        <v>789</v>
      </c>
      <c r="F42" s="559" t="s">
        <v>790</v>
      </c>
      <c r="G42" s="416">
        <f t="shared" si="4"/>
      </c>
      <c r="H42" s="461"/>
      <c r="I42" s="1021"/>
      <c r="J42" s="1022"/>
      <c r="K42" s="1022"/>
      <c r="L42" s="1022"/>
      <c r="M42" s="1022"/>
      <c r="N42" s="1022"/>
      <c r="O42" s="1022"/>
      <c r="P42" s="1022"/>
      <c r="Q42" s="1022"/>
      <c r="R42" s="1022"/>
      <c r="S42" s="1022"/>
      <c r="T42" s="1022"/>
      <c r="U42" s="1022"/>
      <c r="V42" s="1022"/>
      <c r="W42" s="564">
        <f t="shared" si="5"/>
      </c>
    </row>
    <row r="43" spans="1:23" s="123" customFormat="1" ht="112.5">
      <c r="A43" s="554" t="s">
        <v>1594</v>
      </c>
      <c r="B43" s="555" t="s">
        <v>1595</v>
      </c>
      <c r="C43" s="556" t="s">
        <v>1417</v>
      </c>
      <c r="D43" s="556" t="s">
        <v>1409</v>
      </c>
      <c r="E43" s="556" t="s">
        <v>997</v>
      </c>
      <c r="F43" s="556" t="s">
        <v>1408</v>
      </c>
      <c r="G43" s="416">
        <f t="shared" si="4"/>
      </c>
      <c r="H43" s="461"/>
      <c r="I43" s="1021"/>
      <c r="J43" s="1022"/>
      <c r="K43" s="1022"/>
      <c r="L43" s="1022"/>
      <c r="M43" s="1022"/>
      <c r="N43" s="1022"/>
      <c r="O43" s="1022"/>
      <c r="P43" s="1022"/>
      <c r="Q43" s="1022"/>
      <c r="R43" s="1022"/>
      <c r="S43" s="1022"/>
      <c r="T43" s="1022"/>
      <c r="U43" s="1022"/>
      <c r="V43" s="1022"/>
      <c r="W43" s="564">
        <f t="shared" si="5"/>
      </c>
    </row>
    <row r="44" spans="1:23" s="1161" customFormat="1" ht="123.75">
      <c r="A44" s="1170" t="s">
        <v>99</v>
      </c>
      <c r="B44" s="1171" t="s">
        <v>731</v>
      </c>
      <c r="C44" s="1172" t="s">
        <v>732</v>
      </c>
      <c r="D44" s="1172" t="s">
        <v>787</v>
      </c>
      <c r="E44" s="1172" t="s">
        <v>733</v>
      </c>
      <c r="F44" s="1173" t="s">
        <v>734</v>
      </c>
      <c r="G44" s="1162">
        <f t="shared" si="4"/>
      </c>
      <c r="H44" s="1157" t="s">
        <v>78</v>
      </c>
      <c r="I44" s="1163"/>
      <c r="J44" s="1164"/>
      <c r="K44" s="1164"/>
      <c r="L44" s="1164"/>
      <c r="M44" s="1164"/>
      <c r="N44" s="1164"/>
      <c r="O44" s="1164"/>
      <c r="P44" s="1164"/>
      <c r="Q44" s="1164"/>
      <c r="R44" s="1164"/>
      <c r="S44" s="1164"/>
      <c r="T44" s="1164"/>
      <c r="U44" s="1164"/>
      <c r="V44" s="1164"/>
      <c r="W44" s="1165">
        <f t="shared" si="5"/>
      </c>
    </row>
    <row r="45" spans="1:23" s="1127" customFormat="1" ht="112.5">
      <c r="A45" s="1131" t="s">
        <v>1176</v>
      </c>
      <c r="B45" s="1132" t="s">
        <v>385</v>
      </c>
      <c r="C45" s="1133" t="s">
        <v>1411</v>
      </c>
      <c r="D45" s="1133" t="s">
        <v>787</v>
      </c>
      <c r="E45" s="1133" t="s">
        <v>1412</v>
      </c>
      <c r="F45" s="1134" t="s">
        <v>1413</v>
      </c>
      <c r="G45" s="1135">
        <f>IF(COUNT(I45:V45)&gt;0,3,"")</f>
      </c>
      <c r="H45" s="1136"/>
      <c r="I45" s="1137"/>
      <c r="J45" s="1138"/>
      <c r="K45" s="1138"/>
      <c r="L45" s="1138"/>
      <c r="M45" s="1138"/>
      <c r="N45" s="1138"/>
      <c r="O45" s="1138"/>
      <c r="P45" s="1138"/>
      <c r="Q45" s="1138"/>
      <c r="R45" s="1138"/>
      <c r="S45" s="1138"/>
      <c r="T45" s="1138"/>
      <c r="U45" s="1138"/>
      <c r="V45" s="1138"/>
      <c r="W45" s="1139">
        <f>IF(G45="","",IF((SUM(I45:V45)/COUNT(I45:V45))&lt;=G45,SUMIF(I45:V45,"&lt;=3")/COUNTIF(I45:V45,"&lt;=3"),"check value"))</f>
      </c>
    </row>
    <row r="46" spans="1:23" s="1127" customFormat="1" ht="112.5">
      <c r="A46" s="1131" t="s">
        <v>1410</v>
      </c>
      <c r="B46" s="1132" t="s">
        <v>386</v>
      </c>
      <c r="C46" s="1133" t="s">
        <v>1411</v>
      </c>
      <c r="D46" s="1133" t="s">
        <v>787</v>
      </c>
      <c r="E46" s="1133" t="s">
        <v>1412</v>
      </c>
      <c r="F46" s="1134" t="s">
        <v>1413</v>
      </c>
      <c r="G46" s="1135">
        <f>IF(COUNT(I46:V46)&gt;0,3,"")</f>
      </c>
      <c r="H46" s="1136"/>
      <c r="I46" s="1137"/>
      <c r="J46" s="1138"/>
      <c r="K46" s="1138"/>
      <c r="L46" s="1138"/>
      <c r="M46" s="1138"/>
      <c r="N46" s="1138"/>
      <c r="O46" s="1138"/>
      <c r="P46" s="1138"/>
      <c r="Q46" s="1138"/>
      <c r="R46" s="1138"/>
      <c r="S46" s="1138"/>
      <c r="T46" s="1138"/>
      <c r="U46" s="1138"/>
      <c r="V46" s="1138"/>
      <c r="W46" s="1139">
        <f>IF(G46="","",IF((SUM(I46:V46)/COUNT(I46:V46))&lt;=G46,SUMIF(I46:V46,"&lt;=3")/COUNTIF(I46:V46,"&lt;=3"),"check value"))</f>
      </c>
    </row>
    <row r="47" spans="1:23" s="357" customFormat="1" ht="11.25">
      <c r="A47" s="560"/>
      <c r="B47" s="560"/>
      <c r="C47" s="561"/>
      <c r="D47" s="561"/>
      <c r="E47" s="561"/>
      <c r="F47" s="561"/>
      <c r="G47" s="417">
        <f t="shared" si="4"/>
      </c>
      <c r="H47" s="355"/>
      <c r="I47" s="1025"/>
      <c r="J47" s="1026"/>
      <c r="K47" s="1026"/>
      <c r="L47" s="1026"/>
      <c r="M47" s="1026"/>
      <c r="N47" s="1026"/>
      <c r="O47" s="1026"/>
      <c r="P47" s="1026"/>
      <c r="Q47" s="1026"/>
      <c r="R47" s="1026"/>
      <c r="S47" s="1026"/>
      <c r="T47" s="1026"/>
      <c r="U47" s="1026"/>
      <c r="V47" s="1026"/>
      <c r="W47" s="599">
        <f t="shared" si="5"/>
      </c>
    </row>
    <row r="48" spans="1:23" s="357" customFormat="1" ht="11.25">
      <c r="A48" s="560"/>
      <c r="B48" s="560"/>
      <c r="C48" s="561"/>
      <c r="D48" s="561"/>
      <c r="E48" s="561"/>
      <c r="F48" s="561"/>
      <c r="G48" s="417">
        <f t="shared" si="4"/>
      </c>
      <c r="H48" s="355"/>
      <c r="I48" s="1025"/>
      <c r="J48" s="1026"/>
      <c r="K48" s="1026"/>
      <c r="L48" s="1026"/>
      <c r="M48" s="1026"/>
      <c r="N48" s="1026"/>
      <c r="O48" s="1026"/>
      <c r="P48" s="1026"/>
      <c r="Q48" s="1026"/>
      <c r="R48" s="1026"/>
      <c r="S48" s="1026"/>
      <c r="T48" s="1026"/>
      <c r="U48" s="1026"/>
      <c r="V48" s="1026"/>
      <c r="W48" s="599">
        <f t="shared" si="5"/>
      </c>
    </row>
    <row r="49" spans="1:23" s="357" customFormat="1" ht="11.25">
      <c r="A49" s="560"/>
      <c r="B49" s="560"/>
      <c r="C49" s="561"/>
      <c r="D49" s="561"/>
      <c r="E49" s="561"/>
      <c r="F49" s="561"/>
      <c r="G49" s="417">
        <f t="shared" si="4"/>
      </c>
      <c r="H49" s="355"/>
      <c r="I49" s="1025"/>
      <c r="J49" s="1026"/>
      <c r="K49" s="1026"/>
      <c r="L49" s="1026"/>
      <c r="M49" s="1026"/>
      <c r="N49" s="1026"/>
      <c r="O49" s="1026"/>
      <c r="P49" s="1026"/>
      <c r="Q49" s="1026"/>
      <c r="R49" s="1026"/>
      <c r="S49" s="1026"/>
      <c r="T49" s="1026"/>
      <c r="U49" s="1026"/>
      <c r="V49" s="1026"/>
      <c r="W49" s="599">
        <f t="shared" si="5"/>
      </c>
    </row>
    <row r="50" spans="2:23" s="211" customFormat="1" ht="11.25">
      <c r="B50" s="212"/>
      <c r="C50" s="212"/>
      <c r="D50" s="212"/>
      <c r="E50" s="212"/>
      <c r="F50" s="212"/>
      <c r="G50" s="195"/>
      <c r="H50" s="197"/>
      <c r="I50" s="80"/>
      <c r="J50" s="80"/>
      <c r="K50" s="80"/>
      <c r="L50" s="80"/>
      <c r="M50" s="80"/>
      <c r="N50" s="80"/>
      <c r="O50" s="80"/>
      <c r="P50" s="80"/>
      <c r="Q50" s="80"/>
      <c r="R50" s="80"/>
      <c r="S50" s="80"/>
      <c r="T50" s="80"/>
      <c r="U50" s="80"/>
      <c r="V50" s="80"/>
      <c r="W50" s="196"/>
    </row>
    <row r="51" spans="2:23" s="211" customFormat="1" ht="11.25">
      <c r="B51" s="212"/>
      <c r="C51" s="212"/>
      <c r="D51" s="212"/>
      <c r="E51" s="212"/>
      <c r="F51" s="212"/>
      <c r="G51" s="195"/>
      <c r="H51" s="197"/>
      <c r="I51" s="80"/>
      <c r="J51" s="80"/>
      <c r="K51" s="80"/>
      <c r="L51" s="80"/>
      <c r="M51" s="80"/>
      <c r="N51" s="80"/>
      <c r="O51" s="80"/>
      <c r="P51" s="80"/>
      <c r="Q51" s="80"/>
      <c r="R51" s="80"/>
      <c r="S51" s="80"/>
      <c r="T51" s="80"/>
      <c r="U51" s="80"/>
      <c r="V51" s="80"/>
      <c r="W51" s="196"/>
    </row>
    <row r="52" spans="1:23" s="191" customFormat="1" ht="12" thickBot="1">
      <c r="A52" s="189"/>
      <c r="B52" s="189"/>
      <c r="C52" s="189"/>
      <c r="D52" s="189"/>
      <c r="E52" s="189"/>
      <c r="F52" s="189"/>
      <c r="G52" s="197"/>
      <c r="H52" s="197"/>
      <c r="I52" s="80"/>
      <c r="J52" s="80"/>
      <c r="K52" s="80"/>
      <c r="L52" s="80"/>
      <c r="M52" s="80"/>
      <c r="N52" s="80"/>
      <c r="O52" s="80"/>
      <c r="P52" s="80"/>
      <c r="Q52" s="80"/>
      <c r="R52" s="80"/>
      <c r="S52" s="80"/>
      <c r="T52" s="80"/>
      <c r="U52" s="80"/>
      <c r="V52" s="80"/>
      <c r="W52" s="196"/>
    </row>
    <row r="53" spans="1:23" ht="24.75" customHeight="1">
      <c r="A53" s="503"/>
      <c r="B53" s="500" t="s">
        <v>1510</v>
      </c>
      <c r="C53" s="501" t="s">
        <v>546</v>
      </c>
      <c r="D53" s="500" t="s">
        <v>563</v>
      </c>
      <c r="E53" s="502" t="s">
        <v>1511</v>
      </c>
      <c r="F53" s="190"/>
      <c r="G53" s="195"/>
      <c r="H53" s="197"/>
      <c r="I53" s="80"/>
      <c r="J53" s="80"/>
      <c r="K53" s="80"/>
      <c r="L53" s="80"/>
      <c r="M53" s="80"/>
      <c r="N53" s="80"/>
      <c r="O53" s="80"/>
      <c r="P53" s="80"/>
      <c r="Q53" s="80"/>
      <c r="R53" s="80"/>
      <c r="S53" s="80"/>
      <c r="T53" s="80"/>
      <c r="U53" s="80"/>
      <c r="V53" s="80"/>
      <c r="W53" s="196"/>
    </row>
    <row r="54" spans="1:23" ht="31.5">
      <c r="A54" s="487" t="s">
        <v>1495</v>
      </c>
      <c r="B54" s="450" t="str">
        <f>B2</f>
        <v>Policy and Planning</v>
      </c>
      <c r="C54" s="971">
        <f>SUM(G5:G17)</f>
        <v>0</v>
      </c>
      <c r="D54" s="972">
        <f>SUM(W5:W17)</f>
        <v>0</v>
      </c>
      <c r="E54" s="464" t="str">
        <f>IF(C54&gt;0,D54/C54,"Not assessed")</f>
        <v>Not assessed</v>
      </c>
      <c r="F54" s="190"/>
      <c r="G54" s="195"/>
      <c r="H54" s="197"/>
      <c r="I54" s="80"/>
      <c r="J54" s="80"/>
      <c r="K54" s="80"/>
      <c r="L54" s="80"/>
      <c r="M54" s="80"/>
      <c r="N54" s="80"/>
      <c r="O54" s="80"/>
      <c r="P54" s="80"/>
      <c r="Q54" s="80"/>
      <c r="R54" s="80"/>
      <c r="S54" s="80"/>
      <c r="T54" s="80"/>
      <c r="U54" s="80"/>
      <c r="V54" s="80"/>
      <c r="W54" s="196"/>
    </row>
    <row r="55" spans="1:23" ht="36">
      <c r="A55" s="488" t="s">
        <v>1497</v>
      </c>
      <c r="B55" s="451" t="str">
        <f>B19</f>
        <v>HIS institutions, human resources and financing</v>
      </c>
      <c r="C55" s="973">
        <f>SUM(G22:G34)</f>
        <v>0</v>
      </c>
      <c r="D55" s="974">
        <f>SUM(W22:W34)</f>
        <v>0</v>
      </c>
      <c r="E55" s="493" t="str">
        <f>IF(C55&gt;0,D55/C55,"Not assessed")</f>
        <v>Not assessed</v>
      </c>
      <c r="F55" s="190"/>
      <c r="G55" s="195"/>
      <c r="H55" s="197"/>
      <c r="I55" s="80"/>
      <c r="J55" s="80"/>
      <c r="K55" s="80"/>
      <c r="L55" s="80"/>
      <c r="M55" s="80"/>
      <c r="N55" s="80"/>
      <c r="O55" s="80"/>
      <c r="P55" s="80"/>
      <c r="Q55" s="80"/>
      <c r="R55" s="80"/>
      <c r="S55" s="80"/>
      <c r="T55" s="80"/>
      <c r="U55" s="80"/>
      <c r="V55" s="80"/>
      <c r="W55" s="196"/>
    </row>
    <row r="56" spans="1:23" ht="31.5">
      <c r="A56" s="488" t="s">
        <v>498</v>
      </c>
      <c r="B56" s="451" t="str">
        <f>B36</f>
        <v>HIS Infrastructure</v>
      </c>
      <c r="C56" s="973">
        <f>SUM(G39:G49)</f>
        <v>0</v>
      </c>
      <c r="D56" s="974">
        <f>SUM(W39:W49)</f>
        <v>0</v>
      </c>
      <c r="E56" s="493" t="str">
        <f>IF(C56&gt;0,D56/C56,"Not assessed")</f>
        <v>Not assessed</v>
      </c>
      <c r="F56" s="135"/>
      <c r="G56" s="195"/>
      <c r="H56" s="197"/>
      <c r="I56" s="80"/>
      <c r="J56" s="80"/>
      <c r="K56" s="80"/>
      <c r="L56" s="80"/>
      <c r="M56" s="80"/>
      <c r="N56" s="80"/>
      <c r="O56" s="80"/>
      <c r="P56" s="80"/>
      <c r="Q56" s="80"/>
      <c r="R56" s="80"/>
      <c r="S56" s="80"/>
      <c r="T56" s="80"/>
      <c r="U56" s="80"/>
      <c r="V56" s="80"/>
      <c r="W56" s="196"/>
    </row>
    <row r="57" spans="1:23" ht="32.25" thickBot="1">
      <c r="A57" s="465"/>
      <c r="B57" s="466" t="s">
        <v>687</v>
      </c>
      <c r="C57" s="975">
        <f>SUM(C54:C56)</f>
        <v>0</v>
      </c>
      <c r="D57" s="976">
        <f>SUM(D54:D56)</f>
        <v>0</v>
      </c>
      <c r="E57" s="494" t="str">
        <f>IF(C57&gt;0,D57/C57,"Not assessed")</f>
        <v>Not assessed</v>
      </c>
      <c r="G57" s="195"/>
      <c r="H57" s="197"/>
      <c r="I57" s="80"/>
      <c r="J57" s="80"/>
      <c r="K57" s="80"/>
      <c r="L57" s="80"/>
      <c r="M57" s="80"/>
      <c r="N57" s="80"/>
      <c r="O57" s="80"/>
      <c r="P57" s="80"/>
      <c r="Q57" s="80"/>
      <c r="R57" s="80"/>
      <c r="S57" s="80"/>
      <c r="T57" s="80"/>
      <c r="U57" s="80"/>
      <c r="V57" s="80"/>
      <c r="W57" s="196"/>
    </row>
    <row r="58" spans="7:23" ht="11.25">
      <c r="G58" s="195"/>
      <c r="H58" s="197"/>
      <c r="I58" s="197"/>
      <c r="J58" s="197"/>
      <c r="K58" s="197"/>
      <c r="L58" s="197"/>
      <c r="M58" s="197"/>
      <c r="N58" s="197"/>
      <c r="O58" s="197"/>
      <c r="P58" s="197"/>
      <c r="Q58" s="197"/>
      <c r="R58" s="197"/>
      <c r="S58" s="197"/>
      <c r="T58" s="197"/>
      <c r="U58" s="197"/>
      <c r="V58" s="197"/>
      <c r="W58" s="196"/>
    </row>
  </sheetData>
  <sheetProtection/>
  <mergeCells count="15">
    <mergeCell ref="I37:V37"/>
    <mergeCell ref="W37:W38"/>
    <mergeCell ref="W3:W4"/>
    <mergeCell ref="I3:V3"/>
    <mergeCell ref="I20:V20"/>
    <mergeCell ref="W20:W21"/>
    <mergeCell ref="H3:H4"/>
    <mergeCell ref="H20:H21"/>
    <mergeCell ref="H37:H38"/>
    <mergeCell ref="A20:B21"/>
    <mergeCell ref="A3:B4"/>
    <mergeCell ref="A37:B38"/>
    <mergeCell ref="G20:G21"/>
    <mergeCell ref="G37:G38"/>
    <mergeCell ref="G3:G4"/>
  </mergeCells>
  <conditionalFormatting sqref="E54:E57">
    <cfRule type="cellIs" priority="1" dxfId="0" operator="between" stopIfTrue="1">
      <formula>0.8</formula>
      <formula>1</formula>
    </cfRule>
    <cfRule type="cellIs" priority="2" dxfId="1" operator="between" stopIfTrue="1">
      <formula>0.6</formula>
      <formula>0.8</formula>
    </cfRule>
    <cfRule type="cellIs" priority="3" dxfId="2" operator="between" stopIfTrue="1">
      <formula>0.4</formula>
      <formula>0.6</formula>
    </cfRule>
  </conditionalFormatting>
  <dataValidations count="1">
    <dataValidation type="list" allowBlank="1" showInputMessage="1" showErrorMessage="1" sqref="I5:V17 I22:V34 I39:V49">
      <formula1>"0,1,2,3"</formula1>
    </dataValidation>
  </dataValidations>
  <printOptions/>
  <pageMargins left="0.75" right="0.75" top="1" bottom="1" header="0.5" footer="0.5"/>
  <pageSetup horizontalDpi="600" verticalDpi="600" orientation="landscape" paperSize="9" r:id="rId4"/>
  <drawing r:id="rId3"/>
  <legacyDrawing r:id="rId2"/>
</worksheet>
</file>

<file path=xl/worksheets/sheet7.xml><?xml version="1.0" encoding="utf-8"?>
<worksheet xmlns="http://schemas.openxmlformats.org/spreadsheetml/2006/main" xmlns:r="http://schemas.openxmlformats.org/officeDocument/2006/relationships">
  <sheetPr codeName="Sheet7">
    <tabColor indexed="15"/>
  </sheetPr>
  <dimension ref="A1:W38"/>
  <sheetViews>
    <sheetView showGridLines="0" zoomScalePageLayoutView="0" workbookViewId="0" topLeftCell="A1">
      <pane xSplit="7" ySplit="3" topLeftCell="H17" activePane="bottomRight" state="frozen"/>
      <selection pane="topLeft" activeCell="A1" sqref="A1"/>
      <selection pane="topRight" activeCell="H1" sqref="H1"/>
      <selection pane="bottomLeft" activeCell="A4" sqref="A4"/>
      <selection pane="bottomRight" activeCell="D18" sqref="D18"/>
    </sheetView>
  </sheetViews>
  <sheetFormatPr defaultColWidth="9.140625" defaultRowHeight="12.75"/>
  <cols>
    <col min="1" max="1" width="5.421875" style="70" customWidth="1"/>
    <col min="2" max="2" width="48.57421875" style="188" customWidth="1"/>
    <col min="3" max="6" width="15.00390625" style="188" customWidth="1"/>
    <col min="7" max="7" width="15.00390625" style="123" hidden="1" customWidth="1"/>
    <col min="8" max="8" width="15.00390625" style="113" customWidth="1"/>
    <col min="9" max="22" width="8.421875" style="113" customWidth="1"/>
    <col min="23" max="23" width="11.140625" style="113" customWidth="1"/>
    <col min="24" max="16384" width="9.140625" style="79" customWidth="1"/>
  </cols>
  <sheetData>
    <row r="1" spans="1:23" ht="31.5" customHeight="1" thickBot="1" thickTop="1">
      <c r="A1" s="579" t="s">
        <v>441</v>
      </c>
      <c r="B1" s="580"/>
      <c r="C1" s="569"/>
      <c r="D1" s="569"/>
      <c r="E1" s="569"/>
      <c r="F1" s="569"/>
      <c r="G1" s="391"/>
      <c r="H1" s="392"/>
      <c r="I1" s="392"/>
      <c r="J1" s="392"/>
      <c r="K1" s="392"/>
      <c r="L1" s="392"/>
      <c r="M1" s="392"/>
      <c r="N1" s="392"/>
      <c r="O1" s="392"/>
      <c r="P1" s="392"/>
      <c r="Q1" s="392"/>
      <c r="R1" s="392"/>
      <c r="S1" s="392"/>
      <c r="T1" s="392"/>
      <c r="U1" s="392"/>
      <c r="V1" s="392"/>
      <c r="W1" s="392"/>
    </row>
    <row r="2" spans="1:23" s="199" customFormat="1" ht="23.25" customHeight="1">
      <c r="A2" s="1317" t="s">
        <v>433</v>
      </c>
      <c r="B2" s="1318"/>
      <c r="C2" s="581" t="s">
        <v>300</v>
      </c>
      <c r="D2" s="581" t="s">
        <v>301</v>
      </c>
      <c r="E2" s="581" t="s">
        <v>543</v>
      </c>
      <c r="F2" s="581" t="s">
        <v>303</v>
      </c>
      <c r="G2" s="1314" t="s">
        <v>1246</v>
      </c>
      <c r="H2" s="1323" t="s">
        <v>1573</v>
      </c>
      <c r="I2" s="1309" t="s">
        <v>325</v>
      </c>
      <c r="J2" s="1309"/>
      <c r="K2" s="1309"/>
      <c r="L2" s="1309"/>
      <c r="M2" s="1309"/>
      <c r="N2" s="1309"/>
      <c r="O2" s="1309"/>
      <c r="P2" s="1309"/>
      <c r="Q2" s="1309"/>
      <c r="R2" s="1309"/>
      <c r="S2" s="1309"/>
      <c r="T2" s="1309"/>
      <c r="U2" s="1309"/>
      <c r="V2" s="1310"/>
      <c r="W2" s="1311" t="s">
        <v>324</v>
      </c>
    </row>
    <row r="3" spans="1:23" s="199" customFormat="1" ht="13.5" customHeight="1" thickBot="1">
      <c r="A3" s="1319"/>
      <c r="B3" s="1320"/>
      <c r="C3" s="582" t="s">
        <v>540</v>
      </c>
      <c r="D3" s="582" t="s">
        <v>541</v>
      </c>
      <c r="E3" s="582" t="s">
        <v>545</v>
      </c>
      <c r="F3" s="582" t="s">
        <v>544</v>
      </c>
      <c r="G3" s="1315"/>
      <c r="H3" s="1324"/>
      <c r="I3" s="583" t="s">
        <v>1007</v>
      </c>
      <c r="J3" s="583" t="s">
        <v>1008</v>
      </c>
      <c r="K3" s="583" t="s">
        <v>1009</v>
      </c>
      <c r="L3" s="583" t="s">
        <v>1010</v>
      </c>
      <c r="M3" s="583" t="s">
        <v>1011</v>
      </c>
      <c r="N3" s="583" t="s">
        <v>1012</v>
      </c>
      <c r="O3" s="583" t="s">
        <v>1013</v>
      </c>
      <c r="P3" s="583" t="s">
        <v>1014</v>
      </c>
      <c r="Q3" s="583" t="s">
        <v>1015</v>
      </c>
      <c r="R3" s="583" t="s">
        <v>1016</v>
      </c>
      <c r="S3" s="583" t="s">
        <v>1017</v>
      </c>
      <c r="T3" s="583" t="s">
        <v>1018</v>
      </c>
      <c r="U3" s="583" t="s">
        <v>1019</v>
      </c>
      <c r="V3" s="583" t="s">
        <v>1020</v>
      </c>
      <c r="W3" s="1316"/>
    </row>
    <row r="4" spans="1:23" s="123" customFormat="1" ht="67.5">
      <c r="A4" s="584" t="s">
        <v>100</v>
      </c>
      <c r="B4" s="585" t="s">
        <v>1427</v>
      </c>
      <c r="C4" s="586" t="s">
        <v>1428</v>
      </c>
      <c r="D4" s="586" t="s">
        <v>1429</v>
      </c>
      <c r="E4" s="586" t="s">
        <v>1430</v>
      </c>
      <c r="F4" s="586" t="s">
        <v>1431</v>
      </c>
      <c r="G4" s="481">
        <f aca="true" t="shared" si="0" ref="G4:G12">IF(COUNT(I4:V4)&gt;0,3,"")</f>
      </c>
      <c r="H4" s="508"/>
      <c r="I4" s="1029"/>
      <c r="J4" s="1030"/>
      <c r="K4" s="1030"/>
      <c r="L4" s="1030"/>
      <c r="M4" s="1030"/>
      <c r="N4" s="1030"/>
      <c r="O4" s="1030"/>
      <c r="P4" s="1030"/>
      <c r="Q4" s="1030"/>
      <c r="R4" s="1030"/>
      <c r="S4" s="1030"/>
      <c r="T4" s="1030"/>
      <c r="U4" s="1030"/>
      <c r="V4" s="1030"/>
      <c r="W4" s="587">
        <f aca="true" t="shared" si="1" ref="W4:W12">IF(G4="","",IF((SUM(I4:V4)/COUNT(I4:V4))&lt;=G4,SUMIF(I4:V4,"&lt;=3")/COUNTIF(I4:V4,"&lt;=3"),"check value"))</f>
      </c>
    </row>
    <row r="5" spans="1:23" s="123" customFormat="1" ht="90">
      <c r="A5" s="588" t="s">
        <v>101</v>
      </c>
      <c r="B5" s="595" t="s">
        <v>1270</v>
      </c>
      <c r="C5" s="590" t="s">
        <v>1063</v>
      </c>
      <c r="D5" s="590" t="s">
        <v>388</v>
      </c>
      <c r="E5" s="590" t="s">
        <v>387</v>
      </c>
      <c r="F5" s="591" t="s">
        <v>102</v>
      </c>
      <c r="G5" s="416">
        <f t="shared" si="0"/>
      </c>
      <c r="H5" s="461"/>
      <c r="I5" s="1021"/>
      <c r="J5" s="1022"/>
      <c r="K5" s="1022"/>
      <c r="L5" s="1022"/>
      <c r="M5" s="1022"/>
      <c r="N5" s="1022"/>
      <c r="O5" s="1022"/>
      <c r="P5" s="1022"/>
      <c r="Q5" s="1022"/>
      <c r="R5" s="1022"/>
      <c r="S5" s="1022"/>
      <c r="T5" s="1022"/>
      <c r="U5" s="1022"/>
      <c r="V5" s="1022"/>
      <c r="W5" s="564">
        <f t="shared" si="1"/>
      </c>
    </row>
    <row r="6" spans="1:23" s="123" customFormat="1" ht="78.75">
      <c r="A6" s="592" t="s">
        <v>103</v>
      </c>
      <c r="B6" s="593" t="s">
        <v>1432</v>
      </c>
      <c r="C6" s="594" t="s">
        <v>104</v>
      </c>
      <c r="D6" s="594" t="s">
        <v>105</v>
      </c>
      <c r="E6" s="594" t="s">
        <v>1433</v>
      </c>
      <c r="F6" s="594" t="s">
        <v>106</v>
      </c>
      <c r="G6" s="416">
        <f t="shared" si="0"/>
      </c>
      <c r="H6" s="461"/>
      <c r="I6" s="1021"/>
      <c r="J6" s="1022"/>
      <c r="K6" s="1022"/>
      <c r="L6" s="1022"/>
      <c r="M6" s="1022"/>
      <c r="N6" s="1022"/>
      <c r="O6" s="1022"/>
      <c r="P6" s="1022"/>
      <c r="Q6" s="1022"/>
      <c r="R6" s="1022"/>
      <c r="S6" s="1022"/>
      <c r="T6" s="1022"/>
      <c r="U6" s="1022"/>
      <c r="V6" s="1022"/>
      <c r="W6" s="564">
        <f t="shared" si="1"/>
      </c>
    </row>
    <row r="7" spans="1:23" s="123" customFormat="1" ht="135">
      <c r="A7" s="588" t="s">
        <v>107</v>
      </c>
      <c r="B7" s="595" t="s">
        <v>108</v>
      </c>
      <c r="C7" s="590" t="s">
        <v>633</v>
      </c>
      <c r="D7" s="590" t="s">
        <v>634</v>
      </c>
      <c r="E7" s="590" t="s">
        <v>635</v>
      </c>
      <c r="F7" s="591" t="s">
        <v>636</v>
      </c>
      <c r="G7" s="416">
        <f t="shared" si="0"/>
      </c>
      <c r="H7" s="461"/>
      <c r="I7" s="1021"/>
      <c r="J7" s="1022"/>
      <c r="K7" s="1022"/>
      <c r="L7" s="1022"/>
      <c r="M7" s="1022"/>
      <c r="N7" s="1022"/>
      <c r="O7" s="1022"/>
      <c r="P7" s="1022"/>
      <c r="Q7" s="1022"/>
      <c r="R7" s="1022"/>
      <c r="S7" s="1022"/>
      <c r="T7" s="1022"/>
      <c r="U7" s="1022"/>
      <c r="V7" s="1022"/>
      <c r="W7" s="564">
        <f t="shared" si="1"/>
      </c>
    </row>
    <row r="8" spans="1:23" s="123" customFormat="1" ht="33.75">
      <c r="A8" s="1264" t="s">
        <v>637</v>
      </c>
      <c r="B8" s="1265" t="s">
        <v>56</v>
      </c>
      <c r="C8" s="1266" t="s">
        <v>57</v>
      </c>
      <c r="D8" s="1267"/>
      <c r="E8" s="1268" t="s">
        <v>58</v>
      </c>
      <c r="F8" s="1268" t="s">
        <v>59</v>
      </c>
      <c r="G8" s="417">
        <f t="shared" si="0"/>
      </c>
      <c r="H8" s="462"/>
      <c r="I8" s="1023"/>
      <c r="J8" s="1024"/>
      <c r="K8" s="1024"/>
      <c r="L8" s="1024"/>
      <c r="M8" s="1024"/>
      <c r="N8" s="1024"/>
      <c r="O8" s="1024"/>
      <c r="P8" s="1024"/>
      <c r="Q8" s="1024"/>
      <c r="R8" s="1024"/>
      <c r="S8" s="1024"/>
      <c r="T8" s="1024"/>
      <c r="U8" s="1024"/>
      <c r="V8" s="1024"/>
      <c r="W8" s="566">
        <f t="shared" si="1"/>
      </c>
    </row>
    <row r="9" spans="1:23" s="123" customFormat="1" ht="11.25">
      <c r="A9" s="1269"/>
      <c r="B9" s="1270"/>
      <c r="C9" s="1271"/>
      <c r="D9" s="1271"/>
      <c r="E9" s="1271"/>
      <c r="F9" s="1272"/>
      <c r="G9" s="416">
        <f t="shared" si="0"/>
      </c>
      <c r="H9" s="461"/>
      <c r="I9" s="1021"/>
      <c r="J9" s="1022"/>
      <c r="K9" s="1022"/>
      <c r="L9" s="1022"/>
      <c r="M9" s="1022"/>
      <c r="N9" s="1022"/>
      <c r="O9" s="1022"/>
      <c r="P9" s="1022"/>
      <c r="Q9" s="1022"/>
      <c r="R9" s="1022"/>
      <c r="S9" s="1022"/>
      <c r="T9" s="1022"/>
      <c r="U9" s="1022"/>
      <c r="V9" s="1022"/>
      <c r="W9" s="564">
        <f t="shared" si="1"/>
      </c>
    </row>
    <row r="10" spans="1:23" s="123" customFormat="1" ht="11.25">
      <c r="A10" s="1269"/>
      <c r="B10" s="1270"/>
      <c r="C10" s="1271"/>
      <c r="D10" s="1271"/>
      <c r="E10" s="1271"/>
      <c r="F10" s="1272"/>
      <c r="G10" s="416">
        <f t="shared" si="0"/>
      </c>
      <c r="H10" s="461"/>
      <c r="I10" s="1021"/>
      <c r="J10" s="1022"/>
      <c r="K10" s="1022"/>
      <c r="L10" s="1022"/>
      <c r="M10" s="1022"/>
      <c r="N10" s="1022"/>
      <c r="O10" s="1022"/>
      <c r="P10" s="1022"/>
      <c r="Q10" s="1022"/>
      <c r="R10" s="1022"/>
      <c r="S10" s="1022"/>
      <c r="T10" s="1022"/>
      <c r="U10" s="1022"/>
      <c r="V10" s="1022"/>
      <c r="W10" s="564">
        <f t="shared" si="1"/>
      </c>
    </row>
    <row r="11" spans="1:23" s="123" customFormat="1" ht="11.25">
      <c r="A11" s="1269"/>
      <c r="B11" s="1270"/>
      <c r="C11" s="1271"/>
      <c r="D11" s="1271"/>
      <c r="E11" s="1271"/>
      <c r="F11" s="1272"/>
      <c r="G11" s="416">
        <f t="shared" si="0"/>
      </c>
      <c r="H11" s="461"/>
      <c r="I11" s="1021"/>
      <c r="J11" s="1022"/>
      <c r="K11" s="1022"/>
      <c r="L11" s="1022"/>
      <c r="M11" s="1022"/>
      <c r="N11" s="1022"/>
      <c r="O11" s="1022"/>
      <c r="P11" s="1022"/>
      <c r="Q11" s="1022"/>
      <c r="R11" s="1022"/>
      <c r="S11" s="1022"/>
      <c r="T11" s="1022"/>
      <c r="U11" s="1022"/>
      <c r="V11" s="1022"/>
      <c r="W11" s="564">
        <f t="shared" si="1"/>
      </c>
    </row>
    <row r="12" spans="1:23" s="123" customFormat="1" ht="11.25">
      <c r="A12" s="1269"/>
      <c r="B12" s="1270"/>
      <c r="C12" s="1271"/>
      <c r="D12" s="1271"/>
      <c r="E12" s="1271"/>
      <c r="F12" s="1272"/>
      <c r="G12" s="416">
        <f t="shared" si="0"/>
      </c>
      <c r="H12" s="461"/>
      <c r="I12" s="1021"/>
      <c r="J12" s="1022"/>
      <c r="K12" s="1022"/>
      <c r="L12" s="1022"/>
      <c r="M12" s="1022"/>
      <c r="N12" s="1022"/>
      <c r="O12" s="1022"/>
      <c r="P12" s="1022"/>
      <c r="Q12" s="1022"/>
      <c r="R12" s="1022"/>
      <c r="S12" s="1022"/>
      <c r="T12" s="1022"/>
      <c r="U12" s="1022"/>
      <c r="V12" s="1022"/>
      <c r="W12" s="564">
        <f t="shared" si="1"/>
      </c>
    </row>
    <row r="13" spans="1:23" s="191" customFormat="1" ht="11.25">
      <c r="A13" s="189"/>
      <c r="B13" s="189"/>
      <c r="C13" s="189"/>
      <c r="D13" s="189"/>
      <c r="E13" s="189"/>
      <c r="F13" s="189"/>
      <c r="G13" s="197"/>
      <c r="H13" s="197"/>
      <c r="I13" s="80"/>
      <c r="J13" s="80"/>
      <c r="K13" s="80"/>
      <c r="L13" s="80"/>
      <c r="M13" s="80"/>
      <c r="N13" s="80"/>
      <c r="O13" s="80"/>
      <c r="P13" s="80"/>
      <c r="Q13" s="80"/>
      <c r="R13" s="80"/>
      <c r="S13" s="80"/>
      <c r="T13" s="80"/>
      <c r="U13" s="80"/>
      <c r="V13" s="80"/>
      <c r="W13" s="196"/>
    </row>
    <row r="14" ht="12" thickBot="1"/>
    <row r="15" spans="1:23" ht="24.75" customHeight="1">
      <c r="A15" s="504"/>
      <c r="B15" s="500" t="s">
        <v>1510</v>
      </c>
      <c r="C15" s="501" t="s">
        <v>546</v>
      </c>
      <c r="D15" s="500" t="s">
        <v>563</v>
      </c>
      <c r="E15" s="502" t="s">
        <v>1511</v>
      </c>
      <c r="F15" s="190"/>
      <c r="G15" s="195"/>
      <c r="H15" s="80"/>
      <c r="I15" s="80"/>
      <c r="J15" s="80"/>
      <c r="K15" s="80"/>
      <c r="L15" s="80"/>
      <c r="M15" s="80"/>
      <c r="N15" s="80"/>
      <c r="O15" s="80"/>
      <c r="P15" s="80"/>
      <c r="Q15" s="80"/>
      <c r="R15" s="80"/>
      <c r="S15" s="80"/>
      <c r="T15" s="80"/>
      <c r="U15" s="80"/>
      <c r="V15" s="80"/>
      <c r="W15" s="196"/>
    </row>
    <row r="16" spans="1:23" ht="32.25" thickBot="1">
      <c r="A16" s="465" t="s">
        <v>509</v>
      </c>
      <c r="B16" s="467" t="s">
        <v>1513</v>
      </c>
      <c r="C16" s="975">
        <f>SUM(G4:G12)</f>
        <v>0</v>
      </c>
      <c r="D16" s="976">
        <f>SUM(W4:W12)</f>
        <v>0</v>
      </c>
      <c r="E16" s="494" t="str">
        <f>IF(C16&gt;0,D16/C16,"Not assessed")</f>
        <v>Not assessed</v>
      </c>
      <c r="G16" s="195"/>
      <c r="H16" s="80"/>
      <c r="I16" s="80"/>
      <c r="J16" s="80"/>
      <c r="K16" s="80"/>
      <c r="L16" s="80"/>
      <c r="M16" s="80"/>
      <c r="N16" s="80"/>
      <c r="O16" s="80"/>
      <c r="P16" s="80"/>
      <c r="Q16" s="80"/>
      <c r="R16" s="80"/>
      <c r="S16" s="80"/>
      <c r="T16" s="80"/>
      <c r="U16" s="80"/>
      <c r="V16" s="80"/>
      <c r="W16" s="196"/>
    </row>
    <row r="17" spans="1:23" s="82" customFormat="1" ht="18">
      <c r="A17" s="215"/>
      <c r="B17" s="216"/>
      <c r="C17" s="217"/>
      <c r="D17" s="218"/>
      <c r="E17" s="219"/>
      <c r="F17" s="220"/>
      <c r="G17" s="195"/>
      <c r="H17" s="80"/>
      <c r="I17" s="80"/>
      <c r="J17" s="80"/>
      <c r="K17" s="80"/>
      <c r="L17" s="80"/>
      <c r="M17" s="80"/>
      <c r="N17" s="80"/>
      <c r="O17" s="80"/>
      <c r="P17" s="80"/>
      <c r="Q17" s="80"/>
      <c r="R17" s="80"/>
      <c r="S17" s="80"/>
      <c r="T17" s="80"/>
      <c r="U17" s="80"/>
      <c r="V17" s="80"/>
      <c r="W17" s="196"/>
    </row>
    <row r="18" spans="1:23" s="348" customFormat="1" ht="20.25">
      <c r="A18" s="435"/>
      <c r="B18" s="428"/>
      <c r="C18" s="351"/>
      <c r="D18" s="351"/>
      <c r="E18" s="351"/>
      <c r="F18" s="351"/>
      <c r="G18" s="349"/>
      <c r="H18" s="352"/>
      <c r="I18" s="352"/>
      <c r="J18" s="352"/>
      <c r="K18" s="352"/>
      <c r="L18" s="352"/>
      <c r="M18" s="352"/>
      <c r="N18" s="352"/>
      <c r="O18" s="352"/>
      <c r="P18" s="352"/>
      <c r="Q18" s="352"/>
      <c r="R18" s="352"/>
      <c r="S18" s="352"/>
      <c r="T18" s="352"/>
      <c r="U18" s="352"/>
      <c r="V18" s="352"/>
      <c r="W18" s="352"/>
    </row>
    <row r="19" spans="1:23" s="429" customFormat="1" ht="23.25" customHeight="1">
      <c r="A19" s="1313"/>
      <c r="B19" s="1313"/>
      <c r="C19" s="436"/>
      <c r="D19" s="436"/>
      <c r="E19" s="436"/>
      <c r="F19" s="436"/>
      <c r="G19" s="1321"/>
      <c r="H19" s="1325"/>
      <c r="I19" s="1322"/>
      <c r="J19" s="1322"/>
      <c r="K19" s="1322"/>
      <c r="L19" s="1322"/>
      <c r="M19" s="1322"/>
      <c r="N19" s="1322"/>
      <c r="O19" s="1322"/>
      <c r="P19" s="1322"/>
      <c r="Q19" s="1322"/>
      <c r="R19" s="1322"/>
      <c r="S19" s="1322"/>
      <c r="T19" s="1322"/>
      <c r="U19" s="1322"/>
      <c r="V19" s="1322"/>
      <c r="W19" s="1313"/>
    </row>
    <row r="20" spans="1:23" s="429" customFormat="1" ht="13.5" customHeight="1">
      <c r="A20" s="1313"/>
      <c r="B20" s="1313"/>
      <c r="C20" s="437"/>
      <c r="D20" s="437"/>
      <c r="E20" s="437"/>
      <c r="F20" s="437"/>
      <c r="G20" s="1321"/>
      <c r="H20" s="1325"/>
      <c r="I20" s="427"/>
      <c r="J20" s="427"/>
      <c r="K20" s="427"/>
      <c r="L20" s="427"/>
      <c r="M20" s="427"/>
      <c r="N20" s="427"/>
      <c r="O20" s="427"/>
      <c r="P20" s="427"/>
      <c r="Q20" s="427"/>
      <c r="R20" s="427"/>
      <c r="S20" s="427"/>
      <c r="T20" s="427"/>
      <c r="U20" s="427"/>
      <c r="V20" s="427"/>
      <c r="W20" s="1313"/>
    </row>
    <row r="21" spans="2:23" s="349" customFormat="1" ht="54" customHeight="1">
      <c r="B21" s="370"/>
      <c r="C21" s="370"/>
      <c r="D21" s="370"/>
      <c r="E21" s="370"/>
      <c r="F21" s="370"/>
      <c r="G21" s="372"/>
      <c r="H21" s="438"/>
      <c r="I21" s="438"/>
      <c r="J21" s="438"/>
      <c r="K21" s="438"/>
      <c r="L21" s="438"/>
      <c r="M21" s="438"/>
      <c r="N21" s="438"/>
      <c r="O21" s="438"/>
      <c r="P21" s="438"/>
      <c r="Q21" s="438"/>
      <c r="R21" s="438"/>
      <c r="S21" s="438"/>
      <c r="T21" s="438"/>
      <c r="U21" s="438"/>
      <c r="V21" s="438"/>
      <c r="W21" s="385"/>
    </row>
    <row r="22" spans="2:23" s="349" customFormat="1" ht="54" customHeight="1">
      <c r="B22" s="370"/>
      <c r="C22" s="370"/>
      <c r="D22" s="370"/>
      <c r="E22" s="370"/>
      <c r="F22" s="370"/>
      <c r="G22" s="372"/>
      <c r="H22" s="438"/>
      <c r="I22" s="438"/>
      <c r="J22" s="438"/>
      <c r="K22" s="438"/>
      <c r="L22" s="438"/>
      <c r="M22" s="438"/>
      <c r="N22" s="438"/>
      <c r="O22" s="438"/>
      <c r="P22" s="438"/>
      <c r="Q22" s="438"/>
      <c r="R22" s="438"/>
      <c r="S22" s="438"/>
      <c r="T22" s="438"/>
      <c r="U22" s="438"/>
      <c r="V22" s="438"/>
      <c r="W22" s="385"/>
    </row>
    <row r="23" spans="2:23" s="349" customFormat="1" ht="54" customHeight="1">
      <c r="B23" s="370"/>
      <c r="C23" s="370"/>
      <c r="D23" s="370"/>
      <c r="E23" s="370"/>
      <c r="F23" s="370"/>
      <c r="G23" s="372"/>
      <c r="H23" s="438"/>
      <c r="I23" s="438"/>
      <c r="J23" s="438"/>
      <c r="K23" s="438"/>
      <c r="L23" s="438"/>
      <c r="M23" s="438"/>
      <c r="N23" s="438"/>
      <c r="O23" s="438"/>
      <c r="P23" s="438"/>
      <c r="Q23" s="438"/>
      <c r="R23" s="438"/>
      <c r="S23" s="438"/>
      <c r="T23" s="438"/>
      <c r="U23" s="438"/>
      <c r="V23" s="438"/>
      <c r="W23" s="385"/>
    </row>
    <row r="24" spans="2:23" s="349" customFormat="1" ht="72.75" customHeight="1">
      <c r="B24" s="370"/>
      <c r="C24" s="370"/>
      <c r="D24" s="370"/>
      <c r="E24" s="370"/>
      <c r="F24" s="370"/>
      <c r="G24" s="372"/>
      <c r="H24" s="438"/>
      <c r="I24" s="438"/>
      <c r="J24" s="438"/>
      <c r="K24" s="438"/>
      <c r="L24" s="438"/>
      <c r="M24" s="438"/>
      <c r="N24" s="438"/>
      <c r="O24" s="438"/>
      <c r="P24" s="438"/>
      <c r="Q24" s="438"/>
      <c r="R24" s="438"/>
      <c r="S24" s="438"/>
      <c r="T24" s="438"/>
      <c r="U24" s="438"/>
      <c r="V24" s="438"/>
      <c r="W24" s="385"/>
    </row>
    <row r="25" spans="2:23" s="349" customFormat="1" ht="11.25">
      <c r="B25" s="370"/>
      <c r="C25" s="370"/>
      <c r="D25" s="370"/>
      <c r="E25" s="370"/>
      <c r="F25" s="370"/>
      <c r="G25" s="372"/>
      <c r="H25" s="438"/>
      <c r="I25" s="438"/>
      <c r="J25" s="438"/>
      <c r="K25" s="438"/>
      <c r="L25" s="438"/>
      <c r="M25" s="438"/>
      <c r="N25" s="438"/>
      <c r="O25" s="438"/>
      <c r="P25" s="438"/>
      <c r="Q25" s="438"/>
      <c r="R25" s="438"/>
      <c r="S25" s="438"/>
      <c r="T25" s="438"/>
      <c r="U25" s="438"/>
      <c r="V25" s="438"/>
      <c r="W25" s="385"/>
    </row>
    <row r="26" spans="2:23" s="430" customFormat="1" ht="11.25">
      <c r="B26" s="439"/>
      <c r="C26" s="439"/>
      <c r="D26" s="439"/>
      <c r="E26" s="439"/>
      <c r="F26" s="439"/>
      <c r="G26" s="440"/>
      <c r="H26" s="438"/>
      <c r="I26" s="438"/>
      <c r="J26" s="438"/>
      <c r="K26" s="438"/>
      <c r="L26" s="438"/>
      <c r="M26" s="438"/>
      <c r="N26" s="438"/>
      <c r="O26" s="438"/>
      <c r="P26" s="438"/>
      <c r="Q26" s="438"/>
      <c r="R26" s="438"/>
      <c r="S26" s="438"/>
      <c r="T26" s="438"/>
      <c r="U26" s="438"/>
      <c r="V26" s="438"/>
      <c r="W26" s="441"/>
    </row>
    <row r="27" spans="2:23" s="430" customFormat="1" ht="11.25">
      <c r="B27" s="439"/>
      <c r="C27" s="439"/>
      <c r="D27" s="439"/>
      <c r="E27" s="439"/>
      <c r="F27" s="439"/>
      <c r="G27" s="440"/>
      <c r="H27" s="438"/>
      <c r="I27" s="438"/>
      <c r="J27" s="438"/>
      <c r="K27" s="438"/>
      <c r="L27" s="438"/>
      <c r="M27" s="438"/>
      <c r="N27" s="438"/>
      <c r="O27" s="438"/>
      <c r="P27" s="438"/>
      <c r="Q27" s="438"/>
      <c r="R27" s="438"/>
      <c r="S27" s="438"/>
      <c r="T27" s="438"/>
      <c r="U27" s="438"/>
      <c r="V27" s="438"/>
      <c r="W27" s="441"/>
    </row>
    <row r="28" spans="2:23" s="430" customFormat="1" ht="11.25">
      <c r="B28" s="439"/>
      <c r="C28" s="439"/>
      <c r="D28" s="439"/>
      <c r="E28" s="439"/>
      <c r="F28" s="439"/>
      <c r="G28" s="440"/>
      <c r="H28" s="438"/>
      <c r="I28" s="438"/>
      <c r="J28" s="438"/>
      <c r="K28" s="438"/>
      <c r="L28" s="438"/>
      <c r="M28" s="438"/>
      <c r="N28" s="438"/>
      <c r="O28" s="438"/>
      <c r="P28" s="438"/>
      <c r="Q28" s="438"/>
      <c r="R28" s="438"/>
      <c r="S28" s="438"/>
      <c r="T28" s="438"/>
      <c r="U28" s="438"/>
      <c r="V28" s="438"/>
      <c r="W28" s="441"/>
    </row>
    <row r="29" spans="2:23" s="430" customFormat="1" ht="11.25">
      <c r="B29" s="439"/>
      <c r="C29" s="439"/>
      <c r="D29" s="439"/>
      <c r="E29" s="439"/>
      <c r="F29" s="439"/>
      <c r="G29" s="440"/>
      <c r="H29" s="438"/>
      <c r="I29" s="438"/>
      <c r="J29" s="438"/>
      <c r="K29" s="438"/>
      <c r="L29" s="438"/>
      <c r="M29" s="438"/>
      <c r="N29" s="438"/>
      <c r="O29" s="438"/>
      <c r="P29" s="438"/>
      <c r="Q29" s="438"/>
      <c r="R29" s="438"/>
      <c r="S29" s="438"/>
      <c r="T29" s="438"/>
      <c r="U29" s="438"/>
      <c r="V29" s="438"/>
      <c r="W29" s="441"/>
    </row>
    <row r="30" spans="2:23" s="430" customFormat="1" ht="11.25">
      <c r="B30" s="439"/>
      <c r="C30" s="439"/>
      <c r="D30" s="439"/>
      <c r="E30" s="439"/>
      <c r="F30" s="439"/>
      <c r="G30" s="440"/>
      <c r="H30" s="438"/>
      <c r="I30" s="438"/>
      <c r="J30" s="438"/>
      <c r="K30" s="438"/>
      <c r="L30" s="438"/>
      <c r="M30" s="438"/>
      <c r="N30" s="438"/>
      <c r="O30" s="438"/>
      <c r="P30" s="438"/>
      <c r="Q30" s="438"/>
      <c r="R30" s="438"/>
      <c r="S30" s="438"/>
      <c r="T30" s="438"/>
      <c r="U30" s="438"/>
      <c r="V30" s="438"/>
      <c r="W30" s="441"/>
    </row>
    <row r="31" spans="1:23" s="349" customFormat="1" ht="12.75">
      <c r="A31" s="431"/>
      <c r="B31" s="370"/>
      <c r="C31" s="370"/>
      <c r="D31" s="370"/>
      <c r="E31" s="370"/>
      <c r="F31" s="370"/>
      <c r="G31" s="372"/>
      <c r="H31" s="350"/>
      <c r="I31" s="350"/>
      <c r="J31" s="350"/>
      <c r="K31" s="350"/>
      <c r="L31" s="350"/>
      <c r="M31" s="350"/>
      <c r="N31" s="350"/>
      <c r="O31" s="350"/>
      <c r="P31" s="350"/>
      <c r="Q31" s="350"/>
      <c r="R31" s="350"/>
      <c r="S31" s="350"/>
      <c r="T31" s="350"/>
      <c r="U31" s="350"/>
      <c r="V31" s="350"/>
      <c r="W31" s="385"/>
    </row>
    <row r="32" spans="1:23" s="433" customFormat="1" ht="11.25">
      <c r="A32" s="432"/>
      <c r="B32" s="432"/>
      <c r="C32" s="432"/>
      <c r="D32" s="432"/>
      <c r="E32" s="432"/>
      <c r="F32" s="432"/>
      <c r="G32" s="371"/>
      <c r="H32" s="350"/>
      <c r="I32" s="350"/>
      <c r="J32" s="350"/>
      <c r="K32" s="350"/>
      <c r="L32" s="350"/>
      <c r="M32" s="350"/>
      <c r="N32" s="350"/>
      <c r="O32" s="350"/>
      <c r="P32" s="350"/>
      <c r="Q32" s="350"/>
      <c r="R32" s="350"/>
      <c r="S32" s="350"/>
      <c r="T32" s="350"/>
      <c r="U32" s="350"/>
      <c r="V32" s="350"/>
      <c r="W32" s="385"/>
    </row>
    <row r="33" spans="1:23" s="348" customFormat="1" ht="18">
      <c r="A33" s="442"/>
      <c r="B33" s="443"/>
      <c r="C33" s="444"/>
      <c r="D33" s="443"/>
      <c r="E33" s="443"/>
      <c r="F33" s="434"/>
      <c r="G33" s="372"/>
      <c r="H33" s="350"/>
      <c r="I33" s="350"/>
      <c r="J33" s="350"/>
      <c r="K33" s="350"/>
      <c r="L33" s="350"/>
      <c r="M33" s="350"/>
      <c r="N33" s="350"/>
      <c r="O33" s="350"/>
      <c r="P33" s="350"/>
      <c r="Q33" s="350"/>
      <c r="R33" s="350"/>
      <c r="S33" s="350"/>
      <c r="T33" s="350"/>
      <c r="U33" s="350"/>
      <c r="V33" s="350"/>
      <c r="W33" s="385"/>
    </row>
    <row r="34" spans="1:23" s="348" customFormat="1" ht="18">
      <c r="A34" s="445"/>
      <c r="B34" s="446"/>
      <c r="C34" s="447"/>
      <c r="D34" s="448"/>
      <c r="E34" s="449"/>
      <c r="F34" s="351"/>
      <c r="G34" s="372"/>
      <c r="H34" s="350"/>
      <c r="I34" s="350"/>
      <c r="J34" s="350"/>
      <c r="K34" s="350"/>
      <c r="L34" s="350"/>
      <c r="M34" s="350"/>
      <c r="N34" s="350"/>
      <c r="O34" s="350"/>
      <c r="P34" s="350"/>
      <c r="Q34" s="350"/>
      <c r="R34" s="350"/>
      <c r="S34" s="350"/>
      <c r="T34" s="350"/>
      <c r="U34" s="350"/>
      <c r="V34" s="350"/>
      <c r="W34" s="385"/>
    </row>
    <row r="35" spans="2:23" s="348" customFormat="1" ht="11.25">
      <c r="B35" s="351"/>
      <c r="C35" s="351"/>
      <c r="D35" s="351"/>
      <c r="E35" s="351"/>
      <c r="F35" s="351"/>
      <c r="G35" s="349"/>
      <c r="H35" s="352"/>
      <c r="I35" s="352"/>
      <c r="J35" s="352"/>
      <c r="K35" s="352"/>
      <c r="L35" s="352"/>
      <c r="M35" s="352"/>
      <c r="N35" s="352"/>
      <c r="O35" s="352"/>
      <c r="P35" s="352"/>
      <c r="Q35" s="352"/>
      <c r="R35" s="352"/>
      <c r="S35" s="352"/>
      <c r="T35" s="352"/>
      <c r="U35" s="352"/>
      <c r="V35" s="352"/>
      <c r="W35" s="352"/>
    </row>
    <row r="36" spans="2:23" s="348" customFormat="1" ht="11.25">
      <c r="B36" s="351"/>
      <c r="C36" s="351"/>
      <c r="D36" s="351"/>
      <c r="E36" s="351"/>
      <c r="F36" s="351"/>
      <c r="G36" s="349"/>
      <c r="H36" s="352"/>
      <c r="I36" s="352"/>
      <c r="J36" s="352"/>
      <c r="K36" s="352"/>
      <c r="L36" s="352"/>
      <c r="M36" s="352"/>
      <c r="N36" s="352"/>
      <c r="O36" s="352"/>
      <c r="P36" s="352"/>
      <c r="Q36" s="352"/>
      <c r="R36" s="352"/>
      <c r="S36" s="352"/>
      <c r="T36" s="352"/>
      <c r="U36" s="352"/>
      <c r="V36" s="352"/>
      <c r="W36" s="352"/>
    </row>
    <row r="37" spans="2:23" s="348" customFormat="1" ht="11.25">
      <c r="B37" s="351"/>
      <c r="C37" s="351"/>
      <c r="D37" s="351"/>
      <c r="E37" s="351"/>
      <c r="F37" s="351"/>
      <c r="G37" s="349"/>
      <c r="H37" s="352"/>
      <c r="I37" s="352"/>
      <c r="J37" s="352"/>
      <c r="K37" s="352"/>
      <c r="L37" s="352"/>
      <c r="M37" s="352"/>
      <c r="N37" s="352"/>
      <c r="O37" s="352"/>
      <c r="P37" s="352"/>
      <c r="Q37" s="352"/>
      <c r="R37" s="352"/>
      <c r="S37" s="352"/>
      <c r="T37" s="352"/>
      <c r="U37" s="352"/>
      <c r="V37" s="352"/>
      <c r="W37" s="352"/>
    </row>
    <row r="38" spans="2:23" s="348" customFormat="1" ht="11.25">
      <c r="B38" s="351"/>
      <c r="C38" s="351"/>
      <c r="D38" s="351"/>
      <c r="E38" s="351"/>
      <c r="F38" s="351"/>
      <c r="G38" s="349"/>
      <c r="H38" s="352"/>
      <c r="I38" s="352"/>
      <c r="J38" s="352"/>
      <c r="K38" s="352"/>
      <c r="L38" s="352"/>
      <c r="M38" s="352"/>
      <c r="N38" s="352"/>
      <c r="O38" s="352"/>
      <c r="P38" s="352"/>
      <c r="Q38" s="352"/>
      <c r="R38" s="352"/>
      <c r="S38" s="352"/>
      <c r="T38" s="352"/>
      <c r="U38" s="352"/>
      <c r="V38" s="352"/>
      <c r="W38" s="352"/>
    </row>
  </sheetData>
  <sheetProtection/>
  <mergeCells count="10">
    <mergeCell ref="W19:W20"/>
    <mergeCell ref="G2:G3"/>
    <mergeCell ref="I2:V2"/>
    <mergeCell ref="W2:W3"/>
    <mergeCell ref="A2:B3"/>
    <mergeCell ref="A19:B20"/>
    <mergeCell ref="G19:G20"/>
    <mergeCell ref="I19:V19"/>
    <mergeCell ref="H2:H3"/>
    <mergeCell ref="H19:H20"/>
  </mergeCells>
  <conditionalFormatting sqref="C34:D34 C17:D17">
    <cfRule type="cellIs" priority="1" dxfId="14" operator="between" stopIfTrue="1">
      <formula>0.25</formula>
      <formula>0.49</formula>
    </cfRule>
    <cfRule type="cellIs" priority="2" dxfId="1" operator="between" stopIfTrue="1">
      <formula>0.5</formula>
      <formula>0.749</formula>
    </cfRule>
    <cfRule type="cellIs" priority="3" dxfId="0" operator="between" stopIfTrue="1">
      <formula>0.75</formula>
      <formula>1</formula>
    </cfRule>
  </conditionalFormatting>
  <conditionalFormatting sqref="E17">
    <cfRule type="cellIs" priority="4" dxfId="14" operator="between" stopIfTrue="1">
      <formula>0.40001</formula>
      <formula>0.5991</formula>
    </cfRule>
    <cfRule type="cellIs" priority="5" dxfId="1" operator="between" stopIfTrue="1">
      <formula>0.6</formula>
      <formula>0.79991</formula>
    </cfRule>
    <cfRule type="cellIs" priority="6" dxfId="0" operator="greaterThan" stopIfTrue="1">
      <formula>0.80001</formula>
    </cfRule>
  </conditionalFormatting>
  <conditionalFormatting sqref="E34">
    <cfRule type="cellIs" priority="7" dxfId="14" operator="between" stopIfTrue="1">
      <formula>0.40001</formula>
      <formula>0.5991</formula>
    </cfRule>
    <cfRule type="cellIs" priority="8" dxfId="1" operator="between" stopIfTrue="1">
      <formula>0.6</formula>
      <formula>0.79991</formula>
    </cfRule>
    <cfRule type="cellIs" priority="9" dxfId="0" operator="between" stopIfTrue="1">
      <formula>0.80001</formula>
      <formula>1</formula>
    </cfRule>
  </conditionalFormatting>
  <conditionalFormatting sqref="E16">
    <cfRule type="cellIs" priority="10" dxfId="0" operator="between" stopIfTrue="1">
      <formula>0.8</formula>
      <formula>1</formula>
    </cfRule>
    <cfRule type="cellIs" priority="11" dxfId="1" operator="between" stopIfTrue="1">
      <formula>0.6</formula>
      <formula>0.8</formula>
    </cfRule>
    <cfRule type="cellIs" priority="12" dxfId="2" operator="between" stopIfTrue="1">
      <formula>0.4</formula>
      <formula>0.6</formula>
    </cfRule>
  </conditionalFormatting>
  <dataValidations count="1">
    <dataValidation type="list" allowBlank="1" showInputMessage="1" showErrorMessage="1" sqref="I21:V30 I4:V12">
      <formula1>"0,1,2,3"</formula1>
    </dataValidation>
  </dataValidations>
  <printOptions/>
  <pageMargins left="0.7480314960629921" right="0.7480314960629921" top="0.984251968503937" bottom="0.984251968503937" header="0.5118110236220472" footer="0.5118110236220472"/>
  <pageSetup horizontalDpi="300" verticalDpi="300" orientation="landscape" paperSize="9" r:id="rId4"/>
  <drawing r:id="rId3"/>
  <legacyDrawing r:id="rId2"/>
</worksheet>
</file>

<file path=xl/worksheets/sheet8.xml><?xml version="1.0" encoding="utf-8"?>
<worksheet xmlns="http://schemas.openxmlformats.org/spreadsheetml/2006/main" xmlns:r="http://schemas.openxmlformats.org/officeDocument/2006/relationships">
  <sheetPr codeName="Sheet8">
    <tabColor indexed="20"/>
  </sheetPr>
  <dimension ref="A1:X49"/>
  <sheetViews>
    <sheetView zoomScalePageLayoutView="0" workbookViewId="0" topLeftCell="A1">
      <selection activeCell="F21" sqref="F21"/>
    </sheetView>
  </sheetViews>
  <sheetFormatPr defaultColWidth="9.140625" defaultRowHeight="12.75"/>
  <cols>
    <col min="1" max="1" width="11.57421875" style="121" customWidth="1"/>
    <col min="2" max="2" width="16.00390625" style="112" customWidth="1"/>
    <col min="3" max="3" width="20.00390625" style="79" customWidth="1"/>
    <col min="4" max="4" width="13.57421875" style="135" customWidth="1"/>
    <col min="5" max="5" width="15.140625" style="79" customWidth="1"/>
    <col min="6" max="6" width="14.140625" style="79" customWidth="1"/>
    <col min="7" max="7" width="11.28125" style="123" customWidth="1"/>
    <col min="8" max="8" width="9.140625" style="123" hidden="1" customWidth="1"/>
    <col min="9" max="9" width="10.28125" style="113" customWidth="1"/>
    <col min="10" max="23" width="8.8515625" style="113" customWidth="1"/>
    <col min="24" max="24" width="11.140625" style="113" customWidth="1"/>
    <col min="25" max="25" width="12.421875" style="70" customWidth="1"/>
    <col min="26" max="16384" width="9.140625" style="70" customWidth="1"/>
  </cols>
  <sheetData>
    <row r="1" spans="1:24" ht="36.75" customHeight="1" thickBot="1" thickTop="1">
      <c r="A1" s="1336" t="s">
        <v>1513</v>
      </c>
      <c r="B1" s="1337" t="s">
        <v>1514</v>
      </c>
      <c r="C1" s="1337" t="s">
        <v>1515</v>
      </c>
      <c r="D1" s="275" t="s">
        <v>300</v>
      </c>
      <c r="E1" s="275" t="s">
        <v>301</v>
      </c>
      <c r="F1" s="275" t="s">
        <v>1564</v>
      </c>
      <c r="G1" s="276" t="s">
        <v>1565</v>
      </c>
      <c r="H1" s="1339" t="s">
        <v>594</v>
      </c>
      <c r="I1" s="1328" t="s">
        <v>1573</v>
      </c>
      <c r="J1" s="1330" t="s">
        <v>325</v>
      </c>
      <c r="K1" s="1330"/>
      <c r="L1" s="1330"/>
      <c r="M1" s="1330"/>
      <c r="N1" s="1330"/>
      <c r="O1" s="1330"/>
      <c r="P1" s="1330"/>
      <c r="Q1" s="1330"/>
      <c r="R1" s="1330"/>
      <c r="S1" s="1330"/>
      <c r="T1" s="1330"/>
      <c r="U1" s="1330"/>
      <c r="V1" s="1330"/>
      <c r="W1" s="1331"/>
      <c r="X1" s="1332" t="s">
        <v>324</v>
      </c>
    </row>
    <row r="2" spans="1:24" ht="12.75" customHeight="1" thickBot="1" thickTop="1">
      <c r="A2" s="1336"/>
      <c r="B2" s="1338"/>
      <c r="C2" s="1338"/>
      <c r="D2" s="277">
        <v>3</v>
      </c>
      <c r="E2" s="277">
        <v>2</v>
      </c>
      <c r="F2" s="277">
        <v>1</v>
      </c>
      <c r="G2" s="278">
        <v>0</v>
      </c>
      <c r="H2" s="1340"/>
      <c r="I2" s="1329"/>
      <c r="J2" s="165" t="s">
        <v>1007</v>
      </c>
      <c r="K2" s="164" t="s">
        <v>1008</v>
      </c>
      <c r="L2" s="164" t="s">
        <v>1009</v>
      </c>
      <c r="M2" s="164" t="s">
        <v>1010</v>
      </c>
      <c r="N2" s="164" t="s">
        <v>1011</v>
      </c>
      <c r="O2" s="164" t="s">
        <v>1012</v>
      </c>
      <c r="P2" s="164" t="s">
        <v>1013</v>
      </c>
      <c r="Q2" s="164" t="s">
        <v>1014</v>
      </c>
      <c r="R2" s="164" t="s">
        <v>1015</v>
      </c>
      <c r="S2" s="164" t="s">
        <v>1016</v>
      </c>
      <c r="T2" s="164" t="s">
        <v>1017</v>
      </c>
      <c r="U2" s="164" t="s">
        <v>1018</v>
      </c>
      <c r="V2" s="164" t="s">
        <v>1019</v>
      </c>
      <c r="W2" s="164" t="s">
        <v>1020</v>
      </c>
      <c r="X2" s="1333"/>
    </row>
    <row r="3" spans="1:24" ht="12" thickBot="1">
      <c r="A3" s="273" t="s">
        <v>1518</v>
      </c>
      <c r="B3" s="274"/>
      <c r="C3" s="274"/>
      <c r="D3" s="274"/>
      <c r="E3" s="274"/>
      <c r="F3" s="274"/>
      <c r="G3" s="274"/>
      <c r="H3" s="289"/>
      <c r="I3" s="299"/>
      <c r="J3" s="294"/>
      <c r="K3" s="169"/>
      <c r="L3" s="169"/>
      <c r="M3" s="169"/>
      <c r="N3" s="169"/>
      <c r="O3" s="170"/>
      <c r="P3" s="170"/>
      <c r="Q3" s="170"/>
      <c r="R3" s="170"/>
      <c r="S3" s="170"/>
      <c r="T3" s="170"/>
      <c r="U3" s="170"/>
      <c r="V3" s="170"/>
      <c r="W3" s="170"/>
      <c r="X3" s="167"/>
    </row>
    <row r="4" spans="1:24" ht="68.25" customHeight="1" thickBot="1" thickTop="1">
      <c r="A4" s="229" t="s">
        <v>818</v>
      </c>
      <c r="B4" s="229" t="s">
        <v>552</v>
      </c>
      <c r="C4" s="229" t="s">
        <v>1002</v>
      </c>
      <c r="D4" s="230" t="s">
        <v>819</v>
      </c>
      <c r="E4" s="230" t="s">
        <v>420</v>
      </c>
      <c r="F4" s="230" t="s">
        <v>421</v>
      </c>
      <c r="G4" s="231" t="s">
        <v>555</v>
      </c>
      <c r="H4" s="290">
        <f aca="true" t="shared" si="0" ref="H4:H10">IF(COUNT(J4:W4)&gt;0,3,"")</f>
      </c>
      <c r="I4" s="287"/>
      <c r="J4" s="163"/>
      <c r="K4" s="72"/>
      <c r="L4" s="72"/>
      <c r="M4" s="72"/>
      <c r="N4" s="72"/>
      <c r="O4" s="72"/>
      <c r="P4" s="72"/>
      <c r="Q4" s="72"/>
      <c r="R4" s="72"/>
      <c r="S4" s="72"/>
      <c r="T4" s="72"/>
      <c r="U4" s="72"/>
      <c r="V4" s="72"/>
      <c r="W4" s="72"/>
      <c r="X4" s="168">
        <f>IF(H4="","",IF((SUM(J4:W4)/COUNT(J4:W4))&lt;=H4,SUMIF(J4:W4,"&lt;=3")/COUNTIF(J4:W4,"&lt;=3"),"check value"))</f>
      </c>
    </row>
    <row r="5" spans="1:24" s="79" customFormat="1" ht="23.25" thickBot="1">
      <c r="A5" s="232"/>
      <c r="B5" s="233" t="s">
        <v>1520</v>
      </c>
      <c r="C5" s="233" t="s">
        <v>1003</v>
      </c>
      <c r="D5" s="234" t="s">
        <v>556</v>
      </c>
      <c r="E5" s="234" t="s">
        <v>1523</v>
      </c>
      <c r="F5" s="234" t="s">
        <v>188</v>
      </c>
      <c r="G5" s="234" t="s">
        <v>555</v>
      </c>
      <c r="H5" s="290">
        <f t="shared" si="0"/>
      </c>
      <c r="I5" s="287"/>
      <c r="J5" s="163"/>
      <c r="K5" s="72"/>
      <c r="L5" s="72"/>
      <c r="M5" s="72"/>
      <c r="N5" s="72"/>
      <c r="O5" s="72"/>
      <c r="P5" s="72"/>
      <c r="Q5" s="72"/>
      <c r="R5" s="72"/>
      <c r="S5" s="72"/>
      <c r="T5" s="72"/>
      <c r="U5" s="72"/>
      <c r="V5" s="72"/>
      <c r="W5" s="72"/>
      <c r="X5" s="168">
        <f aca="true" t="shared" si="1" ref="X5:X10">IF(H5="","",IF((SUM(J5:W5)/COUNT(J5:W5))&lt;=H5,SUMIF(J5:W5,"&lt;=3")/COUNTIF(J5:W5,"&lt;=3"),"check value"))</f>
      </c>
    </row>
    <row r="6" spans="1:24" ht="24" thickBot="1" thickTop="1">
      <c r="A6" s="229"/>
      <c r="B6" s="229" t="s">
        <v>1524</v>
      </c>
      <c r="C6" s="229" t="s">
        <v>1004</v>
      </c>
      <c r="D6" s="230" t="s">
        <v>1525</v>
      </c>
      <c r="E6" s="230" t="s">
        <v>1526</v>
      </c>
      <c r="F6" s="230" t="s">
        <v>1527</v>
      </c>
      <c r="G6" s="231" t="s">
        <v>570</v>
      </c>
      <c r="H6" s="290">
        <f t="shared" si="0"/>
      </c>
      <c r="I6" s="287"/>
      <c r="J6" s="163"/>
      <c r="K6" s="72"/>
      <c r="L6" s="72"/>
      <c r="M6" s="72"/>
      <c r="N6" s="72"/>
      <c r="O6" s="72"/>
      <c r="P6" s="72"/>
      <c r="Q6" s="72"/>
      <c r="R6" s="72"/>
      <c r="S6" s="72"/>
      <c r="T6" s="72"/>
      <c r="U6" s="72"/>
      <c r="V6" s="72"/>
      <c r="W6" s="72"/>
      <c r="X6" s="168">
        <f t="shared" si="1"/>
      </c>
    </row>
    <row r="7" spans="1:24" ht="45.75" thickBot="1">
      <c r="A7" s="232"/>
      <c r="B7" s="233" t="s">
        <v>1528</v>
      </c>
      <c r="C7" s="233" t="s">
        <v>179</v>
      </c>
      <c r="D7" s="234" t="s">
        <v>1516</v>
      </c>
      <c r="E7" s="234" t="s">
        <v>985</v>
      </c>
      <c r="F7" s="234" t="s">
        <v>1517</v>
      </c>
      <c r="G7" s="234" t="s">
        <v>180</v>
      </c>
      <c r="H7" s="290">
        <f t="shared" si="0"/>
      </c>
      <c r="I7" s="287"/>
      <c r="J7" s="163"/>
      <c r="K7" s="72"/>
      <c r="L7" s="72"/>
      <c r="M7" s="72"/>
      <c r="N7" s="72"/>
      <c r="O7" s="72"/>
      <c r="P7" s="72"/>
      <c r="Q7" s="72"/>
      <c r="R7" s="72"/>
      <c r="S7" s="72"/>
      <c r="T7" s="72"/>
      <c r="U7" s="72"/>
      <c r="V7" s="72"/>
      <c r="W7" s="72"/>
      <c r="X7" s="168">
        <f t="shared" si="1"/>
      </c>
    </row>
    <row r="8" spans="1:24" ht="24" thickBot="1" thickTop="1">
      <c r="A8" s="229"/>
      <c r="B8" s="229" t="s">
        <v>1529</v>
      </c>
      <c r="C8" s="229" t="s">
        <v>1005</v>
      </c>
      <c r="D8" s="230" t="s">
        <v>181</v>
      </c>
      <c r="E8" s="230" t="s">
        <v>1531</v>
      </c>
      <c r="F8" s="230" t="s">
        <v>1532</v>
      </c>
      <c r="G8" s="231" t="s">
        <v>180</v>
      </c>
      <c r="H8" s="290">
        <f t="shared" si="0"/>
      </c>
      <c r="I8" s="287"/>
      <c r="J8" s="163"/>
      <c r="K8" s="72"/>
      <c r="L8" s="72"/>
      <c r="M8" s="72"/>
      <c r="N8" s="72"/>
      <c r="O8" s="72"/>
      <c r="P8" s="72"/>
      <c r="Q8" s="72"/>
      <c r="R8" s="72"/>
      <c r="S8" s="72"/>
      <c r="T8" s="72"/>
      <c r="U8" s="72"/>
      <c r="V8" s="72"/>
      <c r="W8" s="72"/>
      <c r="X8" s="168">
        <f t="shared" si="1"/>
      </c>
    </row>
    <row r="9" spans="1:24" ht="124.5" thickBot="1">
      <c r="A9" s="232"/>
      <c r="B9" s="233" t="s">
        <v>1534</v>
      </c>
      <c r="C9" s="233" t="s">
        <v>837</v>
      </c>
      <c r="D9" s="234" t="s">
        <v>1535</v>
      </c>
      <c r="E9" s="234" t="s">
        <v>1526</v>
      </c>
      <c r="F9" s="234" t="s">
        <v>1527</v>
      </c>
      <c r="G9" s="234" t="s">
        <v>426</v>
      </c>
      <c r="H9" s="290">
        <f t="shared" si="0"/>
      </c>
      <c r="I9" s="287"/>
      <c r="J9" s="163"/>
      <c r="K9" s="72"/>
      <c r="L9" s="72"/>
      <c r="M9" s="72"/>
      <c r="N9" s="72"/>
      <c r="O9" s="72"/>
      <c r="P9" s="72"/>
      <c r="Q9" s="72"/>
      <c r="R9" s="72"/>
      <c r="S9" s="72"/>
      <c r="T9" s="72"/>
      <c r="U9" s="72"/>
      <c r="V9" s="72"/>
      <c r="W9" s="72"/>
      <c r="X9" s="168">
        <f t="shared" si="1"/>
      </c>
    </row>
    <row r="10" spans="1:24" ht="35.25" thickBot="1" thickTop="1">
      <c r="A10" s="229"/>
      <c r="B10" s="229" t="s">
        <v>185</v>
      </c>
      <c r="C10" s="229" t="s">
        <v>197</v>
      </c>
      <c r="D10" s="230" t="s">
        <v>1516</v>
      </c>
      <c r="E10" s="230" t="s">
        <v>985</v>
      </c>
      <c r="F10" s="230" t="s">
        <v>1517</v>
      </c>
      <c r="G10" s="231" t="s">
        <v>570</v>
      </c>
      <c r="H10" s="290">
        <f t="shared" si="0"/>
      </c>
      <c r="I10" s="287"/>
      <c r="J10" s="163"/>
      <c r="K10" s="72"/>
      <c r="L10" s="72"/>
      <c r="M10" s="72"/>
      <c r="N10" s="72"/>
      <c r="O10" s="72"/>
      <c r="P10" s="72"/>
      <c r="Q10" s="72"/>
      <c r="R10" s="72"/>
      <c r="S10" s="72"/>
      <c r="T10" s="72"/>
      <c r="U10" s="72"/>
      <c r="V10" s="72"/>
      <c r="W10" s="72"/>
      <c r="X10" s="168">
        <f t="shared" si="1"/>
      </c>
    </row>
    <row r="11" spans="1:24" ht="21.75" customHeight="1" thickBot="1">
      <c r="A11" s="1334" t="s">
        <v>252</v>
      </c>
      <c r="B11" s="1335"/>
      <c r="C11" s="1335"/>
      <c r="D11" s="1335"/>
      <c r="E11" s="1335"/>
      <c r="F11" s="251" t="s">
        <v>1021</v>
      </c>
      <c r="G11" s="252" t="s">
        <v>1022</v>
      </c>
      <c r="H11" s="268"/>
      <c r="I11" s="300"/>
      <c r="J11" s="295"/>
      <c r="K11" s="269"/>
      <c r="L11" s="269"/>
      <c r="M11" s="269"/>
      <c r="N11" s="269"/>
      <c r="O11" s="269"/>
      <c r="P11" s="269"/>
      <c r="Q11" s="269"/>
      <c r="R11" s="269"/>
      <c r="S11" s="269"/>
      <c r="T11" s="269"/>
      <c r="U11" s="269"/>
      <c r="V11" s="269"/>
      <c r="W11" s="269"/>
      <c r="X11" s="270"/>
    </row>
    <row r="12" spans="1:24" s="124" customFormat="1" ht="46.5" thickBot="1" thickTop="1">
      <c r="A12" s="235" t="s">
        <v>838</v>
      </c>
      <c r="B12" s="235" t="s">
        <v>552</v>
      </c>
      <c r="C12" s="235" t="s">
        <v>553</v>
      </c>
      <c r="D12" s="236" t="s">
        <v>527</v>
      </c>
      <c r="E12" s="236" t="s">
        <v>422</v>
      </c>
      <c r="F12" s="236" t="s">
        <v>186</v>
      </c>
      <c r="G12" s="237" t="s">
        <v>554</v>
      </c>
      <c r="H12" s="290">
        <f>IF(COUNT(J12:W12)&gt;0,3,"")</f>
      </c>
      <c r="I12" s="285"/>
      <c r="J12" s="288"/>
      <c r="K12" s="81"/>
      <c r="L12" s="81"/>
      <c r="M12" s="81"/>
      <c r="N12" s="81"/>
      <c r="O12" s="81"/>
      <c r="P12" s="81"/>
      <c r="Q12" s="81"/>
      <c r="R12" s="81"/>
      <c r="S12" s="81"/>
      <c r="T12" s="81"/>
      <c r="U12" s="81"/>
      <c r="V12" s="81"/>
      <c r="W12" s="81"/>
      <c r="X12" s="168">
        <f>IF(H12="","",IF((SUM(J12:W12)/COUNT(J12:W12))&lt;=H12,SUMIF(J12:W12,"&lt;=3")/COUNTIF(J12:W12,"&lt;=3"),"check value"))</f>
      </c>
    </row>
    <row r="13" spans="1:24" s="124" customFormat="1" ht="23.25" thickBot="1">
      <c r="A13" s="232"/>
      <c r="B13" s="233" t="s">
        <v>1520</v>
      </c>
      <c r="C13" s="233" t="s">
        <v>1521</v>
      </c>
      <c r="D13" s="234" t="s">
        <v>556</v>
      </c>
      <c r="E13" s="234" t="s">
        <v>1523</v>
      </c>
      <c r="F13" s="234" t="s">
        <v>188</v>
      </c>
      <c r="G13" s="234" t="s">
        <v>555</v>
      </c>
      <c r="H13" s="290">
        <f aca="true" t="shared" si="2" ref="H13:H18">IF(COUNT(J13:W13)&gt;0,3,"")</f>
      </c>
      <c r="I13" s="287"/>
      <c r="J13" s="163" t="str">
        <f aca="true" t="shared" si="3" ref="J13:W17">IF(J$11=1,J5,"?")</f>
        <v>?</v>
      </c>
      <c r="K13" s="72" t="str">
        <f t="shared" si="3"/>
        <v>?</v>
      </c>
      <c r="L13" s="72" t="str">
        <f t="shared" si="3"/>
        <v>?</v>
      </c>
      <c r="M13" s="72" t="str">
        <f t="shared" si="3"/>
        <v>?</v>
      </c>
      <c r="N13" s="72" t="str">
        <f t="shared" si="3"/>
        <v>?</v>
      </c>
      <c r="O13" s="72" t="str">
        <f t="shared" si="3"/>
        <v>?</v>
      </c>
      <c r="P13" s="72" t="str">
        <f t="shared" si="3"/>
        <v>?</v>
      </c>
      <c r="Q13" s="72" t="str">
        <f t="shared" si="3"/>
        <v>?</v>
      </c>
      <c r="R13" s="72" t="str">
        <f t="shared" si="3"/>
        <v>?</v>
      </c>
      <c r="S13" s="72" t="str">
        <f t="shared" si="3"/>
        <v>?</v>
      </c>
      <c r="T13" s="72" t="str">
        <f t="shared" si="3"/>
        <v>?</v>
      </c>
      <c r="U13" s="72" t="str">
        <f t="shared" si="3"/>
        <v>?</v>
      </c>
      <c r="V13" s="72" t="str">
        <f t="shared" si="3"/>
        <v>?</v>
      </c>
      <c r="W13" s="72" t="str">
        <f t="shared" si="3"/>
        <v>?</v>
      </c>
      <c r="X13" s="168">
        <f aca="true" t="shared" si="4" ref="X13:X18">IF(H13="","",IF((SUM(J13:W13)/COUNT(J13:W13))&lt;=H13,SUMIF(J13:W13,"&lt;=3")/COUNTIF(J13:W13,"&lt;=3"),"check value"))</f>
      </c>
    </row>
    <row r="14" spans="1:24" s="124" customFormat="1" ht="24" thickBot="1" thickTop="1">
      <c r="A14" s="238"/>
      <c r="B14" s="229" t="s">
        <v>1524</v>
      </c>
      <c r="C14" s="229" t="s">
        <v>189</v>
      </c>
      <c r="D14" s="230" t="s">
        <v>1525</v>
      </c>
      <c r="E14" s="230" t="s">
        <v>1526</v>
      </c>
      <c r="F14" s="230" t="s">
        <v>1527</v>
      </c>
      <c r="G14" s="231" t="s">
        <v>555</v>
      </c>
      <c r="H14" s="290">
        <f t="shared" si="2"/>
      </c>
      <c r="I14" s="287"/>
      <c r="J14" s="163" t="str">
        <f t="shared" si="3"/>
        <v>?</v>
      </c>
      <c r="K14" s="72" t="str">
        <f t="shared" si="3"/>
        <v>?</v>
      </c>
      <c r="L14" s="72" t="str">
        <f t="shared" si="3"/>
        <v>?</v>
      </c>
      <c r="M14" s="72" t="str">
        <f t="shared" si="3"/>
        <v>?</v>
      </c>
      <c r="N14" s="72" t="str">
        <f t="shared" si="3"/>
        <v>?</v>
      </c>
      <c r="O14" s="72" t="str">
        <f t="shared" si="3"/>
        <v>?</v>
      </c>
      <c r="P14" s="72" t="str">
        <f t="shared" si="3"/>
        <v>?</v>
      </c>
      <c r="Q14" s="72" t="str">
        <f t="shared" si="3"/>
        <v>?</v>
      </c>
      <c r="R14" s="72" t="str">
        <f t="shared" si="3"/>
        <v>?</v>
      </c>
      <c r="S14" s="72" t="str">
        <f t="shared" si="3"/>
        <v>?</v>
      </c>
      <c r="T14" s="72" t="str">
        <f t="shared" si="3"/>
        <v>?</v>
      </c>
      <c r="U14" s="72" t="str">
        <f t="shared" si="3"/>
        <v>?</v>
      </c>
      <c r="V14" s="72" t="str">
        <f t="shared" si="3"/>
        <v>?</v>
      </c>
      <c r="W14" s="72" t="str">
        <f t="shared" si="3"/>
        <v>?</v>
      </c>
      <c r="X14" s="168">
        <f t="shared" si="4"/>
      </c>
    </row>
    <row r="15" spans="1:24" s="124" customFormat="1" ht="23.25" thickBot="1">
      <c r="A15" s="239"/>
      <c r="B15" s="240" t="s">
        <v>1528</v>
      </c>
      <c r="C15" s="240" t="s">
        <v>190</v>
      </c>
      <c r="D15" s="241" t="s">
        <v>1516</v>
      </c>
      <c r="E15" s="241" t="s">
        <v>985</v>
      </c>
      <c r="F15" s="241" t="s">
        <v>1517</v>
      </c>
      <c r="G15" s="241" t="s">
        <v>570</v>
      </c>
      <c r="H15" s="290">
        <f t="shared" si="2"/>
      </c>
      <c r="I15" s="287"/>
      <c r="J15" s="163" t="str">
        <f t="shared" si="3"/>
        <v>?</v>
      </c>
      <c r="K15" s="72" t="str">
        <f t="shared" si="3"/>
        <v>?</v>
      </c>
      <c r="L15" s="72" t="str">
        <f t="shared" si="3"/>
        <v>?</v>
      </c>
      <c r="M15" s="72" t="str">
        <f t="shared" si="3"/>
        <v>?</v>
      </c>
      <c r="N15" s="72" t="str">
        <f t="shared" si="3"/>
        <v>?</v>
      </c>
      <c r="O15" s="72" t="str">
        <f t="shared" si="3"/>
        <v>?</v>
      </c>
      <c r="P15" s="72" t="str">
        <f t="shared" si="3"/>
        <v>?</v>
      </c>
      <c r="Q15" s="72" t="str">
        <f t="shared" si="3"/>
        <v>?</v>
      </c>
      <c r="R15" s="72" t="str">
        <f t="shared" si="3"/>
        <v>?</v>
      </c>
      <c r="S15" s="72" t="str">
        <f t="shared" si="3"/>
        <v>?</v>
      </c>
      <c r="T15" s="72" t="str">
        <f t="shared" si="3"/>
        <v>?</v>
      </c>
      <c r="U15" s="72" t="str">
        <f t="shared" si="3"/>
        <v>?</v>
      </c>
      <c r="V15" s="72" t="str">
        <f t="shared" si="3"/>
        <v>?</v>
      </c>
      <c r="W15" s="72" t="str">
        <f t="shared" si="3"/>
        <v>?</v>
      </c>
      <c r="X15" s="168">
        <f t="shared" si="4"/>
      </c>
    </row>
    <row r="16" spans="1:24" s="124" customFormat="1" ht="33.75">
      <c r="A16" s="242"/>
      <c r="B16" s="243" t="s">
        <v>1529</v>
      </c>
      <c r="C16" s="243" t="s">
        <v>191</v>
      </c>
      <c r="D16" s="244" t="s">
        <v>319</v>
      </c>
      <c r="E16" s="244" t="s">
        <v>1531</v>
      </c>
      <c r="F16" s="245" t="s">
        <v>1532</v>
      </c>
      <c r="G16" s="246" t="s">
        <v>1533</v>
      </c>
      <c r="H16" s="290">
        <f t="shared" si="2"/>
      </c>
      <c r="I16" s="287"/>
      <c r="J16" s="163" t="str">
        <f t="shared" si="3"/>
        <v>?</v>
      </c>
      <c r="K16" s="72" t="str">
        <f t="shared" si="3"/>
        <v>?</v>
      </c>
      <c r="L16" s="72" t="str">
        <f t="shared" si="3"/>
        <v>?</v>
      </c>
      <c r="M16" s="72" t="str">
        <f t="shared" si="3"/>
        <v>?</v>
      </c>
      <c r="N16" s="72" t="str">
        <f t="shared" si="3"/>
        <v>?</v>
      </c>
      <c r="O16" s="72" t="str">
        <f t="shared" si="3"/>
        <v>?</v>
      </c>
      <c r="P16" s="72" t="str">
        <f t="shared" si="3"/>
        <v>?</v>
      </c>
      <c r="Q16" s="72" t="str">
        <f t="shared" si="3"/>
        <v>?</v>
      </c>
      <c r="R16" s="72" t="str">
        <f t="shared" si="3"/>
        <v>?</v>
      </c>
      <c r="S16" s="72" t="str">
        <f t="shared" si="3"/>
        <v>?</v>
      </c>
      <c r="T16" s="72" t="str">
        <f t="shared" si="3"/>
        <v>?</v>
      </c>
      <c r="U16" s="72" t="str">
        <f t="shared" si="3"/>
        <v>?</v>
      </c>
      <c r="V16" s="72" t="str">
        <f t="shared" si="3"/>
        <v>?</v>
      </c>
      <c r="W16" s="72" t="str">
        <f t="shared" si="3"/>
        <v>?</v>
      </c>
      <c r="X16" s="168">
        <f t="shared" si="4"/>
      </c>
    </row>
    <row r="17" spans="1:24" s="124" customFormat="1" ht="112.5">
      <c r="A17" s="247"/>
      <c r="B17" s="248" t="s">
        <v>839</v>
      </c>
      <c r="C17" s="248" t="s">
        <v>840</v>
      </c>
      <c r="D17" s="249" t="s">
        <v>1535</v>
      </c>
      <c r="E17" s="249" t="s">
        <v>1526</v>
      </c>
      <c r="F17" s="249" t="s">
        <v>1527</v>
      </c>
      <c r="G17" s="249" t="s">
        <v>570</v>
      </c>
      <c r="H17" s="290">
        <f>IF(COUNT(J17:W17)&gt;0,3,"")</f>
      </c>
      <c r="I17" s="287"/>
      <c r="J17" s="163" t="str">
        <f t="shared" si="3"/>
        <v>?</v>
      </c>
      <c r="K17" s="72" t="str">
        <f t="shared" si="3"/>
        <v>?</v>
      </c>
      <c r="L17" s="72" t="str">
        <f t="shared" si="3"/>
        <v>?</v>
      </c>
      <c r="M17" s="72" t="str">
        <f t="shared" si="3"/>
        <v>?</v>
      </c>
      <c r="N17" s="72" t="str">
        <f t="shared" si="3"/>
        <v>?</v>
      </c>
      <c r="O17" s="72" t="str">
        <f t="shared" si="3"/>
        <v>?</v>
      </c>
      <c r="P17" s="72" t="str">
        <f t="shared" si="3"/>
        <v>?</v>
      </c>
      <c r="Q17" s="72" t="str">
        <f t="shared" si="3"/>
        <v>?</v>
      </c>
      <c r="R17" s="72" t="str">
        <f t="shared" si="3"/>
        <v>?</v>
      </c>
      <c r="S17" s="72" t="str">
        <f t="shared" si="3"/>
        <v>?</v>
      </c>
      <c r="T17" s="72" t="str">
        <f t="shared" si="3"/>
        <v>?</v>
      </c>
      <c r="U17" s="72" t="str">
        <f t="shared" si="3"/>
        <v>?</v>
      </c>
      <c r="V17" s="72" t="str">
        <f t="shared" si="3"/>
        <v>?</v>
      </c>
      <c r="W17" s="72" t="str">
        <f t="shared" si="3"/>
        <v>?</v>
      </c>
      <c r="X17" s="168">
        <f t="shared" si="4"/>
      </c>
    </row>
    <row r="18" spans="1:24" s="124" customFormat="1" ht="33.75">
      <c r="A18" s="243"/>
      <c r="B18" s="243" t="s">
        <v>185</v>
      </c>
      <c r="C18" s="243" t="s">
        <v>197</v>
      </c>
      <c r="D18" s="244" t="s">
        <v>1516</v>
      </c>
      <c r="E18" s="244" t="s">
        <v>985</v>
      </c>
      <c r="F18" s="244" t="s">
        <v>1517</v>
      </c>
      <c r="G18" s="250" t="s">
        <v>570</v>
      </c>
      <c r="H18" s="290">
        <f t="shared" si="2"/>
      </c>
      <c r="I18" s="287"/>
      <c r="J18" s="296"/>
      <c r="K18" s="76"/>
      <c r="L18" s="76"/>
      <c r="M18" s="76"/>
      <c r="N18" s="76"/>
      <c r="O18" s="76"/>
      <c r="P18" s="76"/>
      <c r="Q18" s="76"/>
      <c r="R18" s="76"/>
      <c r="S18" s="76"/>
      <c r="T18" s="76"/>
      <c r="U18" s="76"/>
      <c r="V18" s="76"/>
      <c r="W18" s="76"/>
      <c r="X18" s="168">
        <f t="shared" si="4"/>
      </c>
    </row>
    <row r="19" spans="1:24" s="124" customFormat="1" ht="11.25">
      <c r="A19" s="222"/>
      <c r="B19" s="222"/>
      <c r="C19" s="222"/>
      <c r="D19" s="221"/>
      <c r="E19" s="221"/>
      <c r="F19" s="253"/>
      <c r="G19" s="254"/>
      <c r="H19" s="208"/>
      <c r="I19" s="287"/>
      <c r="J19" s="163"/>
      <c r="K19" s="72"/>
      <c r="L19" s="72"/>
      <c r="M19" s="72"/>
      <c r="N19" s="72"/>
      <c r="O19" s="72"/>
      <c r="P19" s="72"/>
      <c r="Q19" s="72"/>
      <c r="R19" s="72"/>
      <c r="S19" s="72"/>
      <c r="T19" s="72"/>
      <c r="U19" s="72"/>
      <c r="V19" s="72"/>
      <c r="W19" s="72"/>
      <c r="X19" s="168"/>
    </row>
    <row r="20" spans="1:24" ht="11.25">
      <c r="A20" s="255" t="s">
        <v>841</v>
      </c>
      <c r="B20" s="256"/>
      <c r="C20" s="256"/>
      <c r="D20" s="257"/>
      <c r="E20" s="257"/>
      <c r="F20" s="257"/>
      <c r="G20" s="257"/>
      <c r="H20" s="291"/>
      <c r="I20" s="287"/>
      <c r="J20" s="163"/>
      <c r="K20" s="72"/>
      <c r="L20" s="72"/>
      <c r="M20" s="72"/>
      <c r="N20" s="72"/>
      <c r="O20" s="72"/>
      <c r="P20" s="72"/>
      <c r="Q20" s="72"/>
      <c r="R20" s="72"/>
      <c r="S20" s="72"/>
      <c r="T20" s="72"/>
      <c r="U20" s="72"/>
      <c r="V20" s="72"/>
      <c r="W20" s="72"/>
      <c r="X20" s="168"/>
    </row>
    <row r="21" spans="1:24" s="122" customFormat="1" ht="80.25" customHeight="1">
      <c r="A21" s="222" t="s">
        <v>842</v>
      </c>
      <c r="B21" s="222" t="s">
        <v>552</v>
      </c>
      <c r="C21" s="222" t="s">
        <v>986</v>
      </c>
      <c r="D21" s="221" t="s">
        <v>953</v>
      </c>
      <c r="E21" s="222" t="s">
        <v>954</v>
      </c>
      <c r="F21" s="221" t="s">
        <v>987</v>
      </c>
      <c r="G21" s="259" t="s">
        <v>1533</v>
      </c>
      <c r="H21" s="290">
        <f aca="true" t="shared" si="5" ref="H21:H26">IF(COUNT(J21:W21)&gt;0,3,"")</f>
      </c>
      <c r="I21" s="287"/>
      <c r="J21" s="163"/>
      <c r="K21" s="72"/>
      <c r="L21" s="72"/>
      <c r="M21" s="72"/>
      <c r="N21" s="72"/>
      <c r="O21" s="72"/>
      <c r="P21" s="72"/>
      <c r="Q21" s="72"/>
      <c r="R21" s="72"/>
      <c r="S21" s="72"/>
      <c r="T21" s="72"/>
      <c r="U21" s="72"/>
      <c r="V21" s="72"/>
      <c r="W21" s="72"/>
      <c r="X21" s="168">
        <f aca="true" t="shared" si="6" ref="X21:X48">IF(H21="","",IF((SUM(J21:W21)/COUNT(J21:W21))&lt;=H21,SUMIF(J21:W21,"&lt;=3")/COUNTIF(J21:W21,"&lt;=3"),"check value"))</f>
      </c>
    </row>
    <row r="22" spans="1:24" s="122" customFormat="1" ht="22.5">
      <c r="A22" s="260"/>
      <c r="B22" s="256" t="s">
        <v>1520</v>
      </c>
      <c r="C22" s="256" t="s">
        <v>1521</v>
      </c>
      <c r="D22" s="257" t="s">
        <v>1549</v>
      </c>
      <c r="E22" s="257" t="s">
        <v>1544</v>
      </c>
      <c r="F22" s="257" t="s">
        <v>1545</v>
      </c>
      <c r="G22" s="257" t="s">
        <v>570</v>
      </c>
      <c r="H22" s="290">
        <f t="shared" si="5"/>
      </c>
      <c r="I22" s="287"/>
      <c r="J22" s="163"/>
      <c r="K22" s="72"/>
      <c r="L22" s="72"/>
      <c r="M22" s="72"/>
      <c r="N22" s="72"/>
      <c r="O22" s="72"/>
      <c r="P22" s="72"/>
      <c r="Q22" s="72"/>
      <c r="R22" s="72"/>
      <c r="S22" s="72"/>
      <c r="T22" s="72"/>
      <c r="U22" s="72"/>
      <c r="V22" s="72"/>
      <c r="W22" s="72"/>
      <c r="X22" s="168">
        <f t="shared" si="6"/>
      </c>
    </row>
    <row r="23" spans="1:24" s="122" customFormat="1" ht="22.5">
      <c r="A23" s="258"/>
      <c r="B23" s="222" t="s">
        <v>1524</v>
      </c>
      <c r="C23" s="222" t="s">
        <v>1546</v>
      </c>
      <c r="D23" s="221" t="s">
        <v>1525</v>
      </c>
      <c r="E23" s="221" t="s">
        <v>1526</v>
      </c>
      <c r="F23" s="221" t="s">
        <v>1527</v>
      </c>
      <c r="G23" s="259" t="s">
        <v>570</v>
      </c>
      <c r="H23" s="290">
        <f t="shared" si="5"/>
      </c>
      <c r="I23" s="287"/>
      <c r="J23" s="163"/>
      <c r="K23" s="72"/>
      <c r="L23" s="72"/>
      <c r="M23" s="72"/>
      <c r="N23" s="72"/>
      <c r="O23" s="72"/>
      <c r="P23" s="72"/>
      <c r="Q23" s="72"/>
      <c r="R23" s="72"/>
      <c r="S23" s="72"/>
      <c r="T23" s="72"/>
      <c r="U23" s="72"/>
      <c r="V23" s="72"/>
      <c r="W23" s="72"/>
      <c r="X23" s="168">
        <f t="shared" si="6"/>
      </c>
    </row>
    <row r="24" spans="1:24" s="122" customFormat="1" ht="22.5">
      <c r="A24" s="260"/>
      <c r="B24" s="256" t="s">
        <v>1528</v>
      </c>
      <c r="C24" s="256" t="s">
        <v>1325</v>
      </c>
      <c r="D24" s="257" t="s">
        <v>1516</v>
      </c>
      <c r="E24" s="257" t="s">
        <v>985</v>
      </c>
      <c r="F24" s="257" t="s">
        <v>1517</v>
      </c>
      <c r="G24" s="257" t="s">
        <v>570</v>
      </c>
      <c r="H24" s="290">
        <f t="shared" si="5"/>
      </c>
      <c r="I24" s="287"/>
      <c r="J24" s="163"/>
      <c r="K24" s="72"/>
      <c r="L24" s="72"/>
      <c r="M24" s="72"/>
      <c r="N24" s="72"/>
      <c r="O24" s="72"/>
      <c r="P24" s="72"/>
      <c r="Q24" s="72"/>
      <c r="R24" s="72"/>
      <c r="S24" s="72"/>
      <c r="T24" s="72"/>
      <c r="U24" s="72"/>
      <c r="V24" s="72"/>
      <c r="W24" s="72"/>
      <c r="X24" s="168">
        <f t="shared" si="6"/>
      </c>
    </row>
    <row r="25" spans="1:24" s="122" customFormat="1" ht="56.25">
      <c r="A25" s="258"/>
      <c r="B25" s="222" t="s">
        <v>1326</v>
      </c>
      <c r="C25" s="222" t="s">
        <v>1369</v>
      </c>
      <c r="D25" s="221" t="s">
        <v>1370</v>
      </c>
      <c r="E25" s="221" t="s">
        <v>1371</v>
      </c>
      <c r="F25" s="221" t="s">
        <v>603</v>
      </c>
      <c r="G25" s="259" t="s">
        <v>1533</v>
      </c>
      <c r="H25" s="290">
        <f t="shared" si="5"/>
      </c>
      <c r="I25" s="287"/>
      <c r="J25" s="163"/>
      <c r="K25" s="72"/>
      <c r="L25" s="72"/>
      <c r="M25" s="72"/>
      <c r="N25" s="72"/>
      <c r="O25" s="72"/>
      <c r="P25" s="72"/>
      <c r="Q25" s="72"/>
      <c r="R25" s="72"/>
      <c r="S25" s="72"/>
      <c r="T25" s="72"/>
      <c r="U25" s="72"/>
      <c r="V25" s="72"/>
      <c r="W25" s="72"/>
      <c r="X25" s="168">
        <f t="shared" si="6"/>
      </c>
    </row>
    <row r="26" spans="1:24" s="122" customFormat="1" ht="123.75">
      <c r="A26" s="260"/>
      <c r="B26" s="256" t="s">
        <v>839</v>
      </c>
      <c r="C26" s="256" t="s">
        <v>843</v>
      </c>
      <c r="D26" s="257" t="s">
        <v>1535</v>
      </c>
      <c r="E26" s="257" t="s">
        <v>1526</v>
      </c>
      <c r="F26" s="257" t="s">
        <v>1527</v>
      </c>
      <c r="G26" s="257" t="s">
        <v>570</v>
      </c>
      <c r="H26" s="290">
        <f t="shared" si="5"/>
      </c>
      <c r="I26" s="287"/>
      <c r="J26" s="163"/>
      <c r="K26" s="72"/>
      <c r="L26" s="72"/>
      <c r="M26" s="72"/>
      <c r="N26" s="72"/>
      <c r="O26" s="72"/>
      <c r="P26" s="72"/>
      <c r="Q26" s="72"/>
      <c r="R26" s="72"/>
      <c r="S26" s="72"/>
      <c r="T26" s="72"/>
      <c r="U26" s="72"/>
      <c r="V26" s="72"/>
      <c r="W26" s="72"/>
      <c r="X26" s="168">
        <f t="shared" si="6"/>
      </c>
    </row>
    <row r="27" spans="1:24" ht="11.25">
      <c r="A27" s="261"/>
      <c r="B27" s="258"/>
      <c r="C27" s="222"/>
      <c r="D27" s="221"/>
      <c r="E27" s="221"/>
      <c r="F27" s="253"/>
      <c r="G27" s="254"/>
      <c r="H27" s="292"/>
      <c r="I27" s="287"/>
      <c r="J27" s="163"/>
      <c r="K27" s="72"/>
      <c r="L27" s="72"/>
      <c r="M27" s="72"/>
      <c r="N27" s="72"/>
      <c r="O27" s="72"/>
      <c r="P27" s="72"/>
      <c r="Q27" s="72"/>
      <c r="R27" s="72"/>
      <c r="S27" s="72"/>
      <c r="T27" s="72"/>
      <c r="U27" s="72"/>
      <c r="V27" s="72"/>
      <c r="W27" s="72"/>
      <c r="X27" s="168"/>
    </row>
    <row r="28" spans="1:24" s="125" customFormat="1" ht="45">
      <c r="A28" s="262" t="s">
        <v>844</v>
      </c>
      <c r="B28" s="256" t="s">
        <v>552</v>
      </c>
      <c r="C28" s="256" t="s">
        <v>552</v>
      </c>
      <c r="D28" s="257" t="s">
        <v>27</v>
      </c>
      <c r="E28" s="256" t="s">
        <v>423</v>
      </c>
      <c r="F28" s="257" t="s">
        <v>1278</v>
      </c>
      <c r="G28" s="257" t="s">
        <v>570</v>
      </c>
      <c r="H28" s="290">
        <f aca="true" t="shared" si="7" ref="H28:H34">IF(COUNT(J28:W28)&gt;0,3,"")</f>
      </c>
      <c r="I28" s="301"/>
      <c r="J28" s="297"/>
      <c r="K28" s="171"/>
      <c r="L28" s="171"/>
      <c r="M28" s="171"/>
      <c r="N28" s="171"/>
      <c r="O28" s="171"/>
      <c r="P28" s="171"/>
      <c r="Q28" s="171"/>
      <c r="R28" s="171"/>
      <c r="S28" s="171"/>
      <c r="T28" s="171"/>
      <c r="U28" s="171"/>
      <c r="V28" s="171"/>
      <c r="W28" s="171"/>
      <c r="X28" s="168">
        <f t="shared" si="6"/>
      </c>
    </row>
    <row r="29" spans="1:24" s="125" customFormat="1" ht="22.5">
      <c r="A29" s="222"/>
      <c r="B29" s="222" t="s">
        <v>1520</v>
      </c>
      <c r="C29" s="222" t="s">
        <v>30</v>
      </c>
      <c r="D29" s="221" t="s">
        <v>556</v>
      </c>
      <c r="E29" s="221" t="s">
        <v>1523</v>
      </c>
      <c r="F29" s="221" t="s">
        <v>188</v>
      </c>
      <c r="G29" s="259" t="s">
        <v>570</v>
      </c>
      <c r="H29" s="290">
        <f t="shared" si="7"/>
      </c>
      <c r="I29" s="301"/>
      <c r="J29" s="297"/>
      <c r="K29" s="171"/>
      <c r="L29" s="171"/>
      <c r="M29" s="171"/>
      <c r="N29" s="171"/>
      <c r="O29" s="171"/>
      <c r="P29" s="171"/>
      <c r="Q29" s="171"/>
      <c r="R29" s="171"/>
      <c r="S29" s="171"/>
      <c r="T29" s="171"/>
      <c r="U29" s="171"/>
      <c r="V29" s="171"/>
      <c r="W29" s="171"/>
      <c r="X29" s="168">
        <f t="shared" si="6"/>
      </c>
    </row>
    <row r="30" spans="1:24" s="125" customFormat="1" ht="22.5">
      <c r="A30" s="262"/>
      <c r="B30" s="256" t="s">
        <v>1524</v>
      </c>
      <c r="C30" s="256" t="s">
        <v>1279</v>
      </c>
      <c r="D30" s="257" t="s">
        <v>1525</v>
      </c>
      <c r="E30" s="257" t="s">
        <v>1526</v>
      </c>
      <c r="F30" s="257" t="s">
        <v>1527</v>
      </c>
      <c r="G30" s="257" t="s">
        <v>570</v>
      </c>
      <c r="H30" s="290">
        <f t="shared" si="7"/>
      </c>
      <c r="I30" s="301"/>
      <c r="J30" s="297"/>
      <c r="K30" s="171"/>
      <c r="L30" s="171"/>
      <c r="M30" s="171"/>
      <c r="N30" s="171"/>
      <c r="O30" s="171"/>
      <c r="P30" s="171"/>
      <c r="Q30" s="171"/>
      <c r="R30" s="171"/>
      <c r="S30" s="171"/>
      <c r="T30" s="171"/>
      <c r="U30" s="171"/>
      <c r="V30" s="171"/>
      <c r="W30" s="171"/>
      <c r="X30" s="168">
        <f t="shared" si="6"/>
      </c>
    </row>
    <row r="31" spans="1:24" s="125" customFormat="1" ht="22.5">
      <c r="A31" s="222"/>
      <c r="B31" s="222" t="s">
        <v>1528</v>
      </c>
      <c r="C31" s="222" t="s">
        <v>196</v>
      </c>
      <c r="D31" s="221" t="s">
        <v>1516</v>
      </c>
      <c r="E31" s="221" t="s">
        <v>985</v>
      </c>
      <c r="F31" s="221" t="s">
        <v>1517</v>
      </c>
      <c r="G31" s="259" t="s">
        <v>570</v>
      </c>
      <c r="H31" s="290">
        <f t="shared" si="7"/>
      </c>
      <c r="I31" s="301"/>
      <c r="J31" s="297"/>
      <c r="K31" s="171"/>
      <c r="L31" s="171"/>
      <c r="M31" s="171"/>
      <c r="N31" s="171"/>
      <c r="O31" s="171"/>
      <c r="P31" s="171"/>
      <c r="Q31" s="171"/>
      <c r="R31" s="171"/>
      <c r="S31" s="171"/>
      <c r="T31" s="171"/>
      <c r="U31" s="171"/>
      <c r="V31" s="171"/>
      <c r="W31" s="171"/>
      <c r="X31" s="168">
        <f t="shared" si="6"/>
      </c>
    </row>
    <row r="32" spans="1:24" s="125" customFormat="1" ht="45">
      <c r="A32" s="262"/>
      <c r="B32" s="256" t="s">
        <v>1529</v>
      </c>
      <c r="C32" s="256" t="s">
        <v>31</v>
      </c>
      <c r="D32" s="257" t="s">
        <v>1281</v>
      </c>
      <c r="E32" s="256" t="s">
        <v>1280</v>
      </c>
      <c r="F32" s="257" t="s">
        <v>35</v>
      </c>
      <c r="G32" s="257" t="s">
        <v>570</v>
      </c>
      <c r="H32" s="290">
        <f t="shared" si="7"/>
      </c>
      <c r="I32" s="301"/>
      <c r="J32" s="297"/>
      <c r="K32" s="171"/>
      <c r="L32" s="171"/>
      <c r="M32" s="171"/>
      <c r="N32" s="171"/>
      <c r="O32" s="171"/>
      <c r="P32" s="171"/>
      <c r="Q32" s="171"/>
      <c r="R32" s="171"/>
      <c r="S32" s="171"/>
      <c r="T32" s="171"/>
      <c r="U32" s="171"/>
      <c r="V32" s="171"/>
      <c r="W32" s="171"/>
      <c r="X32" s="168">
        <f t="shared" si="6"/>
      </c>
    </row>
    <row r="33" spans="1:24" s="125" customFormat="1" ht="123.75">
      <c r="A33" s="222"/>
      <c r="B33" s="222" t="s">
        <v>839</v>
      </c>
      <c r="C33" s="222" t="s">
        <v>529</v>
      </c>
      <c r="D33" s="221" t="s">
        <v>1535</v>
      </c>
      <c r="E33" s="221" t="s">
        <v>1526</v>
      </c>
      <c r="F33" s="221" t="s">
        <v>1527</v>
      </c>
      <c r="G33" s="259" t="s">
        <v>570</v>
      </c>
      <c r="H33" s="290">
        <f t="shared" si="7"/>
      </c>
      <c r="I33" s="301"/>
      <c r="J33" s="297"/>
      <c r="K33" s="171"/>
      <c r="L33" s="171"/>
      <c r="M33" s="171"/>
      <c r="N33" s="171"/>
      <c r="O33" s="171"/>
      <c r="P33" s="171"/>
      <c r="Q33" s="171"/>
      <c r="R33" s="171"/>
      <c r="S33" s="171"/>
      <c r="T33" s="171"/>
      <c r="U33" s="171"/>
      <c r="V33" s="171"/>
      <c r="W33" s="171"/>
      <c r="X33" s="168">
        <f t="shared" si="6"/>
      </c>
    </row>
    <row r="34" spans="1:24" s="125" customFormat="1" ht="56.25">
      <c r="A34" s="262"/>
      <c r="B34" s="256" t="s">
        <v>1536</v>
      </c>
      <c r="C34" s="256" t="s">
        <v>197</v>
      </c>
      <c r="D34" s="257" t="s">
        <v>530</v>
      </c>
      <c r="E34" s="279"/>
      <c r="F34" s="257" t="s">
        <v>531</v>
      </c>
      <c r="G34" s="257" t="s">
        <v>532</v>
      </c>
      <c r="H34" s="290">
        <f t="shared" si="7"/>
      </c>
      <c r="I34" s="301"/>
      <c r="J34" s="297"/>
      <c r="K34" s="171"/>
      <c r="L34" s="171"/>
      <c r="M34" s="171"/>
      <c r="N34" s="171"/>
      <c r="O34" s="171"/>
      <c r="P34" s="171"/>
      <c r="Q34" s="171"/>
      <c r="R34" s="171"/>
      <c r="S34" s="171"/>
      <c r="T34" s="171"/>
      <c r="U34" s="171"/>
      <c r="V34" s="171"/>
      <c r="W34" s="171"/>
      <c r="X34" s="168">
        <f t="shared" si="6"/>
      </c>
    </row>
    <row r="35" spans="1:24" ht="11.25">
      <c r="A35" s="261"/>
      <c r="B35" s="258"/>
      <c r="C35" s="222"/>
      <c r="D35" s="221"/>
      <c r="E35" s="221"/>
      <c r="F35" s="253"/>
      <c r="G35" s="254"/>
      <c r="H35" s="292"/>
      <c r="I35" s="287"/>
      <c r="J35" s="163"/>
      <c r="K35" s="72"/>
      <c r="L35" s="72"/>
      <c r="M35" s="72"/>
      <c r="N35" s="72"/>
      <c r="O35" s="72"/>
      <c r="P35" s="72"/>
      <c r="Q35" s="72"/>
      <c r="R35" s="72"/>
      <c r="S35" s="72"/>
      <c r="T35" s="72"/>
      <c r="U35" s="72"/>
      <c r="V35" s="172"/>
      <c r="W35" s="72"/>
      <c r="X35" s="168"/>
    </row>
    <row r="36" spans="1:24" ht="33.75">
      <c r="A36" s="262" t="s">
        <v>533</v>
      </c>
      <c r="B36" s="256" t="s">
        <v>552</v>
      </c>
      <c r="C36" s="256" t="s">
        <v>986</v>
      </c>
      <c r="D36" s="257" t="s">
        <v>137</v>
      </c>
      <c r="E36" s="257" t="s">
        <v>607</v>
      </c>
      <c r="F36" s="257" t="s">
        <v>608</v>
      </c>
      <c r="G36" s="257" t="s">
        <v>1538</v>
      </c>
      <c r="H36" s="290">
        <f aca="true" t="shared" si="8" ref="H36:H41">IF(COUNT(J36:W36)&gt;0,3,"")</f>
      </c>
      <c r="I36" s="287"/>
      <c r="J36" s="163"/>
      <c r="K36" s="72"/>
      <c r="L36" s="72"/>
      <c r="M36" s="72"/>
      <c r="N36" s="72"/>
      <c r="O36" s="72"/>
      <c r="P36" s="72"/>
      <c r="Q36" s="72"/>
      <c r="R36" s="72"/>
      <c r="S36" s="72"/>
      <c r="T36" s="72"/>
      <c r="U36" s="72"/>
      <c r="V36" s="171"/>
      <c r="W36" s="72"/>
      <c r="X36" s="168">
        <f t="shared" si="6"/>
      </c>
    </row>
    <row r="37" spans="1:24" ht="22.5">
      <c r="A37" s="222"/>
      <c r="B37" s="222" t="s">
        <v>1520</v>
      </c>
      <c r="C37" s="222" t="s">
        <v>1521</v>
      </c>
      <c r="D37" s="221" t="s">
        <v>1522</v>
      </c>
      <c r="E37" s="221" t="s">
        <v>1523</v>
      </c>
      <c r="F37" s="221" t="s">
        <v>184</v>
      </c>
      <c r="G37" s="259" t="s">
        <v>1538</v>
      </c>
      <c r="H37" s="290">
        <f t="shared" si="8"/>
      </c>
      <c r="I37" s="287"/>
      <c r="J37" s="163"/>
      <c r="K37" s="72"/>
      <c r="L37" s="72"/>
      <c r="M37" s="72"/>
      <c r="N37" s="72"/>
      <c r="O37" s="72"/>
      <c r="P37" s="72"/>
      <c r="Q37" s="72"/>
      <c r="R37" s="72"/>
      <c r="S37" s="72"/>
      <c r="T37" s="72"/>
      <c r="U37" s="72"/>
      <c r="V37" s="171"/>
      <c r="W37" s="72"/>
      <c r="X37" s="168">
        <f t="shared" si="6"/>
      </c>
    </row>
    <row r="38" spans="1:24" ht="22.5">
      <c r="A38" s="260"/>
      <c r="B38" s="256" t="s">
        <v>1524</v>
      </c>
      <c r="C38" s="256" t="s">
        <v>1546</v>
      </c>
      <c r="D38" s="257" t="s">
        <v>534</v>
      </c>
      <c r="E38" s="257" t="s">
        <v>535</v>
      </c>
      <c r="F38" s="257"/>
      <c r="G38" s="257" t="s">
        <v>570</v>
      </c>
      <c r="H38" s="290">
        <f t="shared" si="8"/>
      </c>
      <c r="I38" s="287"/>
      <c r="J38" s="163"/>
      <c r="K38" s="72"/>
      <c r="L38" s="72"/>
      <c r="M38" s="72"/>
      <c r="N38" s="171"/>
      <c r="O38" s="171"/>
      <c r="P38" s="72"/>
      <c r="Q38" s="72"/>
      <c r="R38" s="72"/>
      <c r="S38" s="72"/>
      <c r="T38" s="72"/>
      <c r="U38" s="72"/>
      <c r="V38" s="171"/>
      <c r="W38" s="72"/>
      <c r="X38" s="168">
        <f t="shared" si="6"/>
      </c>
    </row>
    <row r="39" spans="1:24" ht="22.5">
      <c r="A39" s="258"/>
      <c r="B39" s="222" t="s">
        <v>1528</v>
      </c>
      <c r="C39" s="222" t="s">
        <v>685</v>
      </c>
      <c r="D39" s="221" t="s">
        <v>1516</v>
      </c>
      <c r="E39" s="221" t="s">
        <v>985</v>
      </c>
      <c r="F39" s="221" t="s">
        <v>1517</v>
      </c>
      <c r="G39" s="259" t="s">
        <v>570</v>
      </c>
      <c r="H39" s="290">
        <f t="shared" si="8"/>
      </c>
      <c r="I39" s="287"/>
      <c r="J39" s="163"/>
      <c r="K39" s="72"/>
      <c r="L39" s="72"/>
      <c r="M39" s="72"/>
      <c r="N39" s="72"/>
      <c r="O39" s="72"/>
      <c r="P39" s="72"/>
      <c r="Q39" s="72"/>
      <c r="R39" s="72"/>
      <c r="S39" s="72"/>
      <c r="T39" s="72"/>
      <c r="U39" s="72"/>
      <c r="V39" s="171"/>
      <c r="W39" s="72"/>
      <c r="X39" s="168">
        <f t="shared" si="6"/>
      </c>
    </row>
    <row r="40" spans="1:24" ht="45">
      <c r="A40" s="260"/>
      <c r="B40" s="256" t="s">
        <v>1529</v>
      </c>
      <c r="C40" s="256" t="s">
        <v>609</v>
      </c>
      <c r="D40" s="257" t="s">
        <v>138</v>
      </c>
      <c r="E40" s="257" t="s">
        <v>536</v>
      </c>
      <c r="F40" s="257" t="s">
        <v>1532</v>
      </c>
      <c r="G40" s="257" t="s">
        <v>1533</v>
      </c>
      <c r="H40" s="290">
        <f t="shared" si="8"/>
      </c>
      <c r="I40" s="287"/>
      <c r="J40" s="163"/>
      <c r="K40" s="72"/>
      <c r="L40" s="72"/>
      <c r="M40" s="72"/>
      <c r="N40" s="72"/>
      <c r="O40" s="72"/>
      <c r="P40" s="72"/>
      <c r="Q40" s="72"/>
      <c r="R40" s="72"/>
      <c r="S40" s="72"/>
      <c r="T40" s="72"/>
      <c r="U40" s="72"/>
      <c r="V40" s="171"/>
      <c r="W40" s="72"/>
      <c r="X40" s="168">
        <f t="shared" si="6"/>
      </c>
    </row>
    <row r="41" spans="1:24" ht="124.5" thickBot="1">
      <c r="A41" s="258"/>
      <c r="B41" s="222" t="s">
        <v>1534</v>
      </c>
      <c r="C41" s="222" t="s">
        <v>837</v>
      </c>
      <c r="D41" s="221" t="s">
        <v>537</v>
      </c>
      <c r="E41" s="221" t="s">
        <v>1526</v>
      </c>
      <c r="F41" s="221" t="s">
        <v>1527</v>
      </c>
      <c r="G41" s="259" t="s">
        <v>570</v>
      </c>
      <c r="H41" s="290">
        <f t="shared" si="8"/>
      </c>
      <c r="I41" s="287"/>
      <c r="J41" s="163"/>
      <c r="K41" s="72"/>
      <c r="L41" s="72"/>
      <c r="M41" s="72"/>
      <c r="N41" s="72"/>
      <c r="O41" s="72"/>
      <c r="P41" s="72"/>
      <c r="Q41" s="72"/>
      <c r="R41" s="72"/>
      <c r="S41" s="72"/>
      <c r="T41" s="72"/>
      <c r="U41" s="72"/>
      <c r="V41" s="171"/>
      <c r="W41" s="72"/>
      <c r="X41" s="168">
        <f t="shared" si="6"/>
      </c>
    </row>
    <row r="42" spans="1:24" ht="12" customHeight="1" thickBot="1" thickTop="1">
      <c r="A42" s="1326" t="s">
        <v>326</v>
      </c>
      <c r="B42" s="1327"/>
      <c r="C42" s="1327"/>
      <c r="D42" s="1327"/>
      <c r="E42" s="1327"/>
      <c r="F42" s="263" t="s">
        <v>1021</v>
      </c>
      <c r="G42" s="264" t="s">
        <v>1022</v>
      </c>
      <c r="H42" s="271"/>
      <c r="I42" s="300"/>
      <c r="J42" s="298"/>
      <c r="K42" s="272"/>
      <c r="L42" s="272"/>
      <c r="M42" s="272"/>
      <c r="N42" s="272"/>
      <c r="O42" s="272"/>
      <c r="P42" s="272"/>
      <c r="Q42" s="272"/>
      <c r="R42" s="272"/>
      <c r="S42" s="272"/>
      <c r="T42" s="272"/>
      <c r="U42" s="272"/>
      <c r="V42" s="272"/>
      <c r="W42" s="272"/>
      <c r="X42" s="168"/>
    </row>
    <row r="43" spans="1:24" ht="34.5" thickTop="1">
      <c r="A43" s="222" t="s">
        <v>538</v>
      </c>
      <c r="B43" s="222" t="s">
        <v>552</v>
      </c>
      <c r="C43" s="222" t="s">
        <v>552</v>
      </c>
      <c r="D43" s="221" t="s">
        <v>36</v>
      </c>
      <c r="E43" s="221" t="s">
        <v>683</v>
      </c>
      <c r="F43" s="222" t="s">
        <v>183</v>
      </c>
      <c r="G43" s="259" t="s">
        <v>570</v>
      </c>
      <c r="H43" s="290">
        <f aca="true" t="shared" si="9" ref="H43:H48">IF(COUNT(J43:W43)&gt;0,3,"")</f>
      </c>
      <c r="I43" s="287"/>
      <c r="J43" s="163"/>
      <c r="K43" s="72"/>
      <c r="L43" s="72"/>
      <c r="M43" s="72"/>
      <c r="N43" s="72"/>
      <c r="O43" s="72"/>
      <c r="P43" s="72"/>
      <c r="Q43" s="72"/>
      <c r="R43" s="72"/>
      <c r="S43" s="72"/>
      <c r="T43" s="72"/>
      <c r="U43" s="72"/>
      <c r="V43" s="72"/>
      <c r="W43" s="72"/>
      <c r="X43" s="168">
        <f t="shared" si="6"/>
      </c>
    </row>
    <row r="44" spans="1:24" ht="22.5">
      <c r="A44" s="260"/>
      <c r="B44" s="256" t="s">
        <v>1520</v>
      </c>
      <c r="C44" s="256" t="s">
        <v>1521</v>
      </c>
      <c r="D44" s="257" t="s">
        <v>990</v>
      </c>
      <c r="E44" s="257" t="s">
        <v>991</v>
      </c>
      <c r="F44" s="257"/>
      <c r="G44" s="257" t="s">
        <v>555</v>
      </c>
      <c r="H44" s="290">
        <f t="shared" si="9"/>
      </c>
      <c r="I44" s="287"/>
      <c r="J44" s="163" t="str">
        <f aca="true" t="shared" si="10" ref="J44:W48">IF(J$42=1,J37,"?")</f>
        <v>?</v>
      </c>
      <c r="K44" s="72" t="str">
        <f t="shared" si="10"/>
        <v>?</v>
      </c>
      <c r="L44" s="72" t="str">
        <f t="shared" si="10"/>
        <v>?</v>
      </c>
      <c r="M44" s="72" t="str">
        <f t="shared" si="10"/>
        <v>?</v>
      </c>
      <c r="N44" s="72" t="str">
        <f t="shared" si="10"/>
        <v>?</v>
      </c>
      <c r="O44" s="72" t="str">
        <f t="shared" si="10"/>
        <v>?</v>
      </c>
      <c r="P44" s="72" t="str">
        <f t="shared" si="10"/>
        <v>?</v>
      </c>
      <c r="Q44" s="72" t="str">
        <f t="shared" si="10"/>
        <v>?</v>
      </c>
      <c r="R44" s="72" t="str">
        <f t="shared" si="10"/>
        <v>?</v>
      </c>
      <c r="S44" s="72" t="str">
        <f t="shared" si="10"/>
        <v>?</v>
      </c>
      <c r="T44" s="72" t="str">
        <f t="shared" si="10"/>
        <v>?</v>
      </c>
      <c r="U44" s="72" t="str">
        <f t="shared" si="10"/>
        <v>?</v>
      </c>
      <c r="V44" s="72" t="str">
        <f t="shared" si="10"/>
        <v>?</v>
      </c>
      <c r="W44" s="72" t="str">
        <f t="shared" si="10"/>
        <v>?</v>
      </c>
      <c r="X44" s="168">
        <f t="shared" si="6"/>
      </c>
    </row>
    <row r="45" spans="1:24" ht="22.5">
      <c r="A45" s="258"/>
      <c r="B45" s="222" t="s">
        <v>1524</v>
      </c>
      <c r="C45" s="222" t="s">
        <v>684</v>
      </c>
      <c r="D45" s="221" t="s">
        <v>992</v>
      </c>
      <c r="E45" s="221" t="s">
        <v>1527</v>
      </c>
      <c r="F45" s="221"/>
      <c r="G45" s="259" t="s">
        <v>570</v>
      </c>
      <c r="H45" s="290">
        <f t="shared" si="9"/>
      </c>
      <c r="I45" s="287"/>
      <c r="J45" s="163" t="str">
        <f t="shared" si="10"/>
        <v>?</v>
      </c>
      <c r="K45" s="72" t="str">
        <f t="shared" si="10"/>
        <v>?</v>
      </c>
      <c r="L45" s="72" t="str">
        <f t="shared" si="10"/>
        <v>?</v>
      </c>
      <c r="M45" s="72" t="str">
        <f t="shared" si="10"/>
        <v>?</v>
      </c>
      <c r="N45" s="72" t="str">
        <f t="shared" si="10"/>
        <v>?</v>
      </c>
      <c r="O45" s="72" t="str">
        <f t="shared" si="10"/>
        <v>?</v>
      </c>
      <c r="P45" s="72" t="str">
        <f t="shared" si="10"/>
        <v>?</v>
      </c>
      <c r="Q45" s="72" t="str">
        <f t="shared" si="10"/>
        <v>?</v>
      </c>
      <c r="R45" s="72" t="str">
        <f t="shared" si="10"/>
        <v>?</v>
      </c>
      <c r="S45" s="72" t="str">
        <f t="shared" si="10"/>
        <v>?</v>
      </c>
      <c r="T45" s="72" t="str">
        <f t="shared" si="10"/>
        <v>?</v>
      </c>
      <c r="U45" s="72" t="str">
        <f t="shared" si="10"/>
        <v>?</v>
      </c>
      <c r="V45" s="72" t="str">
        <f t="shared" si="10"/>
        <v>?</v>
      </c>
      <c r="W45" s="72" t="str">
        <f t="shared" si="10"/>
        <v>?</v>
      </c>
      <c r="X45" s="168">
        <f t="shared" si="6"/>
      </c>
    </row>
    <row r="46" spans="1:24" ht="22.5">
      <c r="A46" s="260"/>
      <c r="B46" s="256" t="s">
        <v>1528</v>
      </c>
      <c r="C46" s="256" t="s">
        <v>685</v>
      </c>
      <c r="D46" s="257" t="s">
        <v>539</v>
      </c>
      <c r="E46" s="257" t="s">
        <v>985</v>
      </c>
      <c r="F46" s="257" t="s">
        <v>1517</v>
      </c>
      <c r="G46" s="257" t="s">
        <v>570</v>
      </c>
      <c r="H46" s="290">
        <f t="shared" si="9"/>
      </c>
      <c r="I46" s="287"/>
      <c r="J46" s="163" t="str">
        <f t="shared" si="10"/>
        <v>?</v>
      </c>
      <c r="K46" s="72" t="str">
        <f t="shared" si="10"/>
        <v>?</v>
      </c>
      <c r="L46" s="72" t="str">
        <f t="shared" si="10"/>
        <v>?</v>
      </c>
      <c r="M46" s="72" t="str">
        <f t="shared" si="10"/>
        <v>?</v>
      </c>
      <c r="N46" s="72" t="str">
        <f t="shared" si="10"/>
        <v>?</v>
      </c>
      <c r="O46" s="72" t="str">
        <f t="shared" si="10"/>
        <v>?</v>
      </c>
      <c r="P46" s="72" t="str">
        <f t="shared" si="10"/>
        <v>?</v>
      </c>
      <c r="Q46" s="72" t="str">
        <f t="shared" si="10"/>
        <v>?</v>
      </c>
      <c r="R46" s="72" t="str">
        <f t="shared" si="10"/>
        <v>?</v>
      </c>
      <c r="S46" s="72" t="str">
        <f t="shared" si="10"/>
        <v>?</v>
      </c>
      <c r="T46" s="72" t="str">
        <f t="shared" si="10"/>
        <v>?</v>
      </c>
      <c r="U46" s="72" t="str">
        <f t="shared" si="10"/>
        <v>?</v>
      </c>
      <c r="V46" s="72" t="str">
        <f t="shared" si="10"/>
        <v>?</v>
      </c>
      <c r="W46" s="72" t="str">
        <f t="shared" si="10"/>
        <v>?</v>
      </c>
      <c r="X46" s="168">
        <f t="shared" si="6"/>
      </c>
    </row>
    <row r="47" spans="1:24" ht="45">
      <c r="A47" s="258"/>
      <c r="B47" s="222" t="s">
        <v>1529</v>
      </c>
      <c r="C47" s="222" t="s">
        <v>1530</v>
      </c>
      <c r="D47" s="221" t="s">
        <v>424</v>
      </c>
      <c r="E47" s="221" t="s">
        <v>1264</v>
      </c>
      <c r="F47" s="221" t="s">
        <v>1532</v>
      </c>
      <c r="G47" s="259" t="s">
        <v>1533</v>
      </c>
      <c r="H47" s="290">
        <f t="shared" si="9"/>
      </c>
      <c r="I47" s="287"/>
      <c r="J47" s="163" t="str">
        <f t="shared" si="10"/>
        <v>?</v>
      </c>
      <c r="K47" s="72" t="str">
        <f t="shared" si="10"/>
        <v>?</v>
      </c>
      <c r="L47" s="72" t="str">
        <f t="shared" si="10"/>
        <v>?</v>
      </c>
      <c r="M47" s="72" t="str">
        <f t="shared" si="10"/>
        <v>?</v>
      </c>
      <c r="N47" s="72" t="str">
        <f t="shared" si="10"/>
        <v>?</v>
      </c>
      <c r="O47" s="72" t="str">
        <f t="shared" si="10"/>
        <v>?</v>
      </c>
      <c r="P47" s="72" t="str">
        <f t="shared" si="10"/>
        <v>?</v>
      </c>
      <c r="Q47" s="72" t="str">
        <f t="shared" si="10"/>
        <v>?</v>
      </c>
      <c r="R47" s="72" t="str">
        <f t="shared" si="10"/>
        <v>?</v>
      </c>
      <c r="S47" s="72" t="str">
        <f t="shared" si="10"/>
        <v>?</v>
      </c>
      <c r="T47" s="72" t="str">
        <f t="shared" si="10"/>
        <v>?</v>
      </c>
      <c r="U47" s="72" t="str">
        <f t="shared" si="10"/>
        <v>?</v>
      </c>
      <c r="V47" s="72" t="str">
        <f t="shared" si="10"/>
        <v>?</v>
      </c>
      <c r="W47" s="72" t="str">
        <f t="shared" si="10"/>
        <v>?</v>
      </c>
      <c r="X47" s="168">
        <f t="shared" si="6"/>
      </c>
    </row>
    <row r="48" spans="1:24" ht="124.5" thickBot="1">
      <c r="A48" s="265"/>
      <c r="B48" s="266" t="s">
        <v>839</v>
      </c>
      <c r="C48" s="266" t="s">
        <v>529</v>
      </c>
      <c r="D48" s="267" t="s">
        <v>1535</v>
      </c>
      <c r="E48" s="267" t="s">
        <v>1526</v>
      </c>
      <c r="F48" s="267" t="s">
        <v>1527</v>
      </c>
      <c r="G48" s="267" t="s">
        <v>570</v>
      </c>
      <c r="H48" s="293">
        <f t="shared" si="9"/>
      </c>
      <c r="I48" s="286"/>
      <c r="J48" s="166" t="str">
        <f t="shared" si="10"/>
        <v>?</v>
      </c>
      <c r="K48" s="77" t="str">
        <f t="shared" si="10"/>
        <v>?</v>
      </c>
      <c r="L48" s="77" t="str">
        <f t="shared" si="10"/>
        <v>?</v>
      </c>
      <c r="M48" s="77" t="str">
        <f t="shared" si="10"/>
        <v>?</v>
      </c>
      <c r="N48" s="77" t="str">
        <f t="shared" si="10"/>
        <v>?</v>
      </c>
      <c r="O48" s="77" t="str">
        <f t="shared" si="10"/>
        <v>?</v>
      </c>
      <c r="P48" s="77" t="str">
        <f t="shared" si="10"/>
        <v>?</v>
      </c>
      <c r="Q48" s="77" t="str">
        <f t="shared" si="10"/>
        <v>?</v>
      </c>
      <c r="R48" s="77" t="str">
        <f t="shared" si="10"/>
        <v>?</v>
      </c>
      <c r="S48" s="77" t="str">
        <f t="shared" si="10"/>
        <v>?</v>
      </c>
      <c r="T48" s="77" t="str">
        <f t="shared" si="10"/>
        <v>?</v>
      </c>
      <c r="U48" s="77" t="str">
        <f t="shared" si="10"/>
        <v>?</v>
      </c>
      <c r="V48" s="77" t="str">
        <f t="shared" si="10"/>
        <v>?</v>
      </c>
      <c r="W48" s="77" t="str">
        <f t="shared" si="10"/>
        <v>?</v>
      </c>
      <c r="X48" s="210">
        <f t="shared" si="6"/>
      </c>
    </row>
    <row r="49" spans="1:24" s="124" customFormat="1" ht="12" thickTop="1">
      <c r="A49" s="211"/>
      <c r="B49" s="212"/>
      <c r="C49" s="212"/>
      <c r="D49" s="197"/>
      <c r="E49" s="197"/>
      <c r="F49" s="197"/>
      <c r="G49" s="197"/>
      <c r="H49" s="195"/>
      <c r="I49" s="80"/>
      <c r="J49" s="80"/>
      <c r="K49" s="80"/>
      <c r="L49" s="80"/>
      <c r="M49" s="80"/>
      <c r="N49" s="80"/>
      <c r="O49" s="80"/>
      <c r="P49" s="80"/>
      <c r="Q49" s="80"/>
      <c r="R49" s="80"/>
      <c r="S49" s="80"/>
      <c r="T49" s="80"/>
      <c r="U49" s="80"/>
      <c r="V49" s="80"/>
      <c r="W49" s="80"/>
      <c r="X49" s="196"/>
    </row>
  </sheetData>
  <sheetProtection/>
  <mergeCells count="9">
    <mergeCell ref="A42:E42"/>
    <mergeCell ref="I1:I2"/>
    <mergeCell ref="J1:W1"/>
    <mergeCell ref="X1:X2"/>
    <mergeCell ref="A11:E11"/>
    <mergeCell ref="A1:A2"/>
    <mergeCell ref="B1:B2"/>
    <mergeCell ref="C1:C2"/>
    <mergeCell ref="H1:H2"/>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9">
    <tabColor indexed="49"/>
  </sheetPr>
  <dimension ref="A1:X168"/>
  <sheetViews>
    <sheetView showGridLines="0" zoomScale="75" zoomScaleNormal="75" zoomScaleSheetLayoutView="100" zoomScalePageLayoutView="0" workbookViewId="0" topLeftCell="A1">
      <selection activeCell="A6" sqref="A6"/>
    </sheetView>
  </sheetViews>
  <sheetFormatPr defaultColWidth="9.140625" defaultRowHeight="12.75"/>
  <cols>
    <col min="1" max="1" width="9.7109375" style="70" customWidth="1"/>
    <col min="2" max="2" width="40.421875" style="70" customWidth="1"/>
    <col min="3" max="3" width="14.421875" style="70" customWidth="1"/>
    <col min="4" max="4" width="14.140625" style="70" customWidth="1"/>
    <col min="5" max="6" width="15.00390625" style="70" customWidth="1"/>
    <col min="7" max="7" width="15.00390625" style="70" hidden="1" customWidth="1"/>
    <col min="8" max="8" width="15.00390625" style="70" customWidth="1"/>
    <col min="9" max="22" width="8.421875" style="70" customWidth="1"/>
    <col min="23" max="23" width="11.140625" style="70" customWidth="1"/>
    <col min="24" max="24" width="9.140625" style="124" customWidth="1"/>
    <col min="25" max="16384" width="9.140625" style="82" customWidth="1"/>
  </cols>
  <sheetData>
    <row r="1" spans="1:24" s="1277" customFormat="1" ht="20.25">
      <c r="A1" s="364" t="s">
        <v>310</v>
      </c>
      <c r="B1" s="367"/>
      <c r="C1" s="367"/>
      <c r="D1" s="367"/>
      <c r="E1" s="367"/>
      <c r="F1" s="367"/>
      <c r="G1" s="367"/>
      <c r="H1" s="367"/>
      <c r="I1" s="367"/>
      <c r="J1" s="367"/>
      <c r="K1" s="367"/>
      <c r="L1" s="367"/>
      <c r="M1" s="367"/>
      <c r="N1" s="367"/>
      <c r="O1" s="367"/>
      <c r="P1" s="367"/>
      <c r="Q1" s="367"/>
      <c r="R1" s="367"/>
      <c r="S1" s="367"/>
      <c r="T1" s="367"/>
      <c r="U1" s="367"/>
      <c r="V1" s="367"/>
      <c r="W1" s="367"/>
      <c r="X1" s="1273"/>
    </row>
    <row r="2" spans="1:24" s="1278" customFormat="1" ht="15.75">
      <c r="A2" s="368"/>
      <c r="B2" s="369"/>
      <c r="C2" s="369"/>
      <c r="D2" s="369"/>
      <c r="E2" s="369"/>
      <c r="F2" s="369"/>
      <c r="G2" s="369"/>
      <c r="H2" s="369"/>
      <c r="I2" s="369"/>
      <c r="J2" s="369"/>
      <c r="K2" s="369"/>
      <c r="L2" s="369"/>
      <c r="M2" s="369"/>
      <c r="N2" s="369"/>
      <c r="O2" s="369"/>
      <c r="P2" s="369"/>
      <c r="Q2" s="369"/>
      <c r="R2" s="369"/>
      <c r="S2" s="369"/>
      <c r="T2" s="369"/>
      <c r="U2" s="369"/>
      <c r="V2" s="369"/>
      <c r="W2" s="369"/>
      <c r="X2" s="1274"/>
    </row>
    <row r="3" spans="1:23" ht="18.75" thickBot="1">
      <c r="A3" s="538" t="s">
        <v>870</v>
      </c>
      <c r="B3" s="393"/>
      <c r="C3" s="393"/>
      <c r="D3" s="393"/>
      <c r="E3" s="393"/>
      <c r="F3" s="393"/>
      <c r="G3" s="393"/>
      <c r="H3" s="393"/>
      <c r="I3" s="393"/>
      <c r="J3" s="393"/>
      <c r="K3" s="393"/>
      <c r="L3" s="393"/>
      <c r="M3" s="393"/>
      <c r="N3" s="393"/>
      <c r="O3" s="393"/>
      <c r="P3" s="393"/>
      <c r="Q3" s="393"/>
      <c r="R3" s="393"/>
      <c r="S3" s="393"/>
      <c r="T3" s="393"/>
      <c r="U3" s="393"/>
      <c r="V3" s="393"/>
      <c r="W3" s="393"/>
    </row>
    <row r="4" spans="1:23" ht="23.25" customHeight="1">
      <c r="A4" s="1366" t="s">
        <v>1143</v>
      </c>
      <c r="B4" s="1345" t="s">
        <v>433</v>
      </c>
      <c r="C4" s="600" t="s">
        <v>300</v>
      </c>
      <c r="D4" s="600" t="s">
        <v>301</v>
      </c>
      <c r="E4" s="600" t="s">
        <v>557</v>
      </c>
      <c r="F4" s="600" t="s">
        <v>558</v>
      </c>
      <c r="G4" s="1388" t="s">
        <v>432</v>
      </c>
      <c r="H4" s="1341" t="s">
        <v>1291</v>
      </c>
      <c r="I4" s="1309" t="s">
        <v>325</v>
      </c>
      <c r="J4" s="1309"/>
      <c r="K4" s="1309"/>
      <c r="L4" s="1309"/>
      <c r="M4" s="1309"/>
      <c r="N4" s="1309"/>
      <c r="O4" s="1309"/>
      <c r="P4" s="1309"/>
      <c r="Q4" s="1309"/>
      <c r="R4" s="1309"/>
      <c r="S4" s="1309"/>
      <c r="T4" s="1309"/>
      <c r="U4" s="1309"/>
      <c r="V4" s="1310"/>
      <c r="W4" s="1382" t="s">
        <v>1563</v>
      </c>
    </row>
    <row r="5" spans="1:23" ht="12" thickBot="1">
      <c r="A5" s="1367"/>
      <c r="B5" s="1346"/>
      <c r="C5" s="601" t="s">
        <v>540</v>
      </c>
      <c r="D5" s="601" t="s">
        <v>541</v>
      </c>
      <c r="E5" s="601" t="s">
        <v>545</v>
      </c>
      <c r="F5" s="601" t="s">
        <v>544</v>
      </c>
      <c r="G5" s="1389"/>
      <c r="H5" s="1342"/>
      <c r="I5" s="546" t="s">
        <v>1007</v>
      </c>
      <c r="J5" s="546" t="s">
        <v>1008</v>
      </c>
      <c r="K5" s="546" t="s">
        <v>1009</v>
      </c>
      <c r="L5" s="546" t="s">
        <v>1010</v>
      </c>
      <c r="M5" s="546" t="s">
        <v>1011</v>
      </c>
      <c r="N5" s="546" t="s">
        <v>1012</v>
      </c>
      <c r="O5" s="546" t="s">
        <v>1013</v>
      </c>
      <c r="P5" s="546" t="s">
        <v>1014</v>
      </c>
      <c r="Q5" s="546" t="s">
        <v>1015</v>
      </c>
      <c r="R5" s="546" t="s">
        <v>1016</v>
      </c>
      <c r="S5" s="546" t="s">
        <v>1017</v>
      </c>
      <c r="T5" s="546" t="s">
        <v>1018</v>
      </c>
      <c r="U5" s="546" t="s">
        <v>1019</v>
      </c>
      <c r="V5" s="546" t="s">
        <v>1020</v>
      </c>
      <c r="W5" s="1396"/>
    </row>
    <row r="6" spans="1:23" ht="72.75" customHeight="1">
      <c r="A6" s="602" t="s">
        <v>725</v>
      </c>
      <c r="B6" s="603" t="s">
        <v>859</v>
      </c>
      <c r="C6" s="604" t="s">
        <v>1076</v>
      </c>
      <c r="D6" s="605" t="s">
        <v>1077</v>
      </c>
      <c r="E6" s="606" t="s">
        <v>1622</v>
      </c>
      <c r="F6" s="607" t="s">
        <v>299</v>
      </c>
      <c r="G6" s="608">
        <f aca="true" t="shared" si="0" ref="G6:G18">IF(COUNT(I6:V6)&gt;0,3,"")</f>
      </c>
      <c r="H6" s="508"/>
      <c r="I6" s="1029"/>
      <c r="J6" s="1030"/>
      <c r="K6" s="1030"/>
      <c r="L6" s="1030"/>
      <c r="M6" s="1030"/>
      <c r="N6" s="1030"/>
      <c r="O6" s="1030"/>
      <c r="P6" s="1030"/>
      <c r="Q6" s="1030"/>
      <c r="R6" s="1030"/>
      <c r="S6" s="1030"/>
      <c r="T6" s="1030"/>
      <c r="U6" s="1030"/>
      <c r="V6" s="1030"/>
      <c r="W6" s="1107">
        <f>IF(G6="","",IF((SUM(I6:V6)/COUNT(I6:V6))&lt;=G6,SUMIF(I6:V6,"&lt;=3")/COUNTIF(I6:V6,"&lt;=3"),"check value"))</f>
      </c>
    </row>
    <row r="7" spans="1:23" ht="33.75">
      <c r="A7" s="609" t="s">
        <v>726</v>
      </c>
      <c r="B7" s="610" t="s">
        <v>1124</v>
      </c>
      <c r="C7" s="611" t="s">
        <v>1125</v>
      </c>
      <c r="D7" s="611" t="s">
        <v>1126</v>
      </c>
      <c r="E7" s="611" t="s">
        <v>1127</v>
      </c>
      <c r="F7" s="612" t="s">
        <v>1128</v>
      </c>
      <c r="G7" s="613">
        <f t="shared" si="0"/>
      </c>
      <c r="H7" s="508"/>
      <c r="I7" s="1021"/>
      <c r="J7" s="1022"/>
      <c r="K7" s="1022"/>
      <c r="L7" s="1022"/>
      <c r="M7" s="1022"/>
      <c r="N7" s="1022"/>
      <c r="O7" s="1022"/>
      <c r="P7" s="1022"/>
      <c r="Q7" s="1022"/>
      <c r="R7" s="1022"/>
      <c r="S7" s="1022"/>
      <c r="T7" s="1022"/>
      <c r="U7" s="1022"/>
      <c r="V7" s="1022"/>
      <c r="W7" s="1107">
        <f aca="true" t="shared" si="1" ref="W7:W18">IF(G7="","",IF((SUM(I7:V7)/COUNT(I7:V7))&lt;=G7,SUMIF(I7:V7,"&lt;=3")/COUNTIF(I7:V7,"&lt;=3"),"check value"))</f>
      </c>
    </row>
    <row r="8" spans="1:23" ht="33.75">
      <c r="A8" s="1247"/>
      <c r="B8" s="1248" t="s">
        <v>60</v>
      </c>
      <c r="C8" s="1249" t="s">
        <v>569</v>
      </c>
      <c r="D8" s="1250"/>
      <c r="E8" s="1250"/>
      <c r="F8" s="1249" t="s">
        <v>616</v>
      </c>
      <c r="G8" s="1251">
        <f t="shared" si="0"/>
      </c>
      <c r="H8" s="508"/>
      <c r="I8" s="1252"/>
      <c r="J8" s="1253"/>
      <c r="K8" s="1253"/>
      <c r="L8" s="1253"/>
      <c r="M8" s="1253"/>
      <c r="N8" s="1253"/>
      <c r="O8" s="1253"/>
      <c r="P8" s="1253"/>
      <c r="Q8" s="1253"/>
      <c r="R8" s="1253"/>
      <c r="S8" s="1253"/>
      <c r="T8" s="1253"/>
      <c r="U8" s="1253"/>
      <c r="V8" s="1253"/>
      <c r="W8" s="1254">
        <f t="shared" si="1"/>
      </c>
    </row>
    <row r="9" spans="1:23" ht="56.25">
      <c r="A9" s="609"/>
      <c r="B9" s="610" t="s">
        <v>327</v>
      </c>
      <c r="C9" s="611" t="s">
        <v>335</v>
      </c>
      <c r="D9" s="611" t="s">
        <v>328</v>
      </c>
      <c r="E9" s="611" t="s">
        <v>329</v>
      </c>
      <c r="F9" s="612" t="s">
        <v>330</v>
      </c>
      <c r="G9" s="613">
        <f t="shared" si="0"/>
      </c>
      <c r="H9" s="508"/>
      <c r="I9" s="1021"/>
      <c r="J9" s="1022"/>
      <c r="K9" s="1022"/>
      <c r="L9" s="1022"/>
      <c r="M9" s="1022"/>
      <c r="N9" s="1022"/>
      <c r="O9" s="1022"/>
      <c r="P9" s="1022"/>
      <c r="Q9" s="1022"/>
      <c r="R9" s="1022"/>
      <c r="S9" s="1022"/>
      <c r="T9" s="1022"/>
      <c r="U9" s="1022"/>
      <c r="V9" s="1022"/>
      <c r="W9" s="1107">
        <f t="shared" si="1"/>
      </c>
    </row>
    <row r="10" spans="1:23" ht="56.25">
      <c r="A10" s="1248" t="s">
        <v>871</v>
      </c>
      <c r="B10" s="1248" t="s">
        <v>334</v>
      </c>
      <c r="C10" s="1249" t="s">
        <v>331</v>
      </c>
      <c r="D10" s="1249" t="s">
        <v>332</v>
      </c>
      <c r="E10" s="1249" t="s">
        <v>727</v>
      </c>
      <c r="F10" s="1249" t="s">
        <v>333</v>
      </c>
      <c r="G10" s="1251">
        <f t="shared" si="0"/>
      </c>
      <c r="H10" s="508"/>
      <c r="I10" s="1252"/>
      <c r="J10" s="1253"/>
      <c r="K10" s="1253"/>
      <c r="L10" s="1253"/>
      <c r="M10" s="1253"/>
      <c r="N10" s="1253"/>
      <c r="O10" s="1253"/>
      <c r="P10" s="1253"/>
      <c r="Q10" s="1253"/>
      <c r="R10" s="1253"/>
      <c r="S10" s="1253"/>
      <c r="T10" s="1253"/>
      <c r="U10" s="1253"/>
      <c r="V10" s="1253"/>
      <c r="W10" s="1254">
        <f t="shared" si="1"/>
      </c>
    </row>
    <row r="11" spans="1:23" ht="78.75">
      <c r="A11" s="609"/>
      <c r="B11" s="610" t="s">
        <v>1054</v>
      </c>
      <c r="C11" s="611" t="s">
        <v>1055</v>
      </c>
      <c r="D11" s="611" t="s">
        <v>1056</v>
      </c>
      <c r="E11" s="611" t="s">
        <v>1057</v>
      </c>
      <c r="F11" s="612" t="s">
        <v>1058</v>
      </c>
      <c r="G11" s="613">
        <f t="shared" si="0"/>
      </c>
      <c r="H11" s="508"/>
      <c r="I11" s="1021"/>
      <c r="J11" s="1022"/>
      <c r="K11" s="1022"/>
      <c r="L11" s="1022"/>
      <c r="M11" s="1022"/>
      <c r="N11" s="1022"/>
      <c r="O11" s="1022"/>
      <c r="P11" s="1022"/>
      <c r="Q11" s="1022"/>
      <c r="R11" s="1022"/>
      <c r="S11" s="1022"/>
      <c r="T11" s="1022"/>
      <c r="U11" s="1022"/>
      <c r="V11" s="1022"/>
      <c r="W11" s="1107">
        <f t="shared" si="1"/>
      </c>
    </row>
    <row r="12" spans="1:23" ht="78.75">
      <c r="A12" s="614"/>
      <c r="B12" s="614" t="s">
        <v>1434</v>
      </c>
      <c r="C12" s="615" t="s">
        <v>1436</v>
      </c>
      <c r="D12" s="615" t="s">
        <v>1435</v>
      </c>
      <c r="E12" s="615" t="s">
        <v>1437</v>
      </c>
      <c r="F12" s="615" t="s">
        <v>61</v>
      </c>
      <c r="G12" s="613">
        <f t="shared" si="0"/>
      </c>
      <c r="H12" s="508"/>
      <c r="I12" s="1021"/>
      <c r="J12" s="1022"/>
      <c r="K12" s="1022"/>
      <c r="L12" s="1022"/>
      <c r="M12" s="1022"/>
      <c r="N12" s="1022"/>
      <c r="O12" s="1022"/>
      <c r="P12" s="1022"/>
      <c r="Q12" s="1022"/>
      <c r="R12" s="1022"/>
      <c r="S12" s="1022"/>
      <c r="T12" s="1022"/>
      <c r="U12" s="1022"/>
      <c r="V12" s="1022"/>
      <c r="W12" s="1107">
        <f t="shared" si="1"/>
      </c>
    </row>
    <row r="13" spans="1:23" ht="33.75">
      <c r="A13" s="609"/>
      <c r="B13" s="610" t="s">
        <v>860</v>
      </c>
      <c r="C13" s="611" t="s">
        <v>1059</v>
      </c>
      <c r="D13" s="611" t="s">
        <v>1060</v>
      </c>
      <c r="E13" s="611"/>
      <c r="F13" s="612" t="s">
        <v>624</v>
      </c>
      <c r="G13" s="613">
        <f t="shared" si="0"/>
      </c>
      <c r="H13" s="508"/>
      <c r="I13" s="1021"/>
      <c r="J13" s="1022"/>
      <c r="K13" s="1022"/>
      <c r="L13" s="1022"/>
      <c r="M13" s="1022"/>
      <c r="N13" s="1022"/>
      <c r="O13" s="1022"/>
      <c r="P13" s="1022"/>
      <c r="Q13" s="1022"/>
      <c r="R13" s="1022"/>
      <c r="S13" s="1022"/>
      <c r="T13" s="1022"/>
      <c r="U13" s="1022"/>
      <c r="V13" s="1022"/>
      <c r="W13" s="1107">
        <f t="shared" si="1"/>
      </c>
    </row>
    <row r="14" spans="1:23" ht="45">
      <c r="A14" s="616" t="s">
        <v>265</v>
      </c>
      <c r="B14" s="616" t="s">
        <v>1062</v>
      </c>
      <c r="C14" s="617" t="s">
        <v>1438</v>
      </c>
      <c r="D14" s="617" t="s">
        <v>1439</v>
      </c>
      <c r="E14" s="617" t="s">
        <v>1440</v>
      </c>
      <c r="F14" s="617" t="s">
        <v>1061</v>
      </c>
      <c r="G14" s="618">
        <f t="shared" si="0"/>
      </c>
      <c r="H14" s="462"/>
      <c r="I14" s="1031"/>
      <c r="J14" s="1032"/>
      <c r="K14" s="1032"/>
      <c r="L14" s="1032"/>
      <c r="M14" s="1032"/>
      <c r="N14" s="1032"/>
      <c r="O14" s="1032"/>
      <c r="P14" s="1032"/>
      <c r="Q14" s="1032"/>
      <c r="R14" s="1032"/>
      <c r="S14" s="1032"/>
      <c r="T14" s="1032"/>
      <c r="U14" s="1032"/>
      <c r="V14" s="1032"/>
      <c r="W14" s="1109">
        <f t="shared" si="1"/>
      </c>
    </row>
    <row r="15" spans="1:24" s="1276" customFormat="1" ht="11.25">
      <c r="A15" s="363"/>
      <c r="B15" s="363"/>
      <c r="C15" s="378"/>
      <c r="D15" s="378"/>
      <c r="E15" s="378"/>
      <c r="F15" s="378"/>
      <c r="G15" s="471">
        <f t="shared" si="0"/>
      </c>
      <c r="H15" s="355"/>
      <c r="I15" s="1026"/>
      <c r="J15" s="1026"/>
      <c r="K15" s="1026"/>
      <c r="L15" s="1026"/>
      <c r="M15" s="1026"/>
      <c r="N15" s="1026"/>
      <c r="O15" s="1026"/>
      <c r="P15" s="1026"/>
      <c r="Q15" s="1026"/>
      <c r="R15" s="1026"/>
      <c r="S15" s="1026"/>
      <c r="T15" s="1026"/>
      <c r="U15" s="1026"/>
      <c r="V15" s="1026"/>
      <c r="W15" s="1110">
        <f t="shared" si="1"/>
      </c>
      <c r="X15" s="1275"/>
    </row>
    <row r="16" spans="1:24" s="1276" customFormat="1" ht="11.25">
      <c r="A16" s="363"/>
      <c r="B16" s="363"/>
      <c r="C16" s="378"/>
      <c r="D16" s="378"/>
      <c r="E16" s="378"/>
      <c r="F16" s="378"/>
      <c r="G16" s="471">
        <f t="shared" si="0"/>
      </c>
      <c r="H16" s="355"/>
      <c r="I16" s="1026"/>
      <c r="J16" s="1026"/>
      <c r="K16" s="1026"/>
      <c r="L16" s="1026"/>
      <c r="M16" s="1026"/>
      <c r="N16" s="1026"/>
      <c r="O16" s="1026"/>
      <c r="P16" s="1026"/>
      <c r="Q16" s="1026"/>
      <c r="R16" s="1026"/>
      <c r="S16" s="1026"/>
      <c r="T16" s="1026"/>
      <c r="U16" s="1026"/>
      <c r="V16" s="1026"/>
      <c r="W16" s="1110">
        <f t="shared" si="1"/>
      </c>
      <c r="X16" s="1275"/>
    </row>
    <row r="17" spans="1:24" s="1276" customFormat="1" ht="11.25">
      <c r="A17" s="363"/>
      <c r="B17" s="363"/>
      <c r="C17" s="378"/>
      <c r="D17" s="378"/>
      <c r="E17" s="378"/>
      <c r="F17" s="378"/>
      <c r="G17" s="471">
        <f t="shared" si="0"/>
      </c>
      <c r="H17" s="355"/>
      <c r="I17" s="1026"/>
      <c r="J17" s="1026"/>
      <c r="K17" s="1026"/>
      <c r="L17" s="1026"/>
      <c r="M17" s="1026"/>
      <c r="N17" s="1026"/>
      <c r="O17" s="1026"/>
      <c r="P17" s="1026"/>
      <c r="Q17" s="1026"/>
      <c r="R17" s="1026"/>
      <c r="S17" s="1026"/>
      <c r="T17" s="1026"/>
      <c r="U17" s="1026"/>
      <c r="V17" s="1026"/>
      <c r="W17" s="1110">
        <f t="shared" si="1"/>
      </c>
      <c r="X17" s="1275"/>
    </row>
    <row r="18" spans="1:24" s="1276" customFormat="1" ht="11.25">
      <c r="A18" s="363"/>
      <c r="B18" s="363"/>
      <c r="C18" s="378"/>
      <c r="D18" s="378"/>
      <c r="E18" s="378"/>
      <c r="F18" s="378"/>
      <c r="G18" s="471">
        <f t="shared" si="0"/>
      </c>
      <c r="H18" s="355"/>
      <c r="I18" s="1026"/>
      <c r="J18" s="1026"/>
      <c r="K18" s="1026"/>
      <c r="L18" s="1026"/>
      <c r="M18" s="1026"/>
      <c r="N18" s="1026"/>
      <c r="O18" s="1026"/>
      <c r="P18" s="1026"/>
      <c r="Q18" s="1026"/>
      <c r="R18" s="1026"/>
      <c r="S18" s="1026"/>
      <c r="T18" s="1026"/>
      <c r="U18" s="1026"/>
      <c r="V18" s="1026"/>
      <c r="W18" s="1110">
        <f t="shared" si="1"/>
      </c>
      <c r="X18" s="1275"/>
    </row>
    <row r="19" spans="1:23" ht="11.25">
      <c r="A19" s="370"/>
      <c r="B19" s="370"/>
      <c r="C19" s="371"/>
      <c r="D19" s="371"/>
      <c r="E19" s="371"/>
      <c r="F19" s="371"/>
      <c r="G19" s="372"/>
      <c r="H19" s="371"/>
      <c r="I19" s="350"/>
      <c r="J19" s="350"/>
      <c r="K19" s="350"/>
      <c r="L19" s="350"/>
      <c r="M19" s="350"/>
      <c r="N19" s="350"/>
      <c r="O19" s="350"/>
      <c r="P19" s="350"/>
      <c r="Q19" s="350"/>
      <c r="R19" s="350"/>
      <c r="S19" s="350"/>
      <c r="T19" s="350"/>
      <c r="U19" s="350"/>
      <c r="V19" s="350"/>
      <c r="W19" s="1111"/>
    </row>
    <row r="20" spans="1:23" ht="18.75" thickBot="1">
      <c r="A20" s="619" t="s">
        <v>311</v>
      </c>
      <c r="B20" s="393"/>
      <c r="C20" s="393"/>
      <c r="D20" s="393"/>
      <c r="E20" s="393"/>
      <c r="F20" s="393"/>
      <c r="G20" s="393"/>
      <c r="H20" s="572"/>
      <c r="I20" s="541"/>
      <c r="J20" s="541"/>
      <c r="K20" s="541"/>
      <c r="L20" s="541"/>
      <c r="M20" s="541"/>
      <c r="N20" s="541"/>
      <c r="O20" s="541"/>
      <c r="P20" s="541"/>
      <c r="Q20" s="541"/>
      <c r="R20" s="541"/>
      <c r="S20" s="620"/>
      <c r="T20" s="620"/>
      <c r="U20" s="620"/>
      <c r="V20" s="620"/>
      <c r="W20" s="1112"/>
    </row>
    <row r="21" spans="1:23" ht="23.25" customHeight="1">
      <c r="A21" s="1370" t="s">
        <v>1143</v>
      </c>
      <c r="B21" s="1368" t="s">
        <v>433</v>
      </c>
      <c r="C21" s="622" t="s">
        <v>300</v>
      </c>
      <c r="D21" s="622" t="s">
        <v>301</v>
      </c>
      <c r="E21" s="622" t="s">
        <v>1564</v>
      </c>
      <c r="F21" s="622" t="s">
        <v>1565</v>
      </c>
      <c r="G21" s="1314" t="s">
        <v>432</v>
      </c>
      <c r="H21" s="1323" t="s">
        <v>1573</v>
      </c>
      <c r="I21" s="1309" t="s">
        <v>325</v>
      </c>
      <c r="J21" s="1309"/>
      <c r="K21" s="1309"/>
      <c r="L21" s="1309"/>
      <c r="M21" s="1309"/>
      <c r="N21" s="1309"/>
      <c r="O21" s="1309"/>
      <c r="P21" s="1309"/>
      <c r="Q21" s="1309"/>
      <c r="R21" s="1309"/>
      <c r="S21" s="1309"/>
      <c r="T21" s="1309"/>
      <c r="U21" s="1309"/>
      <c r="V21" s="1310"/>
      <c r="W21" s="1382" t="s">
        <v>1563</v>
      </c>
    </row>
    <row r="22" spans="1:23" ht="12" thickBot="1">
      <c r="A22" s="1371"/>
      <c r="B22" s="1369"/>
      <c r="C22" s="623">
        <v>3</v>
      </c>
      <c r="D22" s="623">
        <v>2</v>
      </c>
      <c r="E22" s="623">
        <v>1</v>
      </c>
      <c r="F22" s="623">
        <v>0</v>
      </c>
      <c r="G22" s="1315"/>
      <c r="H22" s="1324"/>
      <c r="I22" s="546" t="s">
        <v>1007</v>
      </c>
      <c r="J22" s="546" t="s">
        <v>1008</v>
      </c>
      <c r="K22" s="546" t="s">
        <v>1009</v>
      </c>
      <c r="L22" s="546" t="s">
        <v>1010</v>
      </c>
      <c r="M22" s="546" t="s">
        <v>1011</v>
      </c>
      <c r="N22" s="546" t="s">
        <v>1012</v>
      </c>
      <c r="O22" s="546" t="s">
        <v>1013</v>
      </c>
      <c r="P22" s="546" t="s">
        <v>1014</v>
      </c>
      <c r="Q22" s="546" t="s">
        <v>1015</v>
      </c>
      <c r="R22" s="546" t="s">
        <v>1016</v>
      </c>
      <c r="S22" s="546" t="s">
        <v>1017</v>
      </c>
      <c r="T22" s="546" t="s">
        <v>1018</v>
      </c>
      <c r="U22" s="546" t="s">
        <v>1019</v>
      </c>
      <c r="V22" s="546" t="s">
        <v>1020</v>
      </c>
      <c r="W22" s="1396"/>
    </row>
    <row r="23" spans="1:23" ht="45">
      <c r="A23" s="1244" t="s">
        <v>872</v>
      </c>
      <c r="B23" s="1245" t="s">
        <v>861</v>
      </c>
      <c r="C23" s="1246" t="s">
        <v>66</v>
      </c>
      <c r="D23" s="1246" t="s">
        <v>862</v>
      </c>
      <c r="E23" s="1246" t="s">
        <v>67</v>
      </c>
      <c r="F23" s="1246" t="s">
        <v>68</v>
      </c>
      <c r="G23" s="1218">
        <f>IF(COUNT(I23:V23)&gt;0,3,"")</f>
      </c>
      <c r="H23" s="1180" t="s">
        <v>79</v>
      </c>
      <c r="I23" s="1158"/>
      <c r="J23" s="1158"/>
      <c r="K23" s="1158"/>
      <c r="L23" s="1158"/>
      <c r="M23" s="1158"/>
      <c r="N23" s="1158"/>
      <c r="O23" s="1158"/>
      <c r="P23" s="1158"/>
      <c r="Q23" s="1158"/>
      <c r="R23" s="1158"/>
      <c r="S23" s="1159"/>
      <c r="T23" s="1159"/>
      <c r="U23" s="1159"/>
      <c r="V23" s="1159"/>
      <c r="W23" s="1181">
        <f aca="true" t="shared" si="2" ref="W23:W40">IF(G23="","",IF((SUM(I23:V23)/COUNT(I23:V23))&lt;=G23,SUMIF(I23:V23,"&lt;=3")/COUNTIF(I23:V23,"&lt;=3"),"check value"))</f>
      </c>
    </row>
    <row r="24" spans="1:23" ht="22.5">
      <c r="A24" s="624"/>
      <c r="B24" s="595" t="s">
        <v>69</v>
      </c>
      <c r="C24" s="590" t="s">
        <v>1327</v>
      </c>
      <c r="D24" s="590" t="s">
        <v>1146</v>
      </c>
      <c r="E24" s="590" t="s">
        <v>1147</v>
      </c>
      <c r="F24" s="591" t="s">
        <v>1328</v>
      </c>
      <c r="G24" s="613">
        <f>IF(COUNT(I24:V24)&gt;0,3,"")</f>
      </c>
      <c r="H24" s="508"/>
      <c r="I24" s="1021"/>
      <c r="J24" s="1021"/>
      <c r="K24" s="1021"/>
      <c r="L24" s="1021"/>
      <c r="M24" s="1021"/>
      <c r="N24" s="1021"/>
      <c r="O24" s="1021"/>
      <c r="P24" s="1021"/>
      <c r="Q24" s="1021"/>
      <c r="R24" s="1021"/>
      <c r="S24" s="1022"/>
      <c r="T24" s="1022"/>
      <c r="U24" s="1022"/>
      <c r="V24" s="1022"/>
      <c r="W24" s="1107">
        <f t="shared" si="2"/>
      </c>
    </row>
    <row r="25" spans="1:23" ht="24.75" customHeight="1">
      <c r="A25" s="625"/>
      <c r="B25" s="626" t="s">
        <v>70</v>
      </c>
      <c r="C25" s="627" t="s">
        <v>1169</v>
      </c>
      <c r="D25" s="627"/>
      <c r="E25" s="627" t="s">
        <v>589</v>
      </c>
      <c r="F25" s="627" t="s">
        <v>590</v>
      </c>
      <c r="G25" s="613">
        <f>IF(COUNT(I25:V25)&gt;0,3,"")</f>
      </c>
      <c r="H25" s="508"/>
      <c r="I25" s="1021"/>
      <c r="J25" s="1021"/>
      <c r="K25" s="1021"/>
      <c r="L25" s="1021"/>
      <c r="M25" s="1021"/>
      <c r="N25" s="1021"/>
      <c r="O25" s="1021"/>
      <c r="P25" s="1021"/>
      <c r="Q25" s="1021"/>
      <c r="R25" s="1021"/>
      <c r="S25" s="1022"/>
      <c r="T25" s="1022"/>
      <c r="U25" s="1022"/>
      <c r="V25" s="1022"/>
      <c r="W25" s="1107">
        <f t="shared" si="2"/>
      </c>
    </row>
    <row r="26" spans="1:23" ht="45">
      <c r="A26" s="624" t="s">
        <v>873</v>
      </c>
      <c r="B26" s="595" t="s">
        <v>559</v>
      </c>
      <c r="C26" s="590" t="s">
        <v>1125</v>
      </c>
      <c r="D26" s="590" t="s">
        <v>1126</v>
      </c>
      <c r="E26" s="590" t="s">
        <v>1127</v>
      </c>
      <c r="F26" s="591" t="s">
        <v>1128</v>
      </c>
      <c r="G26" s="613">
        <f aca="true" t="shared" si="3" ref="G26:G33">IF(COUNT(I26:V26)&gt;0,3,"")</f>
      </c>
      <c r="H26" s="508"/>
      <c r="I26" s="1021"/>
      <c r="J26" s="1021"/>
      <c r="K26" s="1021"/>
      <c r="L26" s="1021"/>
      <c r="M26" s="1021"/>
      <c r="N26" s="1021"/>
      <c r="O26" s="1021"/>
      <c r="P26" s="1021"/>
      <c r="Q26" s="1021"/>
      <c r="R26" s="1021"/>
      <c r="S26" s="1022"/>
      <c r="T26" s="1022"/>
      <c r="U26" s="1022"/>
      <c r="V26" s="1022"/>
      <c r="W26" s="1107">
        <f t="shared" si="2"/>
      </c>
    </row>
    <row r="27" spans="1:23" ht="22.5">
      <c r="A27" s="625"/>
      <c r="B27" s="626" t="s">
        <v>71</v>
      </c>
      <c r="C27" s="627" t="s">
        <v>1263</v>
      </c>
      <c r="D27" s="627" t="s">
        <v>1329</v>
      </c>
      <c r="E27" s="627" t="s">
        <v>1266</v>
      </c>
      <c r="F27" s="627" t="s">
        <v>1166</v>
      </c>
      <c r="G27" s="613">
        <f t="shared" si="3"/>
      </c>
      <c r="H27" s="508"/>
      <c r="I27" s="1021"/>
      <c r="J27" s="1021"/>
      <c r="K27" s="1021"/>
      <c r="L27" s="1021"/>
      <c r="M27" s="1021"/>
      <c r="N27" s="1021"/>
      <c r="O27" s="1021"/>
      <c r="P27" s="1021"/>
      <c r="Q27" s="1021"/>
      <c r="R27" s="1021"/>
      <c r="S27" s="1022"/>
      <c r="T27" s="1022"/>
      <c r="U27" s="1022"/>
      <c r="V27" s="1022"/>
      <c r="W27" s="1107">
        <f t="shared" si="2"/>
      </c>
    </row>
    <row r="28" spans="1:23" ht="56.25">
      <c r="A28" s="624"/>
      <c r="B28" s="629" t="s">
        <v>823</v>
      </c>
      <c r="C28" s="590" t="s">
        <v>1148</v>
      </c>
      <c r="D28" s="590" t="s">
        <v>1149</v>
      </c>
      <c r="E28" s="590" t="s">
        <v>1150</v>
      </c>
      <c r="F28" s="591" t="s">
        <v>1151</v>
      </c>
      <c r="G28" s="613">
        <f t="shared" si="3"/>
      </c>
      <c r="H28" s="508"/>
      <c r="I28" s="1021"/>
      <c r="J28" s="1021"/>
      <c r="K28" s="1021"/>
      <c r="L28" s="1021"/>
      <c r="M28" s="1021"/>
      <c r="N28" s="1021"/>
      <c r="O28" s="1021"/>
      <c r="P28" s="1021"/>
      <c r="Q28" s="1021"/>
      <c r="R28" s="1021"/>
      <c r="S28" s="1022"/>
      <c r="T28" s="1022"/>
      <c r="U28" s="1022"/>
      <c r="V28" s="1022"/>
      <c r="W28" s="1107">
        <f t="shared" si="2"/>
      </c>
    </row>
    <row r="29" spans="1:23" ht="45">
      <c r="A29" s="625"/>
      <c r="B29" s="625" t="s">
        <v>835</v>
      </c>
      <c r="C29" s="627" t="s">
        <v>1330</v>
      </c>
      <c r="D29" s="627" t="s">
        <v>1331</v>
      </c>
      <c r="E29" s="627" t="s">
        <v>1332</v>
      </c>
      <c r="F29" s="627" t="s">
        <v>1167</v>
      </c>
      <c r="G29" s="613">
        <f t="shared" si="3"/>
      </c>
      <c r="H29" s="508"/>
      <c r="I29" s="1021"/>
      <c r="J29" s="1021"/>
      <c r="K29" s="1021"/>
      <c r="L29" s="1021"/>
      <c r="M29" s="1021"/>
      <c r="N29" s="1021"/>
      <c r="O29" s="1021"/>
      <c r="P29" s="1021"/>
      <c r="Q29" s="1021"/>
      <c r="R29" s="1021"/>
      <c r="S29" s="1022"/>
      <c r="T29" s="1022"/>
      <c r="U29" s="1022"/>
      <c r="V29" s="1022"/>
      <c r="W29" s="1107">
        <f t="shared" si="2"/>
      </c>
    </row>
    <row r="30" spans="1:23" ht="36" customHeight="1">
      <c r="A30" s="624"/>
      <c r="B30" s="589" t="s">
        <v>266</v>
      </c>
      <c r="C30" s="590" t="s">
        <v>1152</v>
      </c>
      <c r="D30" s="590" t="s">
        <v>1153</v>
      </c>
      <c r="E30" s="590" t="s">
        <v>1154</v>
      </c>
      <c r="F30" s="591" t="s">
        <v>72</v>
      </c>
      <c r="G30" s="613">
        <f t="shared" si="3"/>
      </c>
      <c r="H30" s="508"/>
      <c r="I30" s="1021"/>
      <c r="J30" s="1021"/>
      <c r="K30" s="1021"/>
      <c r="L30" s="1021"/>
      <c r="M30" s="1021"/>
      <c r="N30" s="1021"/>
      <c r="O30" s="1021"/>
      <c r="P30" s="1021"/>
      <c r="Q30" s="1021"/>
      <c r="R30" s="1021"/>
      <c r="S30" s="1022"/>
      <c r="T30" s="1022"/>
      <c r="U30" s="1022"/>
      <c r="V30" s="1022"/>
      <c r="W30" s="1107">
        <f t="shared" si="2"/>
      </c>
    </row>
    <row r="31" spans="1:23" ht="33.75">
      <c r="A31" s="1187"/>
      <c r="B31" s="1188" t="s">
        <v>863</v>
      </c>
      <c r="C31" s="1189" t="s">
        <v>1261</v>
      </c>
      <c r="D31" s="1190"/>
      <c r="E31" s="1189" t="s">
        <v>1262</v>
      </c>
      <c r="F31" s="1189" t="s">
        <v>570</v>
      </c>
      <c r="G31" s="1179">
        <f t="shared" si="3"/>
      </c>
      <c r="H31" s="1180" t="s">
        <v>80</v>
      </c>
      <c r="I31" s="1158"/>
      <c r="J31" s="1158"/>
      <c r="K31" s="1158"/>
      <c r="L31" s="1158"/>
      <c r="M31" s="1158"/>
      <c r="N31" s="1158"/>
      <c r="O31" s="1158"/>
      <c r="P31" s="1158"/>
      <c r="Q31" s="1158"/>
      <c r="R31" s="1158"/>
      <c r="S31" s="1159"/>
      <c r="T31" s="1159"/>
      <c r="U31" s="1159"/>
      <c r="V31" s="1159"/>
      <c r="W31" s="1181">
        <f t="shared" si="2"/>
      </c>
    </row>
    <row r="32" spans="1:23" ht="45">
      <c r="A32" s="1191"/>
      <c r="B32" s="1192" t="s">
        <v>117</v>
      </c>
      <c r="C32" s="1193"/>
      <c r="D32" s="1174" t="s">
        <v>1155</v>
      </c>
      <c r="E32" s="1174" t="s">
        <v>1156</v>
      </c>
      <c r="F32" s="1175" t="s">
        <v>570</v>
      </c>
      <c r="G32" s="1179">
        <f t="shared" si="3"/>
      </c>
      <c r="H32" s="1180" t="s">
        <v>81</v>
      </c>
      <c r="I32" s="1158"/>
      <c r="J32" s="1158"/>
      <c r="K32" s="1158"/>
      <c r="L32" s="1158"/>
      <c r="M32" s="1158"/>
      <c r="N32" s="1158"/>
      <c r="O32" s="1158"/>
      <c r="P32" s="1158"/>
      <c r="Q32" s="1158"/>
      <c r="R32" s="1158"/>
      <c r="S32" s="1159"/>
      <c r="T32" s="1159"/>
      <c r="U32" s="1159"/>
      <c r="V32" s="1159"/>
      <c r="W32" s="1181">
        <f t="shared" si="2"/>
      </c>
    </row>
    <row r="33" spans="1:23" ht="56.25">
      <c r="A33" s="1187"/>
      <c r="B33" s="1188" t="s">
        <v>864</v>
      </c>
      <c r="C33" s="1189" t="s">
        <v>1157</v>
      </c>
      <c r="D33" s="1189" t="s">
        <v>1158</v>
      </c>
      <c r="E33" s="1189" t="s">
        <v>1159</v>
      </c>
      <c r="F33" s="1189" t="s">
        <v>1160</v>
      </c>
      <c r="G33" s="1179">
        <f t="shared" si="3"/>
      </c>
      <c r="H33" s="1180" t="s">
        <v>82</v>
      </c>
      <c r="I33" s="1158"/>
      <c r="J33" s="1158"/>
      <c r="K33" s="1158"/>
      <c r="L33" s="1158"/>
      <c r="M33" s="1158"/>
      <c r="N33" s="1158"/>
      <c r="O33" s="1158"/>
      <c r="P33" s="1158"/>
      <c r="Q33" s="1158"/>
      <c r="R33" s="1158"/>
      <c r="S33" s="1159"/>
      <c r="T33" s="1159"/>
      <c r="U33" s="1159"/>
      <c r="V33" s="1159"/>
      <c r="W33" s="1181">
        <f t="shared" si="2"/>
      </c>
    </row>
    <row r="34" spans="1:23" ht="56.25">
      <c r="A34" s="624" t="s">
        <v>874</v>
      </c>
      <c r="B34" s="595" t="s">
        <v>735</v>
      </c>
      <c r="C34" s="590" t="s">
        <v>1161</v>
      </c>
      <c r="D34" s="590" t="s">
        <v>1162</v>
      </c>
      <c r="E34" s="590" t="s">
        <v>1163</v>
      </c>
      <c r="F34" s="591" t="s">
        <v>73</v>
      </c>
      <c r="G34" s="613">
        <f aca="true" t="shared" si="4" ref="G34:G40">IF(COUNT(I34:V34)&gt;0,3,"")</f>
      </c>
      <c r="H34" s="517"/>
      <c r="I34" s="1023"/>
      <c r="J34" s="1023"/>
      <c r="K34" s="1023"/>
      <c r="L34" s="1023"/>
      <c r="M34" s="1023"/>
      <c r="N34" s="1023"/>
      <c r="O34" s="1023"/>
      <c r="P34" s="1023"/>
      <c r="Q34" s="1023"/>
      <c r="R34" s="1023"/>
      <c r="S34" s="1024"/>
      <c r="T34" s="1024"/>
      <c r="U34" s="1024"/>
      <c r="V34" s="1024"/>
      <c r="W34" s="1113">
        <f t="shared" si="2"/>
      </c>
    </row>
    <row r="35" spans="1:23" ht="49.5" customHeight="1">
      <c r="A35" s="1194" t="s">
        <v>875</v>
      </c>
      <c r="B35" s="1195" t="s">
        <v>736</v>
      </c>
      <c r="C35" s="1196" t="s">
        <v>1164</v>
      </c>
      <c r="D35" s="1196" t="s">
        <v>1165</v>
      </c>
      <c r="E35" s="1197"/>
      <c r="F35" s="1196" t="s">
        <v>74</v>
      </c>
      <c r="G35" s="1198">
        <f t="shared" si="4"/>
      </c>
      <c r="H35" s="1157" t="s">
        <v>83</v>
      </c>
      <c r="I35" s="1163"/>
      <c r="J35" s="1163"/>
      <c r="K35" s="1163"/>
      <c r="L35" s="1163"/>
      <c r="M35" s="1163"/>
      <c r="N35" s="1163"/>
      <c r="O35" s="1163"/>
      <c r="P35" s="1163"/>
      <c r="Q35" s="1163"/>
      <c r="R35" s="1163"/>
      <c r="S35" s="1164"/>
      <c r="T35" s="1164"/>
      <c r="U35" s="1164"/>
      <c r="V35" s="1164"/>
      <c r="W35" s="1182">
        <f t="shared" si="2"/>
      </c>
    </row>
    <row r="36" spans="1:23" ht="56.25">
      <c r="A36" s="1204" t="s">
        <v>872</v>
      </c>
      <c r="B36" s="1205" t="s">
        <v>91</v>
      </c>
      <c r="C36" s="1206" t="s">
        <v>338</v>
      </c>
      <c r="D36" s="1206" t="s">
        <v>336</v>
      </c>
      <c r="E36" s="1206" t="s">
        <v>337</v>
      </c>
      <c r="F36" s="1206" t="s">
        <v>1168</v>
      </c>
      <c r="G36" s="1207">
        <f>IF(COUNT(I36:V36)&gt;0,3,"")</f>
      </c>
      <c r="H36" s="1136"/>
      <c r="I36" s="1137"/>
      <c r="J36" s="1137"/>
      <c r="K36" s="1137"/>
      <c r="L36" s="1137"/>
      <c r="M36" s="1137"/>
      <c r="N36" s="1137"/>
      <c r="O36" s="1137"/>
      <c r="P36" s="1137"/>
      <c r="Q36" s="1137"/>
      <c r="R36" s="1137"/>
      <c r="S36" s="1138"/>
      <c r="T36" s="1138"/>
      <c r="U36" s="1138"/>
      <c r="V36" s="1138"/>
      <c r="W36" s="1208">
        <f>IF(G36="","",IF((SUM(I36:V36)/COUNT(I36:V36))&lt;=G36,SUMIF(I36:V36,"&lt;=3")/COUNTIF(I36:V36,"&lt;=3"),"check value"))</f>
      </c>
    </row>
    <row r="37" spans="1:23" ht="67.5">
      <c r="A37" s="1204" t="s">
        <v>875</v>
      </c>
      <c r="B37" s="1205" t="s">
        <v>339</v>
      </c>
      <c r="C37" s="1206" t="s">
        <v>1441</v>
      </c>
      <c r="D37" s="1206" t="s">
        <v>267</v>
      </c>
      <c r="E37" s="1206" t="s">
        <v>268</v>
      </c>
      <c r="F37" s="1206" t="s">
        <v>1442</v>
      </c>
      <c r="G37" s="1207">
        <f>IF(COUNT(I37:V37)&gt;0,3,"")</f>
      </c>
      <c r="H37" s="1136"/>
      <c r="I37" s="1137"/>
      <c r="J37" s="1137"/>
      <c r="K37" s="1137"/>
      <c r="L37" s="1137"/>
      <c r="M37" s="1137"/>
      <c r="N37" s="1137"/>
      <c r="O37" s="1137"/>
      <c r="P37" s="1137"/>
      <c r="Q37" s="1137"/>
      <c r="R37" s="1137"/>
      <c r="S37" s="1138"/>
      <c r="T37" s="1138"/>
      <c r="U37" s="1138"/>
      <c r="V37" s="1138"/>
      <c r="W37" s="1208">
        <f>IF(G37="","",IF((SUM(I37:V37)/COUNT(I37:V37))&lt;=G37,SUMIF(I37:V37,"&lt;=3")/COUNTIF(I37:V37,"&lt;=3"),"check value"))</f>
      </c>
    </row>
    <row r="38" spans="1:24" s="1276" customFormat="1" ht="11.25">
      <c r="A38" s="363"/>
      <c r="B38" s="363"/>
      <c r="C38" s="363"/>
      <c r="D38" s="363"/>
      <c r="E38" s="363"/>
      <c r="F38" s="363"/>
      <c r="G38" s="470">
        <f t="shared" si="4"/>
      </c>
      <c r="H38" s="355"/>
      <c r="I38" s="1026"/>
      <c r="J38" s="1026"/>
      <c r="K38" s="1026"/>
      <c r="L38" s="1026"/>
      <c r="M38" s="1026"/>
      <c r="N38" s="1026"/>
      <c r="O38" s="1026"/>
      <c r="P38" s="1026"/>
      <c r="Q38" s="1026"/>
      <c r="R38" s="1026"/>
      <c r="S38" s="1026"/>
      <c r="T38" s="1026"/>
      <c r="U38" s="1026"/>
      <c r="V38" s="1026"/>
      <c r="W38" s="1110">
        <f t="shared" si="2"/>
      </c>
      <c r="X38" s="1275"/>
    </row>
    <row r="39" spans="1:24" s="1276" customFormat="1" ht="11.25">
      <c r="A39" s="363"/>
      <c r="B39" s="363"/>
      <c r="C39" s="363"/>
      <c r="D39" s="363"/>
      <c r="E39" s="363"/>
      <c r="F39" s="363"/>
      <c r="G39" s="470">
        <f t="shared" si="4"/>
      </c>
      <c r="H39" s="355"/>
      <c r="I39" s="1026"/>
      <c r="J39" s="1026"/>
      <c r="K39" s="1026"/>
      <c r="L39" s="1026"/>
      <c r="M39" s="1026"/>
      <c r="N39" s="1026"/>
      <c r="O39" s="1026"/>
      <c r="P39" s="1026"/>
      <c r="Q39" s="1026"/>
      <c r="R39" s="1026"/>
      <c r="S39" s="1026"/>
      <c r="T39" s="1026"/>
      <c r="U39" s="1026"/>
      <c r="V39" s="1026"/>
      <c r="W39" s="1110">
        <f t="shared" si="2"/>
      </c>
      <c r="X39" s="1275"/>
    </row>
    <row r="40" spans="1:24" s="1276" customFormat="1" ht="11.25">
      <c r="A40" s="363"/>
      <c r="B40" s="363"/>
      <c r="C40" s="363"/>
      <c r="D40" s="363"/>
      <c r="E40" s="363"/>
      <c r="F40" s="363"/>
      <c r="G40" s="470">
        <f t="shared" si="4"/>
      </c>
      <c r="H40" s="355"/>
      <c r="I40" s="1026"/>
      <c r="J40" s="1026"/>
      <c r="K40" s="1026"/>
      <c r="L40" s="1026"/>
      <c r="M40" s="1026"/>
      <c r="N40" s="1026"/>
      <c r="O40" s="1026"/>
      <c r="P40" s="1026"/>
      <c r="Q40" s="1026"/>
      <c r="R40" s="1026"/>
      <c r="S40" s="1026"/>
      <c r="T40" s="1026"/>
      <c r="U40" s="1026"/>
      <c r="V40" s="1026"/>
      <c r="W40" s="1110">
        <f t="shared" si="2"/>
      </c>
      <c r="X40" s="1275"/>
    </row>
    <row r="41" spans="8:23" ht="11.25">
      <c r="H41" s="463"/>
      <c r="I41" s="80"/>
      <c r="J41" s="80"/>
      <c r="K41" s="80"/>
      <c r="L41" s="80"/>
      <c r="M41" s="80"/>
      <c r="N41" s="80"/>
      <c r="O41" s="80"/>
      <c r="P41" s="80"/>
      <c r="Q41" s="80"/>
      <c r="R41" s="80"/>
      <c r="S41" s="78"/>
      <c r="T41" s="78"/>
      <c r="U41" s="78"/>
      <c r="V41" s="78"/>
      <c r="W41" s="1114"/>
    </row>
    <row r="42" spans="1:23" ht="18.75" thickBot="1">
      <c r="A42" s="538" t="s">
        <v>312</v>
      </c>
      <c r="B42" s="393"/>
      <c r="C42" s="393"/>
      <c r="D42" s="631"/>
      <c r="E42" s="393"/>
      <c r="F42" s="631"/>
      <c r="G42" s="631"/>
      <c r="H42" s="572"/>
      <c r="I42" s="541"/>
      <c r="J42" s="541"/>
      <c r="K42" s="541"/>
      <c r="L42" s="541"/>
      <c r="M42" s="541"/>
      <c r="N42" s="541"/>
      <c r="O42" s="541"/>
      <c r="P42" s="541"/>
      <c r="Q42" s="541"/>
      <c r="R42" s="541"/>
      <c r="S42" s="620"/>
      <c r="T42" s="620"/>
      <c r="U42" s="620"/>
      <c r="V42" s="620"/>
      <c r="W42" s="1112" t="s">
        <v>1557</v>
      </c>
    </row>
    <row r="43" spans="1:23" ht="22.5">
      <c r="A43" s="1372" t="s">
        <v>1143</v>
      </c>
      <c r="B43" s="1374" t="s">
        <v>433</v>
      </c>
      <c r="C43" s="632" t="s">
        <v>300</v>
      </c>
      <c r="D43" s="632" t="s">
        <v>301</v>
      </c>
      <c r="E43" s="632" t="s">
        <v>1564</v>
      </c>
      <c r="F43" s="632" t="s">
        <v>1565</v>
      </c>
      <c r="G43" s="1390" t="s">
        <v>432</v>
      </c>
      <c r="H43" s="1351" t="s">
        <v>1573</v>
      </c>
      <c r="I43" s="1309" t="s">
        <v>325</v>
      </c>
      <c r="J43" s="1309"/>
      <c r="K43" s="1309"/>
      <c r="L43" s="1309"/>
      <c r="M43" s="1309"/>
      <c r="N43" s="1309"/>
      <c r="O43" s="1309"/>
      <c r="P43" s="1309"/>
      <c r="Q43" s="1309"/>
      <c r="R43" s="1309"/>
      <c r="S43" s="1309"/>
      <c r="T43" s="1309"/>
      <c r="U43" s="1309"/>
      <c r="V43" s="1310"/>
      <c r="W43" s="1382" t="s">
        <v>1563</v>
      </c>
    </row>
    <row r="44" spans="1:23" ht="12" thickBot="1">
      <c r="A44" s="1373"/>
      <c r="B44" s="1375"/>
      <c r="C44" s="633">
        <v>3</v>
      </c>
      <c r="D44" s="633">
        <v>2</v>
      </c>
      <c r="E44" s="633">
        <v>1</v>
      </c>
      <c r="F44" s="633">
        <v>0</v>
      </c>
      <c r="G44" s="1391"/>
      <c r="H44" s="1352"/>
      <c r="I44" s="546" t="s">
        <v>1007</v>
      </c>
      <c r="J44" s="546" t="s">
        <v>1008</v>
      </c>
      <c r="K44" s="546" t="s">
        <v>1009</v>
      </c>
      <c r="L44" s="546" t="s">
        <v>1010</v>
      </c>
      <c r="M44" s="546" t="s">
        <v>1011</v>
      </c>
      <c r="N44" s="546" t="s">
        <v>1012</v>
      </c>
      <c r="O44" s="546" t="s">
        <v>1013</v>
      </c>
      <c r="P44" s="546" t="s">
        <v>1014</v>
      </c>
      <c r="Q44" s="546" t="s">
        <v>1015</v>
      </c>
      <c r="R44" s="546" t="s">
        <v>1016</v>
      </c>
      <c r="S44" s="546" t="s">
        <v>1017</v>
      </c>
      <c r="T44" s="546" t="s">
        <v>1018</v>
      </c>
      <c r="U44" s="546" t="s">
        <v>1019</v>
      </c>
      <c r="V44" s="546" t="s">
        <v>1020</v>
      </c>
      <c r="W44" s="1396"/>
    </row>
    <row r="45" spans="1:23" ht="67.5">
      <c r="A45" s="634" t="s">
        <v>876</v>
      </c>
      <c r="B45" s="634" t="s">
        <v>75</v>
      </c>
      <c r="C45" s="635" t="s">
        <v>569</v>
      </c>
      <c r="D45" s="636"/>
      <c r="E45" s="636"/>
      <c r="F45" s="635" t="s">
        <v>616</v>
      </c>
      <c r="G45" s="608">
        <f aca="true" t="shared" si="5" ref="G45:G50">IF(COUNT(I45:V45)&gt;0,3,"")</f>
      </c>
      <c r="H45" s="473"/>
      <c r="I45" s="1050"/>
      <c r="J45" s="1051"/>
      <c r="K45" s="1051"/>
      <c r="L45" s="1051"/>
      <c r="M45" s="1051"/>
      <c r="N45" s="1051"/>
      <c r="O45" s="1051"/>
      <c r="P45" s="1051"/>
      <c r="Q45" s="1051"/>
      <c r="R45" s="1051"/>
      <c r="S45" s="1051"/>
      <c r="T45" s="1051"/>
      <c r="U45" s="1051"/>
      <c r="V45" s="1051"/>
      <c r="W45" s="1107">
        <f aca="true" t="shared" si="6" ref="W45:W59">IF(G45="","",IF((SUM(I45:V45)/COUNT(I45:V45))&lt;=G45,SUMIF(I45:V45,"&lt;=3")/COUNTIF(I45:V45,"&lt;=3"),"check value"))</f>
      </c>
    </row>
    <row r="46" spans="1:23" ht="45">
      <c r="A46" s="637"/>
      <c r="B46" s="638" t="s">
        <v>728</v>
      </c>
      <c r="C46" s="639" t="s">
        <v>569</v>
      </c>
      <c r="D46" s="640"/>
      <c r="E46" s="640"/>
      <c r="F46" s="641" t="s">
        <v>616</v>
      </c>
      <c r="G46" s="613">
        <f t="shared" si="5"/>
      </c>
      <c r="H46" s="474"/>
      <c r="I46" s="1052"/>
      <c r="J46" s="1046"/>
      <c r="K46" s="1046"/>
      <c r="L46" s="1046"/>
      <c r="M46" s="1046"/>
      <c r="N46" s="1046"/>
      <c r="O46" s="1046"/>
      <c r="P46" s="1046"/>
      <c r="Q46" s="1046"/>
      <c r="R46" s="1046"/>
      <c r="S46" s="1046"/>
      <c r="T46" s="1046"/>
      <c r="U46" s="1046"/>
      <c r="V46" s="1046"/>
      <c r="W46" s="1107">
        <f t="shared" si="6"/>
      </c>
    </row>
    <row r="47" spans="1:23" ht="135">
      <c r="A47" s="642"/>
      <c r="B47" s="643" t="s">
        <v>955</v>
      </c>
      <c r="C47" s="644" t="s">
        <v>956</v>
      </c>
      <c r="D47" s="644" t="s">
        <v>957</v>
      </c>
      <c r="E47" s="644" t="s">
        <v>958</v>
      </c>
      <c r="F47" s="644" t="s">
        <v>24</v>
      </c>
      <c r="G47" s="613">
        <f t="shared" si="5"/>
      </c>
      <c r="H47" s="461"/>
      <c r="I47" s="1021"/>
      <c r="J47" s="1022"/>
      <c r="K47" s="1022"/>
      <c r="L47" s="1022"/>
      <c r="M47" s="1022"/>
      <c r="N47" s="1022"/>
      <c r="O47" s="1022"/>
      <c r="P47" s="1022"/>
      <c r="Q47" s="1022"/>
      <c r="R47" s="1022"/>
      <c r="S47" s="1022"/>
      <c r="T47" s="1022"/>
      <c r="U47" s="1022"/>
      <c r="V47" s="1022"/>
      <c r="W47" s="1107">
        <f t="shared" si="6"/>
      </c>
    </row>
    <row r="48" spans="1:23" ht="45">
      <c r="A48" s="645" t="s">
        <v>877</v>
      </c>
      <c r="B48" s="646" t="s">
        <v>25</v>
      </c>
      <c r="C48" s="639" t="s">
        <v>1125</v>
      </c>
      <c r="D48" s="639" t="s">
        <v>1126</v>
      </c>
      <c r="E48" s="639" t="s">
        <v>1127</v>
      </c>
      <c r="F48" s="641" t="s">
        <v>1128</v>
      </c>
      <c r="G48" s="613">
        <f t="shared" si="5"/>
      </c>
      <c r="H48" s="508"/>
      <c r="I48" s="1021"/>
      <c r="J48" s="1022"/>
      <c r="K48" s="1022"/>
      <c r="L48" s="1022"/>
      <c r="M48" s="1022"/>
      <c r="N48" s="1022"/>
      <c r="O48" s="1022"/>
      <c r="P48" s="1022"/>
      <c r="Q48" s="1022"/>
      <c r="R48" s="1022"/>
      <c r="S48" s="1022"/>
      <c r="T48" s="1022"/>
      <c r="U48" s="1022"/>
      <c r="V48" s="1022"/>
      <c r="W48" s="1107">
        <f t="shared" si="6"/>
      </c>
    </row>
    <row r="49" spans="1:23" ht="33.75">
      <c r="A49" s="647"/>
      <c r="B49" s="643" t="s">
        <v>1443</v>
      </c>
      <c r="C49" s="644" t="s">
        <v>26</v>
      </c>
      <c r="D49" s="648"/>
      <c r="E49" s="648"/>
      <c r="F49" s="644" t="s">
        <v>616</v>
      </c>
      <c r="G49" s="613">
        <f t="shared" si="5"/>
      </c>
      <c r="H49" s="508"/>
      <c r="I49" s="1021"/>
      <c r="J49" s="1022"/>
      <c r="K49" s="1022"/>
      <c r="L49" s="1022"/>
      <c r="M49" s="1022"/>
      <c r="N49" s="1022"/>
      <c r="O49" s="1022"/>
      <c r="P49" s="1022"/>
      <c r="Q49" s="1022"/>
      <c r="R49" s="1022"/>
      <c r="S49" s="1022"/>
      <c r="T49" s="1022"/>
      <c r="U49" s="1022"/>
      <c r="V49" s="1022"/>
      <c r="W49" s="1107">
        <f t="shared" si="6"/>
      </c>
    </row>
    <row r="50" spans="1:23" ht="33.75">
      <c r="A50" s="645"/>
      <c r="B50" s="638" t="s">
        <v>1444</v>
      </c>
      <c r="C50" s="639" t="s">
        <v>1535</v>
      </c>
      <c r="D50" s="639" t="s">
        <v>1526</v>
      </c>
      <c r="E50" s="639" t="s">
        <v>1527</v>
      </c>
      <c r="F50" s="641" t="s">
        <v>570</v>
      </c>
      <c r="G50" s="613">
        <f t="shared" si="5"/>
      </c>
      <c r="H50" s="508"/>
      <c r="I50" s="1021"/>
      <c r="J50" s="1022"/>
      <c r="K50" s="1022"/>
      <c r="L50" s="1022"/>
      <c r="M50" s="1022"/>
      <c r="N50" s="1022"/>
      <c r="O50" s="1022"/>
      <c r="P50" s="1022"/>
      <c r="Q50" s="1022"/>
      <c r="R50" s="1022"/>
      <c r="S50" s="1022"/>
      <c r="T50" s="1022"/>
      <c r="U50" s="1022"/>
      <c r="V50" s="1022"/>
      <c r="W50" s="1107">
        <f t="shared" si="6"/>
      </c>
    </row>
    <row r="51" spans="1:23" ht="33.75">
      <c r="A51" s="647"/>
      <c r="B51" s="647" t="s">
        <v>1445</v>
      </c>
      <c r="C51" s="644" t="s">
        <v>1078</v>
      </c>
      <c r="D51" s="648"/>
      <c r="E51" s="644" t="s">
        <v>1079</v>
      </c>
      <c r="F51" s="644" t="s">
        <v>616</v>
      </c>
      <c r="G51" s="613">
        <f aca="true" t="shared" si="7" ref="G51:G59">IF(COUNT(I51:V51)&gt;0,3,"")</f>
      </c>
      <c r="H51" s="508"/>
      <c r="I51" s="1021"/>
      <c r="J51" s="1022"/>
      <c r="K51" s="1022"/>
      <c r="L51" s="1022"/>
      <c r="M51" s="1022"/>
      <c r="N51" s="1022"/>
      <c r="O51" s="1022"/>
      <c r="P51" s="1022"/>
      <c r="Q51" s="1022"/>
      <c r="R51" s="1022"/>
      <c r="S51" s="1022"/>
      <c r="T51" s="1022"/>
      <c r="U51" s="1022"/>
      <c r="V51" s="1022"/>
      <c r="W51" s="1107">
        <f t="shared" si="6"/>
      </c>
    </row>
    <row r="52" spans="1:23" ht="45">
      <c r="A52" s="645" t="s">
        <v>878</v>
      </c>
      <c r="B52" s="638" t="s">
        <v>260</v>
      </c>
      <c r="C52" s="639" t="s">
        <v>261</v>
      </c>
      <c r="D52" s="640"/>
      <c r="E52" s="640"/>
      <c r="F52" s="641" t="s">
        <v>624</v>
      </c>
      <c r="G52" s="613">
        <f t="shared" si="7"/>
      </c>
      <c r="H52" s="508"/>
      <c r="I52" s="1021"/>
      <c r="J52" s="1022"/>
      <c r="K52" s="1022"/>
      <c r="L52" s="1022"/>
      <c r="M52" s="1022"/>
      <c r="N52" s="1022"/>
      <c r="O52" s="1022"/>
      <c r="P52" s="1022"/>
      <c r="Q52" s="1022"/>
      <c r="R52" s="1022"/>
      <c r="S52" s="1022"/>
      <c r="T52" s="1022"/>
      <c r="U52" s="1022"/>
      <c r="V52" s="1022"/>
      <c r="W52" s="1107">
        <f t="shared" si="6"/>
      </c>
    </row>
    <row r="53" spans="1:23" ht="33.75">
      <c r="A53" s="647"/>
      <c r="B53" s="647" t="s">
        <v>865</v>
      </c>
      <c r="C53" s="644" t="s">
        <v>1059</v>
      </c>
      <c r="D53" s="644" t="s">
        <v>1060</v>
      </c>
      <c r="E53" s="648"/>
      <c r="F53" s="644" t="s">
        <v>624</v>
      </c>
      <c r="G53" s="613">
        <f t="shared" si="7"/>
      </c>
      <c r="H53" s="508"/>
      <c r="I53" s="1021"/>
      <c r="J53" s="1022"/>
      <c r="K53" s="1022"/>
      <c r="L53" s="1022"/>
      <c r="M53" s="1022"/>
      <c r="N53" s="1022"/>
      <c r="O53" s="1022"/>
      <c r="P53" s="1022"/>
      <c r="Q53" s="1022"/>
      <c r="R53" s="1022"/>
      <c r="S53" s="1022"/>
      <c r="T53" s="1022"/>
      <c r="U53" s="1022"/>
      <c r="V53" s="1022"/>
      <c r="W53" s="1107">
        <f t="shared" si="6"/>
      </c>
    </row>
    <row r="54" spans="1:23" ht="90">
      <c r="A54" s="645" t="s">
        <v>879</v>
      </c>
      <c r="B54" s="638" t="s">
        <v>959</v>
      </c>
      <c r="C54" s="639" t="s">
        <v>699</v>
      </c>
      <c r="D54" s="639" t="s">
        <v>690</v>
      </c>
      <c r="E54" s="639" t="s">
        <v>691</v>
      </c>
      <c r="F54" s="641" t="s">
        <v>692</v>
      </c>
      <c r="G54" s="613">
        <f t="shared" si="7"/>
      </c>
      <c r="H54" s="508"/>
      <c r="I54" s="1021"/>
      <c r="J54" s="1022"/>
      <c r="K54" s="1022"/>
      <c r="L54" s="1022"/>
      <c r="M54" s="1022"/>
      <c r="N54" s="1022"/>
      <c r="O54" s="1022"/>
      <c r="P54" s="1022"/>
      <c r="Q54" s="1022"/>
      <c r="R54" s="1022"/>
      <c r="S54" s="1022"/>
      <c r="T54" s="1022"/>
      <c r="U54" s="1022"/>
      <c r="V54" s="1022"/>
      <c r="W54" s="1107">
        <f t="shared" si="6"/>
      </c>
    </row>
    <row r="55" spans="1:24" ht="33.75">
      <c r="A55" s="649"/>
      <c r="B55" s="649" t="s">
        <v>693</v>
      </c>
      <c r="C55" s="650" t="s">
        <v>300</v>
      </c>
      <c r="D55" s="650" t="s">
        <v>301</v>
      </c>
      <c r="E55" s="650" t="s">
        <v>302</v>
      </c>
      <c r="F55" s="650" t="s">
        <v>303</v>
      </c>
      <c r="G55" s="618">
        <f t="shared" si="7"/>
      </c>
      <c r="H55" s="517"/>
      <c r="I55" s="1023"/>
      <c r="J55" s="1024"/>
      <c r="K55" s="1024"/>
      <c r="L55" s="1024"/>
      <c r="M55" s="1024"/>
      <c r="N55" s="1024"/>
      <c r="O55" s="1024"/>
      <c r="P55" s="1024"/>
      <c r="Q55" s="1024"/>
      <c r="R55" s="1024"/>
      <c r="S55" s="1024"/>
      <c r="T55" s="1024"/>
      <c r="U55" s="1024"/>
      <c r="V55" s="1024"/>
      <c r="W55" s="1115">
        <f t="shared" si="6"/>
      </c>
      <c r="X55" s="82"/>
    </row>
    <row r="56" spans="1:23" s="1276" customFormat="1" ht="11.25">
      <c r="A56" s="373"/>
      <c r="B56" s="373"/>
      <c r="C56" s="374"/>
      <c r="D56" s="374"/>
      <c r="E56" s="374"/>
      <c r="F56" s="374"/>
      <c r="G56" s="472">
        <f t="shared" si="7"/>
      </c>
      <c r="H56" s="518"/>
      <c r="I56" s="1033"/>
      <c r="J56" s="1034"/>
      <c r="K56" s="1034"/>
      <c r="L56" s="1034"/>
      <c r="M56" s="1034"/>
      <c r="N56" s="1034"/>
      <c r="O56" s="1034"/>
      <c r="P56" s="1034"/>
      <c r="Q56" s="1034"/>
      <c r="R56" s="1034"/>
      <c r="S56" s="1034"/>
      <c r="T56" s="1034"/>
      <c r="U56" s="1034"/>
      <c r="V56" s="1034"/>
      <c r="W56" s="1116">
        <f t="shared" si="6"/>
      </c>
    </row>
    <row r="57" spans="1:23" s="1276" customFormat="1" ht="11.25">
      <c r="A57" s="377"/>
      <c r="B57" s="377"/>
      <c r="C57" s="378"/>
      <c r="D57" s="378"/>
      <c r="E57" s="378"/>
      <c r="F57" s="378"/>
      <c r="G57" s="375">
        <f t="shared" si="7"/>
      </c>
      <c r="H57" s="355"/>
      <c r="I57" s="1025"/>
      <c r="J57" s="1026"/>
      <c r="K57" s="1026"/>
      <c r="L57" s="1026"/>
      <c r="M57" s="1026"/>
      <c r="N57" s="1026"/>
      <c r="O57" s="1026"/>
      <c r="P57" s="1026"/>
      <c r="Q57" s="1026"/>
      <c r="R57" s="1026"/>
      <c r="S57" s="1026"/>
      <c r="T57" s="1026"/>
      <c r="U57" s="1026"/>
      <c r="V57" s="1026"/>
      <c r="W57" s="1110">
        <f t="shared" si="6"/>
      </c>
    </row>
    <row r="58" spans="1:23" s="1276" customFormat="1" ht="11.25">
      <c r="A58" s="377"/>
      <c r="B58" s="377"/>
      <c r="C58" s="378"/>
      <c r="D58" s="378"/>
      <c r="E58" s="378"/>
      <c r="F58" s="378"/>
      <c r="G58" s="375">
        <f t="shared" si="7"/>
      </c>
      <c r="H58" s="355"/>
      <c r="I58" s="1025"/>
      <c r="J58" s="1026"/>
      <c r="K58" s="1026"/>
      <c r="L58" s="1026"/>
      <c r="M58" s="1026"/>
      <c r="N58" s="1026"/>
      <c r="O58" s="1026"/>
      <c r="P58" s="1026"/>
      <c r="Q58" s="1026"/>
      <c r="R58" s="1026"/>
      <c r="S58" s="1026"/>
      <c r="T58" s="1026"/>
      <c r="U58" s="1026"/>
      <c r="V58" s="1026"/>
      <c r="W58" s="1110">
        <f t="shared" si="6"/>
      </c>
    </row>
    <row r="59" spans="1:23" s="1276" customFormat="1" ht="11.25">
      <c r="A59" s="377"/>
      <c r="B59" s="377"/>
      <c r="C59" s="378"/>
      <c r="D59" s="378"/>
      <c r="E59" s="378"/>
      <c r="F59" s="378"/>
      <c r="G59" s="475">
        <f t="shared" si="7"/>
      </c>
      <c r="H59" s="355"/>
      <c r="I59" s="1025"/>
      <c r="J59" s="1026"/>
      <c r="K59" s="1026"/>
      <c r="L59" s="1026"/>
      <c r="M59" s="1026"/>
      <c r="N59" s="1026"/>
      <c r="O59" s="1026"/>
      <c r="P59" s="1026"/>
      <c r="Q59" s="1026"/>
      <c r="R59" s="1026"/>
      <c r="S59" s="1026"/>
      <c r="T59" s="1026"/>
      <c r="U59" s="1026"/>
      <c r="V59" s="1026"/>
      <c r="W59" s="1110">
        <f t="shared" si="6"/>
      </c>
    </row>
    <row r="60" spans="8:24" ht="11.25">
      <c r="H60" s="463"/>
      <c r="I60" s="80"/>
      <c r="J60" s="80"/>
      <c r="K60" s="80"/>
      <c r="L60" s="80"/>
      <c r="M60" s="80"/>
      <c r="N60" s="80"/>
      <c r="O60" s="80"/>
      <c r="P60" s="80"/>
      <c r="Q60" s="80"/>
      <c r="R60" s="80"/>
      <c r="S60" s="78"/>
      <c r="T60" s="78"/>
      <c r="U60" s="78"/>
      <c r="V60" s="78"/>
      <c r="W60" s="1114"/>
      <c r="X60" s="82"/>
    </row>
    <row r="61" spans="1:24" ht="18.75" thickBot="1">
      <c r="A61" s="538" t="s">
        <v>313</v>
      </c>
      <c r="B61" s="651"/>
      <c r="C61" s="393"/>
      <c r="D61" s="393"/>
      <c r="E61" s="393"/>
      <c r="F61" s="393"/>
      <c r="G61" s="393"/>
      <c r="H61" s="572"/>
      <c r="I61" s="541"/>
      <c r="J61" s="541"/>
      <c r="K61" s="541"/>
      <c r="L61" s="541"/>
      <c r="M61" s="541"/>
      <c r="N61" s="541"/>
      <c r="O61" s="541"/>
      <c r="P61" s="541"/>
      <c r="Q61" s="541"/>
      <c r="R61" s="541"/>
      <c r="S61" s="620"/>
      <c r="T61" s="620"/>
      <c r="U61" s="620"/>
      <c r="V61" s="620"/>
      <c r="W61" s="1112"/>
      <c r="X61" s="82"/>
    </row>
    <row r="62" spans="1:23" ht="22.5">
      <c r="A62" s="1376" t="s">
        <v>1143</v>
      </c>
      <c r="B62" s="1353" t="s">
        <v>433</v>
      </c>
      <c r="C62" s="543" t="s">
        <v>300</v>
      </c>
      <c r="D62" s="543" t="s">
        <v>301</v>
      </c>
      <c r="E62" s="543" t="s">
        <v>1564</v>
      </c>
      <c r="F62" s="543" t="s">
        <v>1565</v>
      </c>
      <c r="G62" s="1307" t="s">
        <v>432</v>
      </c>
      <c r="H62" s="1301" t="s">
        <v>1573</v>
      </c>
      <c r="I62" s="1309" t="s">
        <v>325</v>
      </c>
      <c r="J62" s="1309"/>
      <c r="K62" s="1309"/>
      <c r="L62" s="1309"/>
      <c r="M62" s="1309"/>
      <c r="N62" s="1309"/>
      <c r="O62" s="1309"/>
      <c r="P62" s="1309"/>
      <c r="Q62" s="1309"/>
      <c r="R62" s="1309"/>
      <c r="S62" s="1309"/>
      <c r="T62" s="1309"/>
      <c r="U62" s="1309"/>
      <c r="V62" s="1310"/>
      <c r="W62" s="1382" t="s">
        <v>1563</v>
      </c>
    </row>
    <row r="63" spans="1:23" ht="12" thickBot="1">
      <c r="A63" s="1377"/>
      <c r="B63" s="1354"/>
      <c r="C63" s="652">
        <v>3</v>
      </c>
      <c r="D63" s="652">
        <v>2</v>
      </c>
      <c r="E63" s="652">
        <v>1</v>
      </c>
      <c r="F63" s="652">
        <v>0</v>
      </c>
      <c r="G63" s="1308"/>
      <c r="H63" s="1302"/>
      <c r="I63" s="545" t="s">
        <v>1007</v>
      </c>
      <c r="J63" s="546" t="s">
        <v>1008</v>
      </c>
      <c r="K63" s="546" t="s">
        <v>1009</v>
      </c>
      <c r="L63" s="546" t="s">
        <v>1010</v>
      </c>
      <c r="M63" s="546" t="s">
        <v>1011</v>
      </c>
      <c r="N63" s="546" t="s">
        <v>1012</v>
      </c>
      <c r="O63" s="546" t="s">
        <v>1013</v>
      </c>
      <c r="P63" s="546" t="s">
        <v>1014</v>
      </c>
      <c r="Q63" s="546" t="s">
        <v>1015</v>
      </c>
      <c r="R63" s="546" t="s">
        <v>1016</v>
      </c>
      <c r="S63" s="546" t="s">
        <v>1017</v>
      </c>
      <c r="T63" s="546" t="s">
        <v>1018</v>
      </c>
      <c r="U63" s="546" t="s">
        <v>1019</v>
      </c>
      <c r="V63" s="546" t="s">
        <v>1020</v>
      </c>
      <c r="W63" s="1396"/>
    </row>
    <row r="64" spans="1:23" ht="90">
      <c r="A64" s="653" t="s">
        <v>880</v>
      </c>
      <c r="B64" s="654" t="s">
        <v>341</v>
      </c>
      <c r="C64" s="655" t="s">
        <v>1227</v>
      </c>
      <c r="D64" s="655" t="s">
        <v>1228</v>
      </c>
      <c r="E64" s="655" t="s">
        <v>1229</v>
      </c>
      <c r="F64" s="655" t="s">
        <v>1230</v>
      </c>
      <c r="G64" s="608">
        <f aca="true" t="shared" si="8" ref="G64:G76">IF(COUNT(I64:V64)&gt;0,3,"")</f>
      </c>
      <c r="H64" s="508"/>
      <c r="I64" s="1050"/>
      <c r="J64" s="1051"/>
      <c r="K64" s="1051"/>
      <c r="L64" s="1051"/>
      <c r="M64" s="1051"/>
      <c r="N64" s="1051"/>
      <c r="O64" s="1051"/>
      <c r="P64" s="1051"/>
      <c r="Q64" s="1051"/>
      <c r="R64" s="1051"/>
      <c r="S64" s="1051"/>
      <c r="T64" s="1051"/>
      <c r="U64" s="1051"/>
      <c r="V64" s="1051"/>
      <c r="W64" s="1107">
        <f aca="true" t="shared" si="9" ref="W64:W76">IF(G64="","",IF((SUM(I64:V64)/COUNT(I64:V64))&lt;=G64,SUMIF(I64:V64,"&lt;=3")/COUNTIF(I64:V64,"&lt;=3"),"check value"))</f>
      </c>
    </row>
    <row r="65" spans="1:23" ht="90">
      <c r="A65" s="1200"/>
      <c r="B65" s="1153" t="s">
        <v>342</v>
      </c>
      <c r="C65" s="1154" t="s">
        <v>1081</v>
      </c>
      <c r="D65" s="1154" t="s">
        <v>1207</v>
      </c>
      <c r="E65" s="1154" t="s">
        <v>1208</v>
      </c>
      <c r="F65" s="1155" t="s">
        <v>1209</v>
      </c>
      <c r="G65" s="1179">
        <f t="shared" si="8"/>
      </c>
      <c r="H65" s="1180" t="s">
        <v>84</v>
      </c>
      <c r="I65" s="1158"/>
      <c r="J65" s="1159"/>
      <c r="K65" s="1159"/>
      <c r="L65" s="1159"/>
      <c r="M65" s="1159"/>
      <c r="N65" s="1159"/>
      <c r="O65" s="1159"/>
      <c r="P65" s="1159"/>
      <c r="Q65" s="1159"/>
      <c r="R65" s="1159"/>
      <c r="S65" s="1159"/>
      <c r="T65" s="1159"/>
      <c r="U65" s="1159"/>
      <c r="V65" s="1159"/>
      <c r="W65" s="1181">
        <f t="shared" si="9"/>
      </c>
    </row>
    <row r="66" spans="1:23" ht="67.5">
      <c r="A66" s="555"/>
      <c r="B66" s="657" t="s">
        <v>1210</v>
      </c>
      <c r="C66" s="556" t="s">
        <v>1231</v>
      </c>
      <c r="D66" s="556" t="s">
        <v>1232</v>
      </c>
      <c r="E66" s="556" t="s">
        <v>1211</v>
      </c>
      <c r="F66" s="556" t="s">
        <v>1233</v>
      </c>
      <c r="G66" s="613">
        <f t="shared" si="8"/>
      </c>
      <c r="H66" s="508"/>
      <c r="I66" s="1021"/>
      <c r="J66" s="1022"/>
      <c r="K66" s="1022"/>
      <c r="L66" s="1022"/>
      <c r="M66" s="1022"/>
      <c r="N66" s="1022"/>
      <c r="O66" s="1022"/>
      <c r="P66" s="1022"/>
      <c r="Q66" s="1022"/>
      <c r="R66" s="1022"/>
      <c r="S66" s="1022"/>
      <c r="T66" s="1022"/>
      <c r="U66" s="1022"/>
      <c r="V66" s="1022"/>
      <c r="W66" s="1107">
        <f t="shared" si="9"/>
      </c>
    </row>
    <row r="67" spans="1:23" ht="67.5">
      <c r="A67" s="656" t="s">
        <v>881</v>
      </c>
      <c r="B67" s="658" t="s">
        <v>1234</v>
      </c>
      <c r="C67" s="552" t="s">
        <v>1125</v>
      </c>
      <c r="D67" s="552" t="s">
        <v>1126</v>
      </c>
      <c r="E67" s="552" t="s">
        <v>1127</v>
      </c>
      <c r="F67" s="553" t="s">
        <v>1128</v>
      </c>
      <c r="G67" s="613">
        <f t="shared" si="8"/>
      </c>
      <c r="H67" s="508"/>
      <c r="I67" s="1021"/>
      <c r="J67" s="1022"/>
      <c r="K67" s="1022"/>
      <c r="L67" s="1022"/>
      <c r="M67" s="1022"/>
      <c r="N67" s="1022"/>
      <c r="O67" s="1022"/>
      <c r="P67" s="1022"/>
      <c r="Q67" s="1022"/>
      <c r="R67" s="1022"/>
      <c r="S67" s="1022"/>
      <c r="T67" s="1022"/>
      <c r="U67" s="1022"/>
      <c r="V67" s="1022"/>
      <c r="W67" s="1107">
        <f t="shared" si="9"/>
      </c>
    </row>
    <row r="68" spans="1:23" ht="33.75">
      <c r="A68" s="1255"/>
      <c r="B68" s="1256" t="s">
        <v>960</v>
      </c>
      <c r="C68" s="1257" t="s">
        <v>1327</v>
      </c>
      <c r="D68" s="1257" t="s">
        <v>1235</v>
      </c>
      <c r="E68" s="1257" t="s">
        <v>1236</v>
      </c>
      <c r="F68" s="1257" t="s">
        <v>1237</v>
      </c>
      <c r="G68" s="1251">
        <f t="shared" si="8"/>
      </c>
      <c r="H68" s="508"/>
      <c r="I68" s="1252"/>
      <c r="J68" s="1253"/>
      <c r="K68" s="1253"/>
      <c r="L68" s="1253"/>
      <c r="M68" s="1253"/>
      <c r="N68" s="1253"/>
      <c r="O68" s="1253"/>
      <c r="P68" s="1253"/>
      <c r="Q68" s="1253"/>
      <c r="R68" s="1253"/>
      <c r="S68" s="1253"/>
      <c r="T68" s="1253"/>
      <c r="U68" s="1253"/>
      <c r="V68" s="1253"/>
      <c r="W68" s="1254">
        <f t="shared" si="9"/>
      </c>
    </row>
    <row r="69" spans="1:23" ht="33.75">
      <c r="A69" s="656"/>
      <c r="B69" s="658" t="s">
        <v>1471</v>
      </c>
      <c r="C69" s="552" t="s">
        <v>1327</v>
      </c>
      <c r="D69" s="552" t="s">
        <v>1235</v>
      </c>
      <c r="E69" s="552" t="s">
        <v>1236</v>
      </c>
      <c r="F69" s="553" t="s">
        <v>1237</v>
      </c>
      <c r="G69" s="613">
        <f t="shared" si="8"/>
      </c>
      <c r="H69" s="508"/>
      <c r="I69" s="1021"/>
      <c r="J69" s="1022"/>
      <c r="K69" s="1022"/>
      <c r="L69" s="1022"/>
      <c r="M69" s="1022"/>
      <c r="N69" s="1022"/>
      <c r="O69" s="1022"/>
      <c r="P69" s="1022"/>
      <c r="Q69" s="1022"/>
      <c r="R69" s="1022"/>
      <c r="S69" s="1022"/>
      <c r="T69" s="1022"/>
      <c r="U69" s="1022"/>
      <c r="V69" s="1022"/>
      <c r="W69" s="1107">
        <f t="shared" si="9"/>
      </c>
    </row>
    <row r="70" spans="1:23" ht="26.25" customHeight="1">
      <c r="A70" s="1255"/>
      <c r="B70" s="1256" t="s">
        <v>346</v>
      </c>
      <c r="C70" s="1257" t="s">
        <v>1327</v>
      </c>
      <c r="D70" s="1257" t="s">
        <v>1235</v>
      </c>
      <c r="E70" s="1257" t="s">
        <v>1236</v>
      </c>
      <c r="F70" s="1257" t="s">
        <v>1237</v>
      </c>
      <c r="G70" s="1251">
        <f t="shared" si="8"/>
      </c>
      <c r="H70" s="508"/>
      <c r="I70" s="1252"/>
      <c r="J70" s="1253"/>
      <c r="K70" s="1253"/>
      <c r="L70" s="1253"/>
      <c r="M70" s="1253"/>
      <c r="N70" s="1253"/>
      <c r="O70" s="1253"/>
      <c r="P70" s="1253"/>
      <c r="Q70" s="1253"/>
      <c r="R70" s="1253"/>
      <c r="S70" s="1253"/>
      <c r="T70" s="1253"/>
      <c r="U70" s="1253"/>
      <c r="V70" s="1253"/>
      <c r="W70" s="1254">
        <f t="shared" si="9"/>
      </c>
    </row>
    <row r="71" spans="1:23" ht="22.5">
      <c r="A71" s="656"/>
      <c r="B71" s="658" t="s">
        <v>1238</v>
      </c>
      <c r="C71" s="552" t="s">
        <v>1327</v>
      </c>
      <c r="D71" s="552" t="s">
        <v>1235</v>
      </c>
      <c r="E71" s="552" t="s">
        <v>1236</v>
      </c>
      <c r="F71" s="553" t="s">
        <v>1237</v>
      </c>
      <c r="G71" s="613">
        <f t="shared" si="8"/>
      </c>
      <c r="H71" s="508"/>
      <c r="I71" s="1021"/>
      <c r="J71" s="1022"/>
      <c r="K71" s="1022"/>
      <c r="L71" s="1022"/>
      <c r="M71" s="1022"/>
      <c r="N71" s="1022"/>
      <c r="O71" s="1022"/>
      <c r="P71" s="1022"/>
      <c r="Q71" s="1022"/>
      <c r="R71" s="1022"/>
      <c r="S71" s="1022"/>
      <c r="T71" s="1022"/>
      <c r="U71" s="1022"/>
      <c r="V71" s="1022"/>
      <c r="W71" s="1107">
        <f t="shared" si="9"/>
      </c>
    </row>
    <row r="72" spans="1:23" ht="112.5">
      <c r="A72" s="555"/>
      <c r="B72" s="657" t="s">
        <v>1447</v>
      </c>
      <c r="C72" s="556" t="s">
        <v>1239</v>
      </c>
      <c r="D72" s="556" t="s">
        <v>1212</v>
      </c>
      <c r="E72" s="556" t="s">
        <v>54</v>
      </c>
      <c r="F72" s="556" t="s">
        <v>55</v>
      </c>
      <c r="G72" s="613">
        <f t="shared" si="8"/>
      </c>
      <c r="H72" s="508"/>
      <c r="I72" s="1021"/>
      <c r="J72" s="1022"/>
      <c r="K72" s="1022"/>
      <c r="L72" s="1022"/>
      <c r="M72" s="1022"/>
      <c r="N72" s="1022"/>
      <c r="O72" s="1022"/>
      <c r="P72" s="1022"/>
      <c r="Q72" s="1022"/>
      <c r="R72" s="1022"/>
      <c r="S72" s="1022"/>
      <c r="T72" s="1022"/>
      <c r="U72" s="1022"/>
      <c r="V72" s="1022"/>
      <c r="W72" s="1107">
        <f t="shared" si="9"/>
      </c>
    </row>
    <row r="73" spans="1:23" ht="67.5">
      <c r="A73" s="656"/>
      <c r="B73" s="658" t="s">
        <v>797</v>
      </c>
      <c r="C73" s="552" t="s">
        <v>1148</v>
      </c>
      <c r="D73" s="552" t="s">
        <v>1149</v>
      </c>
      <c r="E73" s="552" t="s">
        <v>1150</v>
      </c>
      <c r="F73" s="553" t="s">
        <v>1151</v>
      </c>
      <c r="G73" s="613">
        <f t="shared" si="8"/>
      </c>
      <c r="H73" s="508"/>
      <c r="I73" s="1021"/>
      <c r="J73" s="1022"/>
      <c r="K73" s="1022"/>
      <c r="L73" s="1022"/>
      <c r="M73" s="1022"/>
      <c r="N73" s="1022"/>
      <c r="O73" s="1022"/>
      <c r="P73" s="1022"/>
      <c r="Q73" s="1022"/>
      <c r="R73" s="1022"/>
      <c r="S73" s="1022"/>
      <c r="T73" s="1022"/>
      <c r="U73" s="1022"/>
      <c r="V73" s="1022"/>
      <c r="W73" s="1107">
        <f t="shared" si="9"/>
      </c>
    </row>
    <row r="74" spans="1:23" ht="67.5">
      <c r="A74" s="1167" t="s">
        <v>882</v>
      </c>
      <c r="B74" s="1201" t="s">
        <v>1596</v>
      </c>
      <c r="C74" s="1168" t="s">
        <v>1597</v>
      </c>
      <c r="D74" s="1203"/>
      <c r="E74" s="1168" t="s">
        <v>1598</v>
      </c>
      <c r="F74" s="1168" t="s">
        <v>1599</v>
      </c>
      <c r="G74" s="1179">
        <f t="shared" si="8"/>
      </c>
      <c r="H74" s="1180" t="s">
        <v>85</v>
      </c>
      <c r="I74" s="1158"/>
      <c r="J74" s="1159"/>
      <c r="K74" s="1159"/>
      <c r="L74" s="1159"/>
      <c r="M74" s="1159"/>
      <c r="N74" s="1159"/>
      <c r="O74" s="1159"/>
      <c r="P74" s="1159"/>
      <c r="Q74" s="1159"/>
      <c r="R74" s="1159"/>
      <c r="S74" s="1159"/>
      <c r="T74" s="1159"/>
      <c r="U74" s="1159"/>
      <c r="V74" s="1159"/>
      <c r="W74" s="1181">
        <f t="shared" si="9"/>
      </c>
    </row>
    <row r="75" spans="1:23" ht="105" customHeight="1">
      <c r="A75" s="656" t="s">
        <v>883</v>
      </c>
      <c r="B75" s="658" t="s">
        <v>1600</v>
      </c>
      <c r="C75" s="552" t="s">
        <v>798</v>
      </c>
      <c r="D75" s="552" t="s">
        <v>1601</v>
      </c>
      <c r="E75" s="659"/>
      <c r="F75" s="553" t="s">
        <v>780</v>
      </c>
      <c r="G75" s="613">
        <f t="shared" si="8"/>
      </c>
      <c r="H75" s="508"/>
      <c r="I75" s="1021"/>
      <c r="J75" s="1022"/>
      <c r="K75" s="1022"/>
      <c r="L75" s="1022"/>
      <c r="M75" s="1022"/>
      <c r="N75" s="1022"/>
      <c r="O75" s="1022"/>
      <c r="P75" s="1022"/>
      <c r="Q75" s="1022"/>
      <c r="R75" s="1022"/>
      <c r="S75" s="1022"/>
      <c r="T75" s="1022"/>
      <c r="U75" s="1022"/>
      <c r="V75" s="1022"/>
      <c r="W75" s="1107">
        <f t="shared" si="9"/>
      </c>
    </row>
    <row r="76" spans="1:23" ht="67.5">
      <c r="A76" s="660"/>
      <c r="B76" s="661" t="s">
        <v>781</v>
      </c>
      <c r="C76" s="662" t="s">
        <v>782</v>
      </c>
      <c r="D76" s="662" t="s">
        <v>783</v>
      </c>
      <c r="E76" s="663"/>
      <c r="F76" s="662" t="s">
        <v>794</v>
      </c>
      <c r="G76" s="618">
        <f t="shared" si="8"/>
      </c>
      <c r="H76" s="462"/>
      <c r="I76" s="1023"/>
      <c r="J76" s="1024"/>
      <c r="K76" s="1024"/>
      <c r="L76" s="1024"/>
      <c r="M76" s="1024"/>
      <c r="N76" s="1024"/>
      <c r="O76" s="1024"/>
      <c r="P76" s="1024"/>
      <c r="Q76" s="1024"/>
      <c r="R76" s="1024"/>
      <c r="S76" s="1024"/>
      <c r="T76" s="1024"/>
      <c r="U76" s="1024"/>
      <c r="V76" s="1024"/>
      <c r="W76" s="1108">
        <f t="shared" si="9"/>
      </c>
    </row>
    <row r="77" spans="1:23" ht="101.25">
      <c r="A77" s="1199" t="s">
        <v>1446</v>
      </c>
      <c r="B77" s="1146" t="s">
        <v>340</v>
      </c>
      <c r="C77" s="1148" t="s">
        <v>343</v>
      </c>
      <c r="D77" s="1148" t="s">
        <v>344</v>
      </c>
      <c r="E77" s="1148" t="s">
        <v>345</v>
      </c>
      <c r="F77" s="1148" t="s">
        <v>1209</v>
      </c>
      <c r="G77" s="1184">
        <f>IF(COUNT(I77:V77)&gt;0,3,"")</f>
      </c>
      <c r="H77" s="1185"/>
      <c r="I77" s="1128"/>
      <c r="J77" s="1129"/>
      <c r="K77" s="1129"/>
      <c r="L77" s="1129"/>
      <c r="M77" s="1129"/>
      <c r="N77" s="1129"/>
      <c r="O77" s="1129"/>
      <c r="P77" s="1129"/>
      <c r="Q77" s="1129"/>
      <c r="R77" s="1129"/>
      <c r="S77" s="1129"/>
      <c r="T77" s="1129"/>
      <c r="U77" s="1129"/>
      <c r="V77" s="1129"/>
      <c r="W77" s="1186">
        <f>IF(G77="","",IF((SUM(I77:V77)/COUNT(I77:V77))&lt;=G77,SUMIF(I77:V77,"&lt;=3")/COUNTIF(I77:V77,"&lt;=3"),"check value"))</f>
      </c>
    </row>
    <row r="78" spans="1:23" ht="69" customHeight="1">
      <c r="A78" s="1124" t="s">
        <v>882</v>
      </c>
      <c r="B78" s="1202" t="s">
        <v>352</v>
      </c>
      <c r="C78" s="1125" t="s">
        <v>1448</v>
      </c>
      <c r="D78" s="1125" t="s">
        <v>1449</v>
      </c>
      <c r="E78" s="1125" t="s">
        <v>1450</v>
      </c>
      <c r="F78" s="1125" t="s">
        <v>348</v>
      </c>
      <c r="G78" s="1184">
        <f>IF(COUNT(I78:V78)&gt;0,3,"")</f>
      </c>
      <c r="H78" s="1185"/>
      <c r="I78" s="1128"/>
      <c r="J78" s="1129"/>
      <c r="K78" s="1129"/>
      <c r="L78" s="1129"/>
      <c r="M78" s="1129"/>
      <c r="N78" s="1129"/>
      <c r="O78" s="1129"/>
      <c r="P78" s="1129"/>
      <c r="Q78" s="1129"/>
      <c r="R78" s="1129"/>
      <c r="S78" s="1129"/>
      <c r="T78" s="1129"/>
      <c r="U78" s="1129"/>
      <c r="V78" s="1129"/>
      <c r="W78" s="1186">
        <f>IF(G78="","",IF((SUM(I78:V78)/COUNT(I78:V78))&lt;=G78,SUMIF(I78:V78,"&lt;=3")/COUNTIF(I78:V78,"&lt;=3"),"check value"))</f>
      </c>
    </row>
    <row r="79" spans="1:23" ht="33.75">
      <c r="A79" s="1124" t="s">
        <v>347</v>
      </c>
      <c r="B79" s="1202" t="s">
        <v>1451</v>
      </c>
      <c r="C79" s="1125" t="s">
        <v>349</v>
      </c>
      <c r="D79" s="1125" t="s">
        <v>350</v>
      </c>
      <c r="E79" s="1125" t="s">
        <v>353</v>
      </c>
      <c r="F79" s="1125" t="s">
        <v>351</v>
      </c>
      <c r="G79" s="1184">
        <f>IF(COUNT(I79:V79)&gt;0,3,"")</f>
      </c>
      <c r="H79" s="1185"/>
      <c r="I79" s="1128"/>
      <c r="J79" s="1129"/>
      <c r="K79" s="1129"/>
      <c r="L79" s="1129"/>
      <c r="M79" s="1129"/>
      <c r="N79" s="1129"/>
      <c r="O79" s="1129"/>
      <c r="P79" s="1129"/>
      <c r="Q79" s="1129"/>
      <c r="R79" s="1129"/>
      <c r="S79" s="1129"/>
      <c r="T79" s="1129"/>
      <c r="U79" s="1129"/>
      <c r="V79" s="1129"/>
      <c r="W79" s="1186">
        <f>IF(G79="","",IF((SUM(I79:V79)/COUNT(I79:V79))&lt;=G79,SUMIF(I79:V79,"&lt;=3")/COUNTIF(I79:V79,"&lt;=3"),"check value"))</f>
      </c>
    </row>
    <row r="80" spans="8:24" ht="11.25">
      <c r="H80" s="463"/>
      <c r="I80" s="80"/>
      <c r="J80" s="80"/>
      <c r="K80" s="80"/>
      <c r="L80" s="80"/>
      <c r="M80" s="80"/>
      <c r="N80" s="80"/>
      <c r="O80" s="80"/>
      <c r="P80" s="80"/>
      <c r="Q80" s="80"/>
      <c r="R80" s="80"/>
      <c r="S80" s="78"/>
      <c r="T80" s="78"/>
      <c r="U80" s="78"/>
      <c r="V80" s="78"/>
      <c r="W80" s="1117"/>
      <c r="X80" s="82"/>
    </row>
    <row r="81" spans="1:24" ht="18.75" thickBot="1">
      <c r="A81" s="538" t="s">
        <v>795</v>
      </c>
      <c r="B81" s="393"/>
      <c r="C81" s="393"/>
      <c r="D81" s="393"/>
      <c r="E81" s="393"/>
      <c r="F81" s="393"/>
      <c r="G81" s="393"/>
      <c r="H81" s="572"/>
      <c r="I81" s="621"/>
      <c r="J81" s="621"/>
      <c r="K81" s="621"/>
      <c r="L81" s="621"/>
      <c r="M81" s="621"/>
      <c r="N81" s="621"/>
      <c r="O81" s="621"/>
      <c r="P81" s="621"/>
      <c r="Q81" s="621"/>
      <c r="R81" s="621"/>
      <c r="S81" s="621"/>
      <c r="T81" s="621"/>
      <c r="U81" s="621"/>
      <c r="V81" s="621"/>
      <c r="W81" s="1112"/>
      <c r="X81" s="82"/>
    </row>
    <row r="82" spans="1:24" ht="22.5">
      <c r="A82" s="1355" t="s">
        <v>1143</v>
      </c>
      <c r="B82" s="1349" t="s">
        <v>433</v>
      </c>
      <c r="C82" s="664" t="s">
        <v>300</v>
      </c>
      <c r="D82" s="664" t="s">
        <v>301</v>
      </c>
      <c r="E82" s="664" t="s">
        <v>557</v>
      </c>
      <c r="F82" s="664" t="s">
        <v>558</v>
      </c>
      <c r="G82" s="1392" t="s">
        <v>432</v>
      </c>
      <c r="H82" s="1378" t="s">
        <v>1573</v>
      </c>
      <c r="I82" s="1309" t="s">
        <v>325</v>
      </c>
      <c r="J82" s="1309"/>
      <c r="K82" s="1309"/>
      <c r="L82" s="1309"/>
      <c r="M82" s="1309"/>
      <c r="N82" s="1309"/>
      <c r="O82" s="1309"/>
      <c r="P82" s="1309"/>
      <c r="Q82" s="1309"/>
      <c r="R82" s="1309"/>
      <c r="S82" s="1309"/>
      <c r="T82" s="1309"/>
      <c r="U82" s="1309"/>
      <c r="V82" s="1361"/>
      <c r="W82" s="1397" t="s">
        <v>1563</v>
      </c>
      <c r="X82" s="82"/>
    </row>
    <row r="83" spans="1:24" ht="12" thickBot="1">
      <c r="A83" s="1356"/>
      <c r="B83" s="1350"/>
      <c r="C83" s="665" t="s">
        <v>540</v>
      </c>
      <c r="D83" s="665" t="s">
        <v>541</v>
      </c>
      <c r="E83" s="666">
        <v>1</v>
      </c>
      <c r="F83" s="666">
        <v>0</v>
      </c>
      <c r="G83" s="1393"/>
      <c r="H83" s="1379"/>
      <c r="I83" s="545" t="s">
        <v>1007</v>
      </c>
      <c r="J83" s="546" t="s">
        <v>1008</v>
      </c>
      <c r="K83" s="546" t="s">
        <v>1009</v>
      </c>
      <c r="L83" s="546" t="s">
        <v>1010</v>
      </c>
      <c r="M83" s="546" t="s">
        <v>1011</v>
      </c>
      <c r="N83" s="546" t="s">
        <v>1012</v>
      </c>
      <c r="O83" s="546" t="s">
        <v>1013</v>
      </c>
      <c r="P83" s="546" t="s">
        <v>1014</v>
      </c>
      <c r="Q83" s="546" t="s">
        <v>1015</v>
      </c>
      <c r="R83" s="546" t="s">
        <v>1016</v>
      </c>
      <c r="S83" s="546" t="s">
        <v>1017</v>
      </c>
      <c r="T83" s="546" t="s">
        <v>1018</v>
      </c>
      <c r="U83" s="546" t="s">
        <v>1019</v>
      </c>
      <c r="V83" s="667" t="s">
        <v>1020</v>
      </c>
      <c r="W83" s="1398"/>
      <c r="X83" s="82"/>
    </row>
    <row r="84" spans="1:23" ht="45">
      <c r="A84" s="668" t="s">
        <v>884</v>
      </c>
      <c r="B84" s="668" t="s">
        <v>1213</v>
      </c>
      <c r="C84" s="669" t="s">
        <v>1214</v>
      </c>
      <c r="D84" s="669" t="s">
        <v>269</v>
      </c>
      <c r="E84" s="669" t="s">
        <v>1215</v>
      </c>
      <c r="F84" s="669" t="s">
        <v>1216</v>
      </c>
      <c r="G84" s="670">
        <f aca="true" t="shared" si="10" ref="G84:G97">IF(COUNT(I84:V84)&gt;0,3,"")</f>
      </c>
      <c r="H84" s="508"/>
      <c r="I84" s="1035"/>
      <c r="J84" s="1036"/>
      <c r="K84" s="1036"/>
      <c r="L84" s="1036"/>
      <c r="M84" s="1036"/>
      <c r="N84" s="1036"/>
      <c r="O84" s="1036"/>
      <c r="P84" s="1036"/>
      <c r="Q84" s="1036"/>
      <c r="R84" s="1036"/>
      <c r="S84" s="1036"/>
      <c r="T84" s="1036"/>
      <c r="U84" s="1036"/>
      <c r="V84" s="1037"/>
      <c r="W84" s="1107">
        <f aca="true" t="shared" si="11" ref="W84:W97">IF(G84="","",IF((SUM(I84:V84)/COUNT(I84:V84))&lt;=G84,SUMIF(I84:V84,"&lt;=3")/COUNTIF(I84:V84,"&lt;=3"),"check value"))</f>
      </c>
    </row>
    <row r="85" spans="1:23" ht="101.25">
      <c r="A85" s="671"/>
      <c r="B85" s="672" t="s">
        <v>361</v>
      </c>
      <c r="C85" s="673" t="s">
        <v>1217</v>
      </c>
      <c r="D85" s="673" t="s">
        <v>1218</v>
      </c>
      <c r="E85" s="673" t="s">
        <v>1219</v>
      </c>
      <c r="F85" s="674" t="s">
        <v>1220</v>
      </c>
      <c r="G85" s="675">
        <f t="shared" si="10"/>
      </c>
      <c r="H85" s="461"/>
      <c r="I85" s="1038"/>
      <c r="J85" s="1039"/>
      <c r="K85" s="1039"/>
      <c r="L85" s="1039"/>
      <c r="M85" s="1039"/>
      <c r="N85" s="1039"/>
      <c r="O85" s="1039"/>
      <c r="P85" s="1039"/>
      <c r="Q85" s="1039"/>
      <c r="R85" s="1039"/>
      <c r="S85" s="1039"/>
      <c r="T85" s="1039"/>
      <c r="U85" s="1039"/>
      <c r="V85" s="1040"/>
      <c r="W85" s="1107">
        <f t="shared" si="11"/>
      </c>
    </row>
    <row r="86" spans="1:23" ht="45">
      <c r="A86" s="1262" t="s">
        <v>891</v>
      </c>
      <c r="B86" s="1262" t="s">
        <v>356</v>
      </c>
      <c r="C86" s="1263" t="s">
        <v>357</v>
      </c>
      <c r="D86" s="1263" t="s">
        <v>358</v>
      </c>
      <c r="E86" s="1263" t="s">
        <v>359</v>
      </c>
      <c r="F86" s="1263" t="s">
        <v>360</v>
      </c>
      <c r="G86" s="1258">
        <f t="shared" si="10"/>
      </c>
      <c r="H86" s="461"/>
      <c r="I86" s="1259"/>
      <c r="J86" s="1260"/>
      <c r="K86" s="1260"/>
      <c r="L86" s="1260"/>
      <c r="M86" s="1260"/>
      <c r="N86" s="1260"/>
      <c r="O86" s="1260"/>
      <c r="P86" s="1260"/>
      <c r="Q86" s="1260"/>
      <c r="R86" s="1260"/>
      <c r="S86" s="1260"/>
      <c r="T86" s="1260"/>
      <c r="U86" s="1260"/>
      <c r="V86" s="1261"/>
      <c r="W86" s="1254">
        <f t="shared" si="11"/>
      </c>
    </row>
    <row r="87" spans="1:23" ht="45">
      <c r="A87" s="671"/>
      <c r="B87" s="672" t="s">
        <v>796</v>
      </c>
      <c r="C87" s="673" t="s">
        <v>354</v>
      </c>
      <c r="D87" s="673" t="s">
        <v>355</v>
      </c>
      <c r="E87" s="673" t="s">
        <v>1221</v>
      </c>
      <c r="F87" s="674" t="s">
        <v>1222</v>
      </c>
      <c r="G87" s="675">
        <f t="shared" si="10"/>
      </c>
      <c r="H87" s="461"/>
      <c r="I87" s="1038"/>
      <c r="J87" s="1039"/>
      <c r="K87" s="1039"/>
      <c r="L87" s="1039"/>
      <c r="M87" s="1039"/>
      <c r="N87" s="1039"/>
      <c r="O87" s="1039"/>
      <c r="P87" s="1039"/>
      <c r="Q87" s="1039"/>
      <c r="R87" s="1039"/>
      <c r="S87" s="1039"/>
      <c r="T87" s="1039"/>
      <c r="U87" s="1039"/>
      <c r="V87" s="1040"/>
      <c r="W87" s="1107">
        <f t="shared" si="11"/>
      </c>
    </row>
    <row r="88" spans="1:23" ht="33.75">
      <c r="A88" s="676"/>
      <c r="B88" s="676" t="s">
        <v>367</v>
      </c>
      <c r="C88" s="677" t="s">
        <v>300</v>
      </c>
      <c r="D88" s="677" t="s">
        <v>301</v>
      </c>
      <c r="E88" s="677" t="s">
        <v>302</v>
      </c>
      <c r="F88" s="677" t="s">
        <v>570</v>
      </c>
      <c r="G88" s="675">
        <f t="shared" si="10"/>
      </c>
      <c r="H88" s="461"/>
      <c r="I88" s="1038"/>
      <c r="J88" s="1039"/>
      <c r="K88" s="1039"/>
      <c r="L88" s="1039"/>
      <c r="M88" s="1039"/>
      <c r="N88" s="1039"/>
      <c r="O88" s="1039"/>
      <c r="P88" s="1039"/>
      <c r="Q88" s="1039"/>
      <c r="R88" s="1039"/>
      <c r="S88" s="1039"/>
      <c r="T88" s="1039"/>
      <c r="U88" s="1039"/>
      <c r="V88" s="1040"/>
      <c r="W88" s="1107">
        <f t="shared" si="11"/>
      </c>
    </row>
    <row r="89" spans="1:23" ht="33.75">
      <c r="A89" s="671"/>
      <c r="B89" s="678" t="s">
        <v>1472</v>
      </c>
      <c r="C89" s="673" t="s">
        <v>300</v>
      </c>
      <c r="D89" s="673" t="s">
        <v>301</v>
      </c>
      <c r="E89" s="673" t="s">
        <v>302</v>
      </c>
      <c r="F89" s="674" t="s">
        <v>570</v>
      </c>
      <c r="G89" s="675">
        <f t="shared" si="10"/>
      </c>
      <c r="H89" s="461"/>
      <c r="I89" s="1038"/>
      <c r="J89" s="1039"/>
      <c r="K89" s="1039"/>
      <c r="L89" s="1039"/>
      <c r="M89" s="1039"/>
      <c r="N89" s="1039"/>
      <c r="O89" s="1039"/>
      <c r="P89" s="1039"/>
      <c r="Q89" s="1039"/>
      <c r="R89" s="1039"/>
      <c r="S89" s="1039"/>
      <c r="T89" s="1039"/>
      <c r="U89" s="1039"/>
      <c r="V89" s="1040"/>
      <c r="W89" s="1107">
        <f t="shared" si="11"/>
      </c>
    </row>
    <row r="90" spans="1:23" ht="33.75">
      <c r="A90" s="676"/>
      <c r="B90" s="676" t="s">
        <v>366</v>
      </c>
      <c r="C90" s="677" t="s">
        <v>362</v>
      </c>
      <c r="D90" s="677" t="s">
        <v>363</v>
      </c>
      <c r="E90" s="677" t="s">
        <v>364</v>
      </c>
      <c r="F90" s="677" t="s">
        <v>365</v>
      </c>
      <c r="G90" s="675">
        <f t="shared" si="10"/>
      </c>
      <c r="H90" s="461"/>
      <c r="I90" s="1038"/>
      <c r="J90" s="1039"/>
      <c r="K90" s="1039"/>
      <c r="L90" s="1039"/>
      <c r="M90" s="1039"/>
      <c r="N90" s="1039"/>
      <c r="O90" s="1039"/>
      <c r="P90" s="1039"/>
      <c r="Q90" s="1039"/>
      <c r="R90" s="1039"/>
      <c r="S90" s="1039"/>
      <c r="T90" s="1039"/>
      <c r="U90" s="1039"/>
      <c r="V90" s="1040"/>
      <c r="W90" s="1107">
        <f t="shared" si="11"/>
      </c>
    </row>
    <row r="91" spans="1:23" ht="33.75">
      <c r="A91" s="671" t="s">
        <v>890</v>
      </c>
      <c r="B91" s="678" t="s">
        <v>1030</v>
      </c>
      <c r="C91" s="673" t="s">
        <v>1031</v>
      </c>
      <c r="D91" s="673" t="s">
        <v>1243</v>
      </c>
      <c r="E91" s="673" t="s">
        <v>1244</v>
      </c>
      <c r="F91" s="674" t="s">
        <v>1245</v>
      </c>
      <c r="G91" s="675">
        <f t="shared" si="10"/>
      </c>
      <c r="H91" s="461"/>
      <c r="I91" s="1038"/>
      <c r="J91" s="1039"/>
      <c r="K91" s="1039"/>
      <c r="L91" s="1039"/>
      <c r="M91" s="1039"/>
      <c r="N91" s="1039"/>
      <c r="O91" s="1039"/>
      <c r="P91" s="1039"/>
      <c r="Q91" s="1039"/>
      <c r="R91" s="1039"/>
      <c r="S91" s="1039"/>
      <c r="T91" s="1039"/>
      <c r="U91" s="1039"/>
      <c r="V91" s="1040"/>
      <c r="W91" s="1107">
        <f t="shared" si="11"/>
      </c>
    </row>
    <row r="92" spans="1:23" ht="33.75">
      <c r="A92" s="676"/>
      <c r="B92" s="676" t="s">
        <v>804</v>
      </c>
      <c r="C92" s="677" t="s">
        <v>300</v>
      </c>
      <c r="D92" s="677" t="s">
        <v>301</v>
      </c>
      <c r="E92" s="677" t="s">
        <v>302</v>
      </c>
      <c r="F92" s="677" t="s">
        <v>570</v>
      </c>
      <c r="G92" s="675">
        <f t="shared" si="10"/>
      </c>
      <c r="H92" s="461"/>
      <c r="I92" s="1038"/>
      <c r="J92" s="1039"/>
      <c r="K92" s="1039"/>
      <c r="L92" s="1039"/>
      <c r="M92" s="1039"/>
      <c r="N92" s="1039"/>
      <c r="O92" s="1039"/>
      <c r="P92" s="1039"/>
      <c r="Q92" s="1039"/>
      <c r="R92" s="1039"/>
      <c r="S92" s="1039"/>
      <c r="T92" s="1039"/>
      <c r="U92" s="1039"/>
      <c r="V92" s="1040"/>
      <c r="W92" s="1107">
        <f t="shared" si="11"/>
      </c>
    </row>
    <row r="93" spans="1:23" ht="33.75">
      <c r="A93" s="671" t="s">
        <v>889</v>
      </c>
      <c r="B93" s="679" t="s">
        <v>866</v>
      </c>
      <c r="C93" s="673" t="s">
        <v>300</v>
      </c>
      <c r="D93" s="673" t="s">
        <v>301</v>
      </c>
      <c r="E93" s="673" t="s">
        <v>302</v>
      </c>
      <c r="F93" s="674" t="s">
        <v>570</v>
      </c>
      <c r="G93" s="675">
        <f t="shared" si="10"/>
      </c>
      <c r="H93" s="461"/>
      <c r="I93" s="1038"/>
      <c r="J93" s="1039"/>
      <c r="K93" s="1039"/>
      <c r="L93" s="1039"/>
      <c r="M93" s="1039"/>
      <c r="N93" s="1039"/>
      <c r="O93" s="1039"/>
      <c r="P93" s="1039"/>
      <c r="Q93" s="1039"/>
      <c r="R93" s="1039"/>
      <c r="S93" s="1039"/>
      <c r="T93" s="1039"/>
      <c r="U93" s="1039"/>
      <c r="V93" s="1040"/>
      <c r="W93" s="1107">
        <f t="shared" si="11"/>
      </c>
    </row>
    <row r="94" spans="1:23" ht="36" customHeight="1">
      <c r="A94" s="676"/>
      <c r="B94" s="676" t="s">
        <v>368</v>
      </c>
      <c r="C94" s="677" t="s">
        <v>300</v>
      </c>
      <c r="D94" s="677" t="s">
        <v>301</v>
      </c>
      <c r="E94" s="677" t="s">
        <v>302</v>
      </c>
      <c r="F94" s="677" t="s">
        <v>570</v>
      </c>
      <c r="G94" s="675">
        <f t="shared" si="10"/>
      </c>
      <c r="H94" s="461"/>
      <c r="I94" s="1038"/>
      <c r="J94" s="1039"/>
      <c r="K94" s="1039"/>
      <c r="L94" s="1039"/>
      <c r="M94" s="1039"/>
      <c r="N94" s="1039"/>
      <c r="O94" s="1039"/>
      <c r="P94" s="1039"/>
      <c r="Q94" s="1039"/>
      <c r="R94" s="1039"/>
      <c r="S94" s="1039"/>
      <c r="T94" s="1039"/>
      <c r="U94" s="1039"/>
      <c r="V94" s="1040"/>
      <c r="W94" s="1107">
        <f t="shared" si="11"/>
      </c>
    </row>
    <row r="95" spans="1:24" ht="35.25" customHeight="1">
      <c r="A95" s="680"/>
      <c r="B95" s="681" t="s">
        <v>867</v>
      </c>
      <c r="C95" s="682" t="s">
        <v>851</v>
      </c>
      <c r="D95" s="682" t="s">
        <v>852</v>
      </c>
      <c r="E95" s="682" t="s">
        <v>853</v>
      </c>
      <c r="F95" s="683" t="s">
        <v>590</v>
      </c>
      <c r="G95" s="684">
        <f t="shared" si="10"/>
      </c>
      <c r="H95" s="462"/>
      <c r="I95" s="1031"/>
      <c r="J95" s="1032"/>
      <c r="K95" s="1032"/>
      <c r="L95" s="1032"/>
      <c r="M95" s="1032"/>
      <c r="N95" s="1032"/>
      <c r="O95" s="1032"/>
      <c r="P95" s="1032"/>
      <c r="Q95" s="1032"/>
      <c r="R95" s="1032"/>
      <c r="S95" s="1032"/>
      <c r="T95" s="1032"/>
      <c r="U95" s="1032"/>
      <c r="V95" s="1041"/>
      <c r="W95" s="1108">
        <f t="shared" si="11"/>
      </c>
      <c r="X95" s="82"/>
    </row>
    <row r="96" spans="1:23" s="1276" customFormat="1" ht="11.25">
      <c r="A96" s="1211"/>
      <c r="B96" s="1211"/>
      <c r="C96" s="355"/>
      <c r="D96" s="355"/>
      <c r="E96" s="355"/>
      <c r="F96" s="355"/>
      <c r="G96" s="470">
        <f t="shared" si="10"/>
      </c>
      <c r="H96" s="355"/>
      <c r="I96" s="1026"/>
      <c r="J96" s="1026"/>
      <c r="K96" s="1026"/>
      <c r="L96" s="1026"/>
      <c r="M96" s="1026"/>
      <c r="N96" s="1026"/>
      <c r="O96" s="1026"/>
      <c r="P96" s="1026"/>
      <c r="Q96" s="1026"/>
      <c r="R96" s="1026"/>
      <c r="S96" s="1026"/>
      <c r="T96" s="1026"/>
      <c r="U96" s="1026"/>
      <c r="V96" s="1026"/>
      <c r="W96" s="1110">
        <f t="shared" si="11"/>
      </c>
    </row>
    <row r="97" spans="1:23" s="1276" customFormat="1" ht="11.25">
      <c r="A97" s="1211"/>
      <c r="B97" s="1211"/>
      <c r="C97" s="355"/>
      <c r="D97" s="355"/>
      <c r="E97" s="355"/>
      <c r="F97" s="355"/>
      <c r="G97" s="470">
        <f t="shared" si="10"/>
      </c>
      <c r="H97" s="355"/>
      <c r="I97" s="1026"/>
      <c r="J97" s="1026"/>
      <c r="K97" s="1026"/>
      <c r="L97" s="1026"/>
      <c r="M97" s="1026"/>
      <c r="N97" s="1026"/>
      <c r="O97" s="1026"/>
      <c r="P97" s="1026"/>
      <c r="Q97" s="1026"/>
      <c r="R97" s="1026"/>
      <c r="S97" s="1026"/>
      <c r="T97" s="1026"/>
      <c r="U97" s="1026"/>
      <c r="V97" s="1026"/>
      <c r="W97" s="1110">
        <f t="shared" si="11"/>
      </c>
    </row>
    <row r="98" spans="1:24" ht="11.25">
      <c r="A98" s="83"/>
      <c r="B98" s="83"/>
      <c r="C98" s="84"/>
      <c r="D98" s="84"/>
      <c r="E98" s="84"/>
      <c r="F98" s="84"/>
      <c r="G98" s="84"/>
      <c r="H98" s="463"/>
      <c r="I98" s="82"/>
      <c r="J98" s="82"/>
      <c r="K98" s="82"/>
      <c r="L98" s="82"/>
      <c r="M98" s="82"/>
      <c r="N98" s="82"/>
      <c r="O98" s="82"/>
      <c r="P98" s="82"/>
      <c r="Q98" s="82"/>
      <c r="R98" s="82"/>
      <c r="S98" s="82"/>
      <c r="T98" s="82"/>
      <c r="U98" s="82"/>
      <c r="V98" s="82"/>
      <c r="W98" s="1114"/>
      <c r="X98" s="82"/>
    </row>
    <row r="99" spans="1:23" ht="18">
      <c r="A99" s="538" t="s">
        <v>854</v>
      </c>
      <c r="B99" s="393"/>
      <c r="C99" s="393"/>
      <c r="D99" s="393"/>
      <c r="E99" s="393"/>
      <c r="F99" s="393"/>
      <c r="G99" s="393"/>
      <c r="H99" s="572"/>
      <c r="I99" s="621"/>
      <c r="J99" s="621"/>
      <c r="K99" s="621"/>
      <c r="L99" s="621"/>
      <c r="M99" s="621"/>
      <c r="N99" s="621"/>
      <c r="O99" s="621"/>
      <c r="P99" s="621"/>
      <c r="Q99" s="621"/>
      <c r="R99" s="621"/>
      <c r="S99" s="621"/>
      <c r="T99" s="621"/>
      <c r="U99" s="621"/>
      <c r="V99" s="621"/>
      <c r="W99" s="1112"/>
    </row>
    <row r="100" spans="1:23" ht="16.5" thickBot="1">
      <c r="A100" s="685" t="s">
        <v>314</v>
      </c>
      <c r="B100" s="393"/>
      <c r="C100" s="393"/>
      <c r="D100" s="393"/>
      <c r="E100" s="393"/>
      <c r="F100" s="393"/>
      <c r="G100" s="393"/>
      <c r="H100" s="572"/>
      <c r="I100" s="621"/>
      <c r="J100" s="621"/>
      <c r="K100" s="621"/>
      <c r="L100" s="621"/>
      <c r="M100" s="621"/>
      <c r="N100" s="621"/>
      <c r="O100" s="621"/>
      <c r="P100" s="621"/>
      <c r="Q100" s="621"/>
      <c r="R100" s="621"/>
      <c r="S100" s="621"/>
      <c r="T100" s="621"/>
      <c r="U100" s="621"/>
      <c r="V100" s="621"/>
      <c r="W100" s="1112"/>
    </row>
    <row r="101" spans="1:23" ht="22.5">
      <c r="A101" s="1357" t="s">
        <v>1143</v>
      </c>
      <c r="B101" s="1347" t="s">
        <v>433</v>
      </c>
      <c r="C101" s="686" t="s">
        <v>300</v>
      </c>
      <c r="D101" s="686" t="s">
        <v>301</v>
      </c>
      <c r="E101" s="686" t="s">
        <v>1564</v>
      </c>
      <c r="F101" s="686" t="s">
        <v>1565</v>
      </c>
      <c r="G101" s="1394" t="s">
        <v>432</v>
      </c>
      <c r="H101" s="1386" t="s">
        <v>1573</v>
      </c>
      <c r="I101" s="1309" t="s">
        <v>325</v>
      </c>
      <c r="J101" s="1309"/>
      <c r="K101" s="1309"/>
      <c r="L101" s="1309"/>
      <c r="M101" s="1309"/>
      <c r="N101" s="1309"/>
      <c r="O101" s="1309"/>
      <c r="P101" s="1309"/>
      <c r="Q101" s="1309"/>
      <c r="R101" s="1309"/>
      <c r="S101" s="1309"/>
      <c r="T101" s="1309"/>
      <c r="U101" s="1309"/>
      <c r="V101" s="1310"/>
      <c r="W101" s="1382" t="s">
        <v>1563</v>
      </c>
    </row>
    <row r="102" spans="1:23" ht="12" thickBot="1">
      <c r="A102" s="1358"/>
      <c r="B102" s="1348"/>
      <c r="C102" s="687">
        <v>3</v>
      </c>
      <c r="D102" s="687">
        <v>2</v>
      </c>
      <c r="E102" s="687">
        <v>1</v>
      </c>
      <c r="F102" s="687">
        <v>0</v>
      </c>
      <c r="G102" s="1395"/>
      <c r="H102" s="1387"/>
      <c r="I102" s="688" t="s">
        <v>1007</v>
      </c>
      <c r="J102" s="689" t="s">
        <v>1008</v>
      </c>
      <c r="K102" s="689" t="s">
        <v>1009</v>
      </c>
      <c r="L102" s="689" t="s">
        <v>1010</v>
      </c>
      <c r="M102" s="689" t="s">
        <v>1011</v>
      </c>
      <c r="N102" s="689" t="s">
        <v>1012</v>
      </c>
      <c r="O102" s="689" t="s">
        <v>1013</v>
      </c>
      <c r="P102" s="689" t="s">
        <v>1014</v>
      </c>
      <c r="Q102" s="689" t="s">
        <v>1015</v>
      </c>
      <c r="R102" s="689" t="s">
        <v>1016</v>
      </c>
      <c r="S102" s="689" t="s">
        <v>1017</v>
      </c>
      <c r="T102" s="689" t="s">
        <v>1018</v>
      </c>
      <c r="U102" s="689" t="s">
        <v>1019</v>
      </c>
      <c r="V102" s="689" t="s">
        <v>1020</v>
      </c>
      <c r="W102" s="1383"/>
    </row>
    <row r="103" spans="1:23" ht="78.75">
      <c r="A103" s="1215" t="s">
        <v>885</v>
      </c>
      <c r="B103" s="1215" t="s">
        <v>1032</v>
      </c>
      <c r="C103" s="1216" t="s">
        <v>569</v>
      </c>
      <c r="D103" s="1216" t="s">
        <v>855</v>
      </c>
      <c r="E103" s="1217"/>
      <c r="F103" s="1216" t="s">
        <v>616</v>
      </c>
      <c r="G103" s="1218">
        <f aca="true" t="shared" si="12" ref="G103:G113">IF(COUNT(I103:V103)&gt;0,3,"")</f>
      </c>
      <c r="H103" s="1219" t="s">
        <v>86</v>
      </c>
      <c r="I103" s="1220"/>
      <c r="J103" s="1221"/>
      <c r="K103" s="1221"/>
      <c r="L103" s="1221"/>
      <c r="M103" s="1221"/>
      <c r="N103" s="1221"/>
      <c r="O103" s="1221"/>
      <c r="P103" s="1221"/>
      <c r="Q103" s="1221"/>
      <c r="R103" s="1221"/>
      <c r="S103" s="1221"/>
      <c r="T103" s="1221"/>
      <c r="U103" s="1221"/>
      <c r="V103" s="1221"/>
      <c r="W103" s="1181">
        <f aca="true" t="shared" si="13" ref="W103:W113">IF(G103="","",IF((SUM(I103:V103)/COUNT(I103:V103))&lt;=G103,SUMIF(I103:V103,"&lt;=3")/COUNTIF(I103:V103,"&lt;=3"),"check value"))</f>
      </c>
    </row>
    <row r="104" spans="1:23" ht="33.75">
      <c r="A104" s="690"/>
      <c r="B104" s="691" t="s">
        <v>1095</v>
      </c>
      <c r="C104" s="692" t="s">
        <v>1096</v>
      </c>
      <c r="D104" s="692" t="s">
        <v>1097</v>
      </c>
      <c r="E104" s="692" t="s">
        <v>1098</v>
      </c>
      <c r="F104" s="693" t="s">
        <v>303</v>
      </c>
      <c r="G104" s="613">
        <f t="shared" si="12"/>
      </c>
      <c r="H104" s="520"/>
      <c r="I104" s="1038"/>
      <c r="J104" s="1039"/>
      <c r="K104" s="1039"/>
      <c r="L104" s="1039"/>
      <c r="M104" s="1039"/>
      <c r="N104" s="1039"/>
      <c r="O104" s="1039"/>
      <c r="P104" s="1039"/>
      <c r="Q104" s="1039"/>
      <c r="R104" s="1039"/>
      <c r="S104" s="1039"/>
      <c r="T104" s="1039"/>
      <c r="U104" s="1039"/>
      <c r="V104" s="1039"/>
      <c r="W104" s="1107">
        <f t="shared" si="13"/>
      </c>
    </row>
    <row r="105" spans="1:23" ht="33.75">
      <c r="A105" s="694" t="s">
        <v>886</v>
      </c>
      <c r="B105" s="694" t="s">
        <v>1099</v>
      </c>
      <c r="C105" s="695" t="s">
        <v>300</v>
      </c>
      <c r="D105" s="695" t="s">
        <v>301</v>
      </c>
      <c r="E105" s="695" t="s">
        <v>302</v>
      </c>
      <c r="F105" s="695" t="s">
        <v>303</v>
      </c>
      <c r="G105" s="613">
        <f t="shared" si="12"/>
      </c>
      <c r="H105" s="520"/>
      <c r="I105" s="1038"/>
      <c r="J105" s="1039"/>
      <c r="K105" s="1039"/>
      <c r="L105" s="1039"/>
      <c r="M105" s="1039"/>
      <c r="N105" s="1039"/>
      <c r="O105" s="1039"/>
      <c r="P105" s="1039"/>
      <c r="Q105" s="1039"/>
      <c r="R105" s="1039"/>
      <c r="S105" s="1039"/>
      <c r="T105" s="1039"/>
      <c r="U105" s="1039"/>
      <c r="V105" s="1039"/>
      <c r="W105" s="1107">
        <f t="shared" si="13"/>
      </c>
    </row>
    <row r="106" spans="1:23" ht="22.5">
      <c r="A106" s="690"/>
      <c r="B106" s="691" t="s">
        <v>1100</v>
      </c>
      <c r="C106" s="692" t="s">
        <v>1031</v>
      </c>
      <c r="D106" s="692" t="s">
        <v>1033</v>
      </c>
      <c r="E106" s="692" t="s">
        <v>1034</v>
      </c>
      <c r="F106" s="693" t="s">
        <v>1101</v>
      </c>
      <c r="G106" s="613">
        <f t="shared" si="12"/>
      </c>
      <c r="H106" s="520"/>
      <c r="I106" s="1038"/>
      <c r="J106" s="1039"/>
      <c r="K106" s="1039"/>
      <c r="L106" s="1039"/>
      <c r="M106" s="1039"/>
      <c r="N106" s="1039"/>
      <c r="O106" s="1039"/>
      <c r="P106" s="1039"/>
      <c r="Q106" s="1039"/>
      <c r="R106" s="1039"/>
      <c r="S106" s="1039"/>
      <c r="T106" s="1039"/>
      <c r="U106" s="1039"/>
      <c r="V106" s="1039"/>
      <c r="W106" s="1107">
        <f t="shared" si="13"/>
      </c>
    </row>
    <row r="107" spans="1:23" ht="33.75">
      <c r="A107" s="694" t="s">
        <v>887</v>
      </c>
      <c r="B107" s="694" t="s">
        <v>53</v>
      </c>
      <c r="C107" s="695" t="s">
        <v>300</v>
      </c>
      <c r="D107" s="695" t="s">
        <v>301</v>
      </c>
      <c r="E107" s="695" t="s">
        <v>302</v>
      </c>
      <c r="F107" s="695" t="s">
        <v>303</v>
      </c>
      <c r="G107" s="613">
        <f t="shared" si="12"/>
      </c>
      <c r="H107" s="520"/>
      <c r="I107" s="1038"/>
      <c r="J107" s="1039"/>
      <c r="K107" s="1039"/>
      <c r="L107" s="1039"/>
      <c r="M107" s="1039"/>
      <c r="N107" s="1039"/>
      <c r="O107" s="1039"/>
      <c r="P107" s="1039"/>
      <c r="Q107" s="1039"/>
      <c r="R107" s="1039"/>
      <c r="S107" s="1039"/>
      <c r="T107" s="1039"/>
      <c r="U107" s="1039"/>
      <c r="V107" s="1039"/>
      <c r="W107" s="1107">
        <f t="shared" si="13"/>
      </c>
    </row>
    <row r="108" spans="1:24" ht="56.25">
      <c r="A108" s="696" t="s">
        <v>888</v>
      </c>
      <c r="B108" s="697" t="s">
        <v>52</v>
      </c>
      <c r="C108" s="698" t="s">
        <v>300</v>
      </c>
      <c r="D108" s="698" t="s">
        <v>301</v>
      </c>
      <c r="E108" s="698" t="s">
        <v>302</v>
      </c>
      <c r="F108" s="699" t="s">
        <v>303</v>
      </c>
      <c r="G108" s="618">
        <f t="shared" si="12"/>
      </c>
      <c r="H108" s="521"/>
      <c r="I108" s="1031"/>
      <c r="J108" s="1032"/>
      <c r="K108" s="1032"/>
      <c r="L108" s="1032"/>
      <c r="M108" s="1032"/>
      <c r="N108" s="1032"/>
      <c r="O108" s="1032"/>
      <c r="P108" s="1032"/>
      <c r="Q108" s="1032"/>
      <c r="R108" s="1032"/>
      <c r="S108" s="1032"/>
      <c r="T108" s="1032"/>
      <c r="U108" s="1032"/>
      <c r="V108" s="1032"/>
      <c r="W108" s="1115">
        <f t="shared" si="13"/>
      </c>
      <c r="X108" s="82"/>
    </row>
    <row r="109" spans="1:23" ht="94.5" customHeight="1">
      <c r="A109" s="1124" t="s">
        <v>885</v>
      </c>
      <c r="B109" s="1202" t="s">
        <v>271</v>
      </c>
      <c r="C109" s="1125" t="s">
        <v>369</v>
      </c>
      <c r="D109" s="1125" t="s">
        <v>270</v>
      </c>
      <c r="E109" s="1125" t="s">
        <v>855</v>
      </c>
      <c r="F109" s="1125" t="s">
        <v>616</v>
      </c>
      <c r="G109" s="1184">
        <f>IF(COUNT(I109:V109)&gt;0,3,"")</f>
      </c>
      <c r="H109" s="1185"/>
      <c r="I109" s="1128"/>
      <c r="J109" s="1129"/>
      <c r="K109" s="1129"/>
      <c r="L109" s="1129"/>
      <c r="M109" s="1129"/>
      <c r="N109" s="1129"/>
      <c r="O109" s="1129"/>
      <c r="P109" s="1129"/>
      <c r="Q109" s="1129"/>
      <c r="R109" s="1129"/>
      <c r="S109" s="1129"/>
      <c r="T109" s="1129"/>
      <c r="U109" s="1129"/>
      <c r="V109" s="1129"/>
      <c r="W109" s="1186">
        <f>IF(G109="","",IF((SUM(I109:V109)/COUNT(I109:V109))&lt;=G109,SUMIF(I109:V109,"&lt;=3")/COUNTIF(I109:V109,"&lt;=3"),"check value"))</f>
      </c>
    </row>
    <row r="110" spans="1:23" s="1276" customFormat="1" ht="11.25">
      <c r="A110" s="452"/>
      <c r="B110" s="452"/>
      <c r="C110" s="380"/>
      <c r="D110" s="380"/>
      <c r="E110" s="380"/>
      <c r="F110" s="380"/>
      <c r="G110" s="470">
        <f t="shared" si="12"/>
      </c>
      <c r="H110" s="355"/>
      <c r="I110" s="1026"/>
      <c r="J110" s="1026"/>
      <c r="K110" s="1026"/>
      <c r="L110" s="1026"/>
      <c r="M110" s="1026"/>
      <c r="N110" s="1026"/>
      <c r="O110" s="1026"/>
      <c r="P110" s="1026"/>
      <c r="Q110" s="1026"/>
      <c r="R110" s="1026"/>
      <c r="S110" s="1026"/>
      <c r="T110" s="1026"/>
      <c r="U110" s="1026"/>
      <c r="V110" s="1026"/>
      <c r="W110" s="1118">
        <f t="shared" si="13"/>
      </c>
    </row>
    <row r="111" spans="1:23" s="1276" customFormat="1" ht="11.25">
      <c r="A111" s="452"/>
      <c r="B111" s="452"/>
      <c r="C111" s="380"/>
      <c r="D111" s="380"/>
      <c r="E111" s="380"/>
      <c r="F111" s="380"/>
      <c r="G111" s="470">
        <f t="shared" si="12"/>
      </c>
      <c r="H111" s="355"/>
      <c r="I111" s="1026"/>
      <c r="J111" s="1026"/>
      <c r="K111" s="1026"/>
      <c r="L111" s="1026"/>
      <c r="M111" s="1026"/>
      <c r="N111" s="1026"/>
      <c r="O111" s="1026"/>
      <c r="P111" s="1026"/>
      <c r="Q111" s="1026"/>
      <c r="R111" s="1026"/>
      <c r="S111" s="1026"/>
      <c r="T111" s="1026"/>
      <c r="U111" s="1026"/>
      <c r="V111" s="1026"/>
      <c r="W111" s="1118">
        <f t="shared" si="13"/>
      </c>
    </row>
    <row r="112" spans="1:23" s="1276" customFormat="1" ht="11.25">
      <c r="A112" s="452"/>
      <c r="B112" s="452"/>
      <c r="C112" s="380"/>
      <c r="D112" s="380"/>
      <c r="E112" s="380"/>
      <c r="F112" s="380"/>
      <c r="G112" s="470">
        <f t="shared" si="12"/>
      </c>
      <c r="H112" s="355"/>
      <c r="I112" s="1026"/>
      <c r="J112" s="1026"/>
      <c r="K112" s="1026"/>
      <c r="L112" s="1026"/>
      <c r="M112" s="1026"/>
      <c r="N112" s="1026"/>
      <c r="O112" s="1026"/>
      <c r="P112" s="1026"/>
      <c r="Q112" s="1026"/>
      <c r="R112" s="1026"/>
      <c r="S112" s="1026"/>
      <c r="T112" s="1026"/>
      <c r="U112" s="1026"/>
      <c r="V112" s="1026"/>
      <c r="W112" s="1118">
        <f t="shared" si="13"/>
      </c>
    </row>
    <row r="113" spans="1:23" s="1276" customFormat="1" ht="11.25">
      <c r="A113" s="452"/>
      <c r="B113" s="452"/>
      <c r="C113" s="380"/>
      <c r="D113" s="380"/>
      <c r="E113" s="380"/>
      <c r="F113" s="380"/>
      <c r="G113" s="470">
        <f t="shared" si="12"/>
      </c>
      <c r="H113" s="355"/>
      <c r="I113" s="1026"/>
      <c r="J113" s="1026"/>
      <c r="K113" s="1026"/>
      <c r="L113" s="1026"/>
      <c r="M113" s="1026"/>
      <c r="N113" s="1026"/>
      <c r="O113" s="1026"/>
      <c r="P113" s="1026"/>
      <c r="Q113" s="1026"/>
      <c r="R113" s="1026"/>
      <c r="S113" s="1026"/>
      <c r="T113" s="1026"/>
      <c r="U113" s="1026"/>
      <c r="V113" s="1026"/>
      <c r="W113" s="1118">
        <f t="shared" si="13"/>
      </c>
    </row>
    <row r="114" spans="1:24" ht="11.25">
      <c r="A114" s="226"/>
      <c r="B114" s="212"/>
      <c r="C114" s="197"/>
      <c r="D114" s="197"/>
      <c r="E114" s="197"/>
      <c r="F114" s="197"/>
      <c r="G114" s="195"/>
      <c r="H114" s="197"/>
      <c r="I114" s="80"/>
      <c r="J114" s="80"/>
      <c r="K114" s="80"/>
      <c r="L114" s="80"/>
      <c r="M114" s="80"/>
      <c r="N114" s="80"/>
      <c r="O114" s="80"/>
      <c r="P114" s="80"/>
      <c r="Q114" s="80"/>
      <c r="R114" s="80"/>
      <c r="S114" s="80"/>
      <c r="T114" s="80"/>
      <c r="U114" s="80"/>
      <c r="V114" s="80"/>
      <c r="W114" s="1119"/>
      <c r="X114" s="82"/>
    </row>
    <row r="115" spans="1:24" ht="16.5" thickBot="1">
      <c r="A115" s="685" t="s">
        <v>315</v>
      </c>
      <c r="B115" s="393"/>
      <c r="C115" s="393"/>
      <c r="D115" s="393"/>
      <c r="E115" s="393"/>
      <c r="F115" s="393"/>
      <c r="G115" s="393"/>
      <c r="H115" s="572"/>
      <c r="I115" s="621"/>
      <c r="J115" s="621"/>
      <c r="K115" s="621"/>
      <c r="L115" s="621"/>
      <c r="M115" s="621"/>
      <c r="N115" s="621"/>
      <c r="O115" s="621"/>
      <c r="P115" s="621"/>
      <c r="Q115" s="621"/>
      <c r="R115" s="621"/>
      <c r="S115" s="621"/>
      <c r="T115" s="621"/>
      <c r="U115" s="621"/>
      <c r="V115" s="621"/>
      <c r="W115" s="1112"/>
      <c r="X115" s="82"/>
    </row>
    <row r="116" spans="1:23" ht="22.5">
      <c r="A116" s="1366" t="s">
        <v>1143</v>
      </c>
      <c r="B116" s="1345" t="s">
        <v>433</v>
      </c>
      <c r="C116" s="600" t="s">
        <v>300</v>
      </c>
      <c r="D116" s="600" t="s">
        <v>301</v>
      </c>
      <c r="E116" s="600" t="s">
        <v>543</v>
      </c>
      <c r="F116" s="600" t="s">
        <v>303</v>
      </c>
      <c r="G116" s="1380" t="s">
        <v>432</v>
      </c>
      <c r="H116" s="1341" t="s">
        <v>1573</v>
      </c>
      <c r="I116" s="1309" t="s">
        <v>325</v>
      </c>
      <c r="J116" s="1309"/>
      <c r="K116" s="1309"/>
      <c r="L116" s="1309"/>
      <c r="M116" s="1309"/>
      <c r="N116" s="1309"/>
      <c r="O116" s="1309"/>
      <c r="P116" s="1309"/>
      <c r="Q116" s="1309"/>
      <c r="R116" s="1309"/>
      <c r="S116" s="1309"/>
      <c r="T116" s="1309"/>
      <c r="U116" s="1309"/>
      <c r="V116" s="1310"/>
      <c r="W116" s="1382" t="s">
        <v>1563</v>
      </c>
    </row>
    <row r="117" spans="1:23" ht="12" thickBot="1">
      <c r="A117" s="1367"/>
      <c r="B117" s="1346"/>
      <c r="C117" s="700" t="s">
        <v>540</v>
      </c>
      <c r="D117" s="700" t="s">
        <v>541</v>
      </c>
      <c r="E117" s="700" t="s">
        <v>545</v>
      </c>
      <c r="F117" s="700" t="s">
        <v>544</v>
      </c>
      <c r="G117" s="1381"/>
      <c r="H117" s="1342"/>
      <c r="I117" s="688" t="s">
        <v>1007</v>
      </c>
      <c r="J117" s="689" t="s">
        <v>1008</v>
      </c>
      <c r="K117" s="689" t="s">
        <v>1009</v>
      </c>
      <c r="L117" s="689" t="s">
        <v>1010</v>
      </c>
      <c r="M117" s="689" t="s">
        <v>1011</v>
      </c>
      <c r="N117" s="689" t="s">
        <v>1012</v>
      </c>
      <c r="O117" s="689" t="s">
        <v>1013</v>
      </c>
      <c r="P117" s="689" t="s">
        <v>1014</v>
      </c>
      <c r="Q117" s="689" t="s">
        <v>1015</v>
      </c>
      <c r="R117" s="689" t="s">
        <v>1016</v>
      </c>
      <c r="S117" s="689" t="s">
        <v>1017</v>
      </c>
      <c r="T117" s="689" t="s">
        <v>1018</v>
      </c>
      <c r="U117" s="689" t="s">
        <v>1019</v>
      </c>
      <c r="V117" s="689" t="s">
        <v>1020</v>
      </c>
      <c r="W117" s="1383"/>
    </row>
    <row r="118" spans="1:23" ht="101.25">
      <c r="A118" s="602" t="s">
        <v>892</v>
      </c>
      <c r="B118" s="701" t="s">
        <v>272</v>
      </c>
      <c r="C118" s="607" t="s">
        <v>1267</v>
      </c>
      <c r="D118" s="607" t="s">
        <v>810</v>
      </c>
      <c r="E118" s="607" t="s">
        <v>811</v>
      </c>
      <c r="F118" s="607" t="s">
        <v>812</v>
      </c>
      <c r="G118" s="608">
        <f aca="true" t="shared" si="14" ref="G118:G125">IF(COUNT(I118:V118)&gt;0,3,"")</f>
      </c>
      <c r="H118" s="519"/>
      <c r="I118" s="1035"/>
      <c r="J118" s="1036"/>
      <c r="K118" s="1036"/>
      <c r="L118" s="1036"/>
      <c r="M118" s="1036"/>
      <c r="N118" s="1036"/>
      <c r="O118" s="1036"/>
      <c r="P118" s="1036"/>
      <c r="Q118" s="1036"/>
      <c r="R118" s="1036"/>
      <c r="S118" s="1036"/>
      <c r="T118" s="1036"/>
      <c r="U118" s="1036"/>
      <c r="V118" s="1036"/>
      <c r="W118" s="1107">
        <f aca="true" t="shared" si="15" ref="W118:W125">IF(G118="","",IF((SUM(I118:V118)/COUNT(I118:V118))&lt;=G118,SUMIF(I118:V118,"&lt;=3")/COUNTIF(I118:V118,"&lt;=3"),"check value"))</f>
      </c>
    </row>
    <row r="119" spans="1:24" ht="67.5">
      <c r="A119" s="703"/>
      <c r="B119" s="704" t="s">
        <v>813</v>
      </c>
      <c r="C119" s="705" t="s">
        <v>569</v>
      </c>
      <c r="D119" s="705"/>
      <c r="E119" s="705" t="s">
        <v>814</v>
      </c>
      <c r="F119" s="706" t="s">
        <v>616</v>
      </c>
      <c r="G119" s="618">
        <f t="shared" si="14"/>
      </c>
      <c r="H119" s="521"/>
      <c r="I119" s="1031"/>
      <c r="J119" s="1032"/>
      <c r="K119" s="1032"/>
      <c r="L119" s="1032"/>
      <c r="M119" s="1032"/>
      <c r="N119" s="1032"/>
      <c r="O119" s="1032"/>
      <c r="P119" s="1032"/>
      <c r="Q119" s="1032"/>
      <c r="R119" s="1032"/>
      <c r="S119" s="1032"/>
      <c r="T119" s="1032"/>
      <c r="U119" s="1032"/>
      <c r="V119" s="1032"/>
      <c r="W119" s="1108">
        <f t="shared" si="15"/>
      </c>
      <c r="X119" s="82"/>
    </row>
    <row r="120" spans="1:23" ht="56.25">
      <c r="A120" s="702" t="s">
        <v>893</v>
      </c>
      <c r="B120" s="702" t="s">
        <v>405</v>
      </c>
      <c r="C120" s="615" t="s">
        <v>300</v>
      </c>
      <c r="D120" s="615" t="s">
        <v>301</v>
      </c>
      <c r="E120" s="615" t="s">
        <v>302</v>
      </c>
      <c r="F120" s="615" t="s">
        <v>303</v>
      </c>
      <c r="G120" s="613">
        <f t="shared" si="14"/>
      </c>
      <c r="H120" s="520"/>
      <c r="I120" s="1038"/>
      <c r="J120" s="1039"/>
      <c r="K120" s="1039"/>
      <c r="L120" s="1039"/>
      <c r="M120" s="1039"/>
      <c r="N120" s="1039"/>
      <c r="O120" s="1039"/>
      <c r="P120" s="1039"/>
      <c r="Q120" s="1039"/>
      <c r="R120" s="1039"/>
      <c r="S120" s="1039"/>
      <c r="T120" s="1039"/>
      <c r="U120" s="1039"/>
      <c r="V120" s="1039"/>
      <c r="W120" s="1107">
        <f t="shared" si="15"/>
      </c>
    </row>
    <row r="121" spans="1:24" ht="33.75">
      <c r="A121" s="703"/>
      <c r="B121" s="704" t="s">
        <v>868</v>
      </c>
      <c r="C121" s="705" t="s">
        <v>1242</v>
      </c>
      <c r="D121" s="705" t="s">
        <v>1243</v>
      </c>
      <c r="E121" s="705" t="s">
        <v>1244</v>
      </c>
      <c r="F121" s="706" t="s">
        <v>1245</v>
      </c>
      <c r="G121" s="618">
        <f t="shared" si="14"/>
      </c>
      <c r="H121" s="521"/>
      <c r="I121" s="1031"/>
      <c r="J121" s="1032"/>
      <c r="K121" s="1032"/>
      <c r="L121" s="1032"/>
      <c r="M121" s="1032"/>
      <c r="N121" s="1032"/>
      <c r="O121" s="1032"/>
      <c r="P121" s="1032"/>
      <c r="Q121" s="1032"/>
      <c r="R121" s="1032"/>
      <c r="S121" s="1032"/>
      <c r="T121" s="1032"/>
      <c r="U121" s="1032"/>
      <c r="V121" s="1032"/>
      <c r="W121" s="1108">
        <f t="shared" si="15"/>
      </c>
      <c r="X121" s="82"/>
    </row>
    <row r="122" spans="1:23" s="1276" customFormat="1" ht="11.25">
      <c r="A122" s="381"/>
      <c r="B122" s="453"/>
      <c r="C122" s="382"/>
      <c r="D122" s="382"/>
      <c r="E122" s="382"/>
      <c r="F122" s="382"/>
      <c r="G122" s="470">
        <f t="shared" si="14"/>
      </c>
      <c r="H122" s="355"/>
      <c r="I122" s="1026"/>
      <c r="J122" s="1026"/>
      <c r="K122" s="1026"/>
      <c r="L122" s="1026"/>
      <c r="M122" s="1026"/>
      <c r="N122" s="1026"/>
      <c r="O122" s="1026"/>
      <c r="P122" s="1026"/>
      <c r="Q122" s="1026"/>
      <c r="R122" s="1026"/>
      <c r="S122" s="1026"/>
      <c r="T122" s="1026"/>
      <c r="U122" s="1026"/>
      <c r="V122" s="1026"/>
      <c r="W122" s="1110">
        <f t="shared" si="15"/>
      </c>
    </row>
    <row r="123" spans="1:23" s="1276" customFormat="1" ht="11.25">
      <c r="A123" s="381"/>
      <c r="B123" s="453"/>
      <c r="C123" s="382"/>
      <c r="D123" s="382"/>
      <c r="E123" s="382"/>
      <c r="F123" s="382"/>
      <c r="G123" s="470">
        <f t="shared" si="14"/>
      </c>
      <c r="H123" s="355"/>
      <c r="I123" s="1026"/>
      <c r="J123" s="1026"/>
      <c r="K123" s="1026"/>
      <c r="L123" s="1026"/>
      <c r="M123" s="1026"/>
      <c r="N123" s="1026"/>
      <c r="O123" s="1026"/>
      <c r="P123" s="1026"/>
      <c r="Q123" s="1026"/>
      <c r="R123" s="1026"/>
      <c r="S123" s="1026"/>
      <c r="T123" s="1026"/>
      <c r="U123" s="1026"/>
      <c r="V123" s="1026"/>
      <c r="W123" s="1110">
        <f t="shared" si="15"/>
      </c>
    </row>
    <row r="124" spans="1:23" s="1276" customFormat="1" ht="11.25">
      <c r="A124" s="381"/>
      <c r="B124" s="453"/>
      <c r="C124" s="382"/>
      <c r="D124" s="382"/>
      <c r="E124" s="382"/>
      <c r="F124" s="382"/>
      <c r="G124" s="470">
        <f t="shared" si="14"/>
      </c>
      <c r="H124" s="355"/>
      <c r="I124" s="1026"/>
      <c r="J124" s="1026"/>
      <c r="K124" s="1026"/>
      <c r="L124" s="1026"/>
      <c r="M124" s="1026"/>
      <c r="N124" s="1026"/>
      <c r="O124" s="1026"/>
      <c r="P124" s="1026"/>
      <c r="Q124" s="1026"/>
      <c r="R124" s="1026"/>
      <c r="S124" s="1026"/>
      <c r="T124" s="1026"/>
      <c r="U124" s="1026"/>
      <c r="V124" s="1026"/>
      <c r="W124" s="1110">
        <f t="shared" si="15"/>
      </c>
    </row>
    <row r="125" spans="1:23" s="1276" customFormat="1" ht="11.25">
      <c r="A125" s="381"/>
      <c r="B125" s="453"/>
      <c r="C125" s="382"/>
      <c r="D125" s="382"/>
      <c r="E125" s="382"/>
      <c r="F125" s="382"/>
      <c r="G125" s="470">
        <f t="shared" si="14"/>
      </c>
      <c r="H125" s="355"/>
      <c r="I125" s="1026"/>
      <c r="J125" s="1026"/>
      <c r="K125" s="1026"/>
      <c r="L125" s="1026"/>
      <c r="M125" s="1026"/>
      <c r="N125" s="1026"/>
      <c r="O125" s="1026"/>
      <c r="P125" s="1026"/>
      <c r="Q125" s="1026"/>
      <c r="R125" s="1026"/>
      <c r="S125" s="1026"/>
      <c r="T125" s="1026"/>
      <c r="U125" s="1026"/>
      <c r="V125" s="1026"/>
      <c r="W125" s="1110">
        <f t="shared" si="15"/>
      </c>
    </row>
    <row r="126" spans="1:24" ht="11.25">
      <c r="A126" s="226"/>
      <c r="B126" s="212"/>
      <c r="C126" s="197"/>
      <c r="D126" s="197"/>
      <c r="E126" s="197"/>
      <c r="F126" s="197"/>
      <c r="G126" s="195"/>
      <c r="H126" s="197"/>
      <c r="I126" s="80"/>
      <c r="J126" s="80"/>
      <c r="K126" s="80"/>
      <c r="L126" s="80"/>
      <c r="M126" s="80"/>
      <c r="N126" s="80"/>
      <c r="O126" s="80"/>
      <c r="P126" s="80"/>
      <c r="Q126" s="80"/>
      <c r="R126" s="80"/>
      <c r="S126" s="80"/>
      <c r="T126" s="80"/>
      <c r="U126" s="80"/>
      <c r="V126" s="80"/>
      <c r="W126" s="1119"/>
      <c r="X126" s="82"/>
    </row>
    <row r="127" spans="1:24" ht="16.5" thickBot="1">
      <c r="A127" s="685" t="s">
        <v>406</v>
      </c>
      <c r="B127" s="393"/>
      <c r="C127" s="393"/>
      <c r="D127" s="393"/>
      <c r="E127" s="393"/>
      <c r="F127" s="393"/>
      <c r="G127" s="393"/>
      <c r="H127" s="569"/>
      <c r="I127" s="393"/>
      <c r="J127" s="393"/>
      <c r="K127" s="393"/>
      <c r="L127" s="393"/>
      <c r="M127" s="393"/>
      <c r="N127" s="393"/>
      <c r="O127" s="393"/>
      <c r="P127" s="393"/>
      <c r="Q127" s="393"/>
      <c r="R127" s="393"/>
      <c r="S127" s="393"/>
      <c r="T127" s="393"/>
      <c r="U127" s="393"/>
      <c r="V127" s="393"/>
      <c r="W127" s="1120"/>
      <c r="X127" s="82"/>
    </row>
    <row r="128" spans="1:23" ht="22.5">
      <c r="A128" s="1359" t="s">
        <v>1143</v>
      </c>
      <c r="B128" s="1343" t="s">
        <v>433</v>
      </c>
      <c r="C128" s="707" t="s">
        <v>300</v>
      </c>
      <c r="D128" s="707" t="s">
        <v>301</v>
      </c>
      <c r="E128" s="707" t="s">
        <v>543</v>
      </c>
      <c r="F128" s="707" t="s">
        <v>303</v>
      </c>
      <c r="G128" s="1364" t="s">
        <v>432</v>
      </c>
      <c r="H128" s="1384" t="s">
        <v>1573</v>
      </c>
      <c r="I128" s="1309" t="s">
        <v>325</v>
      </c>
      <c r="J128" s="1309"/>
      <c r="K128" s="1309"/>
      <c r="L128" s="1309"/>
      <c r="M128" s="1309"/>
      <c r="N128" s="1309"/>
      <c r="O128" s="1309"/>
      <c r="P128" s="1309"/>
      <c r="Q128" s="1309"/>
      <c r="R128" s="1309"/>
      <c r="S128" s="1309"/>
      <c r="T128" s="1309"/>
      <c r="U128" s="1309"/>
      <c r="V128" s="1310"/>
      <c r="W128" s="1382" t="s">
        <v>1563</v>
      </c>
    </row>
    <row r="129" spans="1:23" ht="12" thickBot="1">
      <c r="A129" s="1360"/>
      <c r="B129" s="1344"/>
      <c r="C129" s="708" t="s">
        <v>540</v>
      </c>
      <c r="D129" s="708" t="s">
        <v>541</v>
      </c>
      <c r="E129" s="708" t="s">
        <v>545</v>
      </c>
      <c r="F129" s="708" t="s">
        <v>544</v>
      </c>
      <c r="G129" s="1365"/>
      <c r="H129" s="1385"/>
      <c r="I129" s="688" t="s">
        <v>1007</v>
      </c>
      <c r="J129" s="689" t="s">
        <v>1008</v>
      </c>
      <c r="K129" s="689" t="s">
        <v>1009</v>
      </c>
      <c r="L129" s="689" t="s">
        <v>1010</v>
      </c>
      <c r="M129" s="689" t="s">
        <v>1011</v>
      </c>
      <c r="N129" s="689" t="s">
        <v>1012</v>
      </c>
      <c r="O129" s="689" t="s">
        <v>1013</v>
      </c>
      <c r="P129" s="689" t="s">
        <v>1014</v>
      </c>
      <c r="Q129" s="689" t="s">
        <v>1015</v>
      </c>
      <c r="R129" s="689" t="s">
        <v>1016</v>
      </c>
      <c r="S129" s="689" t="s">
        <v>1017</v>
      </c>
      <c r="T129" s="689" t="s">
        <v>1018</v>
      </c>
      <c r="U129" s="689" t="s">
        <v>1019</v>
      </c>
      <c r="V129" s="689" t="s">
        <v>1020</v>
      </c>
      <c r="W129" s="1383"/>
    </row>
    <row r="130" spans="1:23" ht="45">
      <c r="A130" s="709" t="s">
        <v>892</v>
      </c>
      <c r="B130" s="709" t="s">
        <v>1035</v>
      </c>
      <c r="C130" s="710" t="s">
        <v>273</v>
      </c>
      <c r="D130" s="710" t="s">
        <v>407</v>
      </c>
      <c r="E130" s="710" t="s">
        <v>408</v>
      </c>
      <c r="F130" s="710" t="s">
        <v>1292</v>
      </c>
      <c r="G130" s="613">
        <f aca="true" t="shared" si="16" ref="G130:G142">IF(COUNT(I130:V130)&gt;0,3,"")</f>
      </c>
      <c r="H130" s="729"/>
      <c r="I130" s="1038"/>
      <c r="J130" s="1039"/>
      <c r="K130" s="1039"/>
      <c r="L130" s="1039"/>
      <c r="M130" s="1039"/>
      <c r="N130" s="1039"/>
      <c r="O130" s="1039"/>
      <c r="P130" s="1039"/>
      <c r="Q130" s="1039"/>
      <c r="R130" s="1039"/>
      <c r="S130" s="1039"/>
      <c r="T130" s="1039"/>
      <c r="U130" s="1039"/>
      <c r="V130" s="1039"/>
      <c r="W130" s="1107">
        <f aca="true" t="shared" si="17" ref="W130:W142">IF(G130="","",IF((SUM(I130:V130)/COUNT(I130:V130))&lt;=G130,SUMIF(I130:V130,"&lt;=3")/COUNTIF(I130:V130,"&lt;=3"),"check value"))</f>
      </c>
    </row>
    <row r="131" spans="1:23" ht="104.25" customHeight="1">
      <c r="A131" s="711"/>
      <c r="B131" s="712" t="s">
        <v>370</v>
      </c>
      <c r="C131" s="713" t="s">
        <v>371</v>
      </c>
      <c r="D131" s="713" t="s">
        <v>372</v>
      </c>
      <c r="E131" s="713" t="s">
        <v>274</v>
      </c>
      <c r="F131" s="714" t="s">
        <v>275</v>
      </c>
      <c r="G131" s="613">
        <f t="shared" si="16"/>
      </c>
      <c r="H131" s="520"/>
      <c r="I131" s="1038"/>
      <c r="J131" s="1039"/>
      <c r="K131" s="1039"/>
      <c r="L131" s="1039"/>
      <c r="M131" s="1039"/>
      <c r="N131" s="1039"/>
      <c r="O131" s="1039"/>
      <c r="P131" s="1039"/>
      <c r="Q131" s="1039"/>
      <c r="R131" s="1039"/>
      <c r="S131" s="1039"/>
      <c r="T131" s="1039"/>
      <c r="U131" s="1039"/>
      <c r="V131" s="1039"/>
      <c r="W131" s="1107">
        <f t="shared" si="17"/>
      </c>
    </row>
    <row r="132" spans="1:23" ht="56.25">
      <c r="A132" s="715" t="s">
        <v>893</v>
      </c>
      <c r="B132" s="715" t="s">
        <v>1287</v>
      </c>
      <c r="C132" s="716" t="s">
        <v>569</v>
      </c>
      <c r="D132" s="716" t="s">
        <v>373</v>
      </c>
      <c r="E132" s="716" t="s">
        <v>259</v>
      </c>
      <c r="F132" s="716" t="s">
        <v>1144</v>
      </c>
      <c r="G132" s="613">
        <f t="shared" si="16"/>
      </c>
      <c r="H132" s="520"/>
      <c r="I132" s="1038"/>
      <c r="J132" s="1039"/>
      <c r="K132" s="1039"/>
      <c r="L132" s="1039"/>
      <c r="M132" s="1039"/>
      <c r="N132" s="1039"/>
      <c r="O132" s="1039"/>
      <c r="P132" s="1039"/>
      <c r="Q132" s="1039"/>
      <c r="R132" s="1039"/>
      <c r="S132" s="1039"/>
      <c r="T132" s="1039"/>
      <c r="U132" s="1039"/>
      <c r="V132" s="1039"/>
      <c r="W132" s="1107">
        <f t="shared" si="17"/>
      </c>
    </row>
    <row r="133" spans="1:23" ht="33.75">
      <c r="A133" s="711"/>
      <c r="B133" s="712" t="s">
        <v>799</v>
      </c>
      <c r="C133" s="713" t="s">
        <v>1566</v>
      </c>
      <c r="D133" s="713" t="s">
        <v>1567</v>
      </c>
      <c r="E133" s="713" t="s">
        <v>276</v>
      </c>
      <c r="F133" s="714" t="s">
        <v>277</v>
      </c>
      <c r="G133" s="613">
        <f t="shared" si="16"/>
      </c>
      <c r="H133" s="520"/>
      <c r="I133" s="1038"/>
      <c r="J133" s="1039"/>
      <c r="K133" s="1039"/>
      <c r="L133" s="1039"/>
      <c r="M133" s="1039"/>
      <c r="N133" s="1039"/>
      <c r="O133" s="1039"/>
      <c r="P133" s="1039"/>
      <c r="Q133" s="1039"/>
      <c r="R133" s="1039"/>
      <c r="S133" s="1039"/>
      <c r="T133" s="1039"/>
      <c r="U133" s="1039"/>
      <c r="V133" s="1039"/>
      <c r="W133" s="1107">
        <f t="shared" si="17"/>
      </c>
    </row>
    <row r="134" spans="1:23" ht="45">
      <c r="A134" s="717"/>
      <c r="B134" s="718" t="s">
        <v>869</v>
      </c>
      <c r="C134" s="716" t="s">
        <v>1272</v>
      </c>
      <c r="D134" s="716" t="s">
        <v>1273</v>
      </c>
      <c r="E134" s="716" t="s">
        <v>1145</v>
      </c>
      <c r="F134" s="716" t="s">
        <v>1568</v>
      </c>
      <c r="G134" s="613">
        <f t="shared" si="16"/>
      </c>
      <c r="H134" s="520"/>
      <c r="I134" s="1021"/>
      <c r="J134" s="1022"/>
      <c r="K134" s="1022"/>
      <c r="L134" s="1022"/>
      <c r="M134" s="1022"/>
      <c r="N134" s="1022"/>
      <c r="O134" s="1022"/>
      <c r="P134" s="1022"/>
      <c r="Q134" s="1022"/>
      <c r="R134" s="1022"/>
      <c r="S134" s="1022"/>
      <c r="T134" s="1022"/>
      <c r="U134" s="1022"/>
      <c r="V134" s="1022"/>
      <c r="W134" s="1107">
        <f t="shared" si="17"/>
      </c>
    </row>
    <row r="135" spans="1:23" ht="78.75">
      <c r="A135" s="711"/>
      <c r="B135" s="712" t="s">
        <v>1133</v>
      </c>
      <c r="C135" s="713" t="s">
        <v>152</v>
      </c>
      <c r="D135" s="713" t="s">
        <v>374</v>
      </c>
      <c r="E135" s="713" t="s">
        <v>375</v>
      </c>
      <c r="F135" s="714" t="s">
        <v>570</v>
      </c>
      <c r="G135" s="613">
        <f t="shared" si="16"/>
      </c>
      <c r="H135" s="521"/>
      <c r="I135" s="1021"/>
      <c r="J135" s="1022"/>
      <c r="K135" s="1022"/>
      <c r="L135" s="1022"/>
      <c r="M135" s="1022"/>
      <c r="N135" s="1022"/>
      <c r="O135" s="1022"/>
      <c r="P135" s="1022"/>
      <c r="Q135" s="1022"/>
      <c r="R135" s="1022"/>
      <c r="S135" s="1022"/>
      <c r="T135" s="1022"/>
      <c r="U135" s="1022"/>
      <c r="V135" s="1022"/>
      <c r="W135" s="1107">
        <f t="shared" si="17"/>
      </c>
    </row>
    <row r="136" spans="1:23" ht="90">
      <c r="A136" s="715" t="s">
        <v>894</v>
      </c>
      <c r="B136" s="715" t="s">
        <v>1170</v>
      </c>
      <c r="C136" s="719" t="s">
        <v>278</v>
      </c>
      <c r="D136" s="719" t="s">
        <v>376</v>
      </c>
      <c r="E136" s="716" t="s">
        <v>1274</v>
      </c>
      <c r="F136" s="716" t="s">
        <v>153</v>
      </c>
      <c r="G136" s="613">
        <f t="shared" si="16"/>
      </c>
      <c r="H136" s="521"/>
      <c r="I136" s="1021"/>
      <c r="J136" s="1022"/>
      <c r="K136" s="1022"/>
      <c r="L136" s="1022"/>
      <c r="M136" s="1022"/>
      <c r="N136" s="1022"/>
      <c r="O136" s="1022"/>
      <c r="P136" s="1022"/>
      <c r="Q136" s="1022"/>
      <c r="R136" s="1022"/>
      <c r="S136" s="1022"/>
      <c r="T136" s="1022"/>
      <c r="U136" s="1022"/>
      <c r="V136" s="1022"/>
      <c r="W136" s="1107">
        <f t="shared" si="17"/>
      </c>
    </row>
    <row r="137" spans="1:23" ht="101.25">
      <c r="A137" s="720" t="s">
        <v>895</v>
      </c>
      <c r="B137" s="721" t="s">
        <v>1171</v>
      </c>
      <c r="C137" s="722" t="s">
        <v>1172</v>
      </c>
      <c r="D137" s="722" t="s">
        <v>1173</v>
      </c>
      <c r="E137" s="722" t="s">
        <v>1174</v>
      </c>
      <c r="F137" s="723" t="s">
        <v>1175</v>
      </c>
      <c r="G137" s="618">
        <f t="shared" si="16"/>
      </c>
      <c r="H137" s="462"/>
      <c r="I137" s="1023"/>
      <c r="J137" s="1024"/>
      <c r="K137" s="1024"/>
      <c r="L137" s="1024"/>
      <c r="M137" s="1024"/>
      <c r="N137" s="1024"/>
      <c r="O137" s="1024"/>
      <c r="P137" s="1024"/>
      <c r="Q137" s="1024"/>
      <c r="R137" s="1024"/>
      <c r="S137" s="1024"/>
      <c r="T137" s="1024"/>
      <c r="U137" s="1024"/>
      <c r="V137" s="1024"/>
      <c r="W137" s="1108">
        <f t="shared" si="17"/>
      </c>
    </row>
    <row r="138" spans="1:24" s="1276" customFormat="1" ht="11.25">
      <c r="A138" s="383"/>
      <c r="B138" s="454"/>
      <c r="C138" s="384"/>
      <c r="D138" s="384"/>
      <c r="E138" s="384"/>
      <c r="F138" s="384"/>
      <c r="G138" s="470">
        <f t="shared" si="16"/>
      </c>
      <c r="H138" s="355"/>
      <c r="I138" s="1026"/>
      <c r="J138" s="1026"/>
      <c r="K138" s="1026"/>
      <c r="L138" s="1026"/>
      <c r="M138" s="1026"/>
      <c r="N138" s="1026"/>
      <c r="O138" s="1026"/>
      <c r="P138" s="1026"/>
      <c r="Q138" s="1026"/>
      <c r="R138" s="1026"/>
      <c r="S138" s="1026"/>
      <c r="T138" s="1026"/>
      <c r="U138" s="1026"/>
      <c r="V138" s="1026"/>
      <c r="W138" s="1110">
        <f t="shared" si="17"/>
      </c>
      <c r="X138" s="1275"/>
    </row>
    <row r="139" spans="1:24" s="1276" customFormat="1" ht="11.25">
      <c r="A139" s="383"/>
      <c r="B139" s="454"/>
      <c r="C139" s="384"/>
      <c r="D139" s="384"/>
      <c r="E139" s="384"/>
      <c r="F139" s="384"/>
      <c r="G139" s="470">
        <f t="shared" si="16"/>
      </c>
      <c r="H139" s="355"/>
      <c r="I139" s="1026"/>
      <c r="J139" s="1026"/>
      <c r="K139" s="1026"/>
      <c r="L139" s="1026"/>
      <c r="M139" s="1026"/>
      <c r="N139" s="1026"/>
      <c r="O139" s="1026"/>
      <c r="P139" s="1026"/>
      <c r="Q139" s="1026"/>
      <c r="R139" s="1026"/>
      <c r="S139" s="1026"/>
      <c r="T139" s="1026"/>
      <c r="U139" s="1026"/>
      <c r="V139" s="1026"/>
      <c r="W139" s="1110">
        <f t="shared" si="17"/>
      </c>
      <c r="X139" s="1275"/>
    </row>
    <row r="140" spans="1:24" s="1276" customFormat="1" ht="11.25">
      <c r="A140" s="383"/>
      <c r="B140" s="454"/>
      <c r="C140" s="384"/>
      <c r="D140" s="384"/>
      <c r="E140" s="384"/>
      <c r="F140" s="384"/>
      <c r="G140" s="470">
        <f t="shared" si="16"/>
      </c>
      <c r="H140" s="355"/>
      <c r="I140" s="1026"/>
      <c r="J140" s="1026"/>
      <c r="K140" s="1026"/>
      <c r="L140" s="1026"/>
      <c r="M140" s="1026"/>
      <c r="N140" s="1026"/>
      <c r="O140" s="1026"/>
      <c r="P140" s="1026"/>
      <c r="Q140" s="1026"/>
      <c r="R140" s="1026"/>
      <c r="S140" s="1026"/>
      <c r="T140" s="1026"/>
      <c r="U140" s="1026"/>
      <c r="V140" s="1026"/>
      <c r="W140" s="1110">
        <f t="shared" si="17"/>
      </c>
      <c r="X140" s="1275"/>
    </row>
    <row r="141" spans="1:24" s="1276" customFormat="1" ht="11.25">
      <c r="A141" s="383"/>
      <c r="B141" s="454"/>
      <c r="C141" s="384"/>
      <c r="D141" s="384"/>
      <c r="E141" s="384"/>
      <c r="F141" s="384"/>
      <c r="G141" s="470">
        <f t="shared" si="16"/>
      </c>
      <c r="H141" s="355"/>
      <c r="I141" s="1026"/>
      <c r="J141" s="1026"/>
      <c r="K141" s="1026"/>
      <c r="L141" s="1026"/>
      <c r="M141" s="1026"/>
      <c r="N141" s="1026"/>
      <c r="O141" s="1026"/>
      <c r="P141" s="1026"/>
      <c r="Q141" s="1026"/>
      <c r="R141" s="1026"/>
      <c r="S141" s="1026"/>
      <c r="T141" s="1026"/>
      <c r="U141" s="1026"/>
      <c r="V141" s="1026"/>
      <c r="W141" s="1110">
        <f t="shared" si="17"/>
      </c>
      <c r="X141" s="1275"/>
    </row>
    <row r="142" spans="1:24" s="1276" customFormat="1" ht="11.25">
      <c r="A142" s="383"/>
      <c r="B142" s="454"/>
      <c r="C142" s="384"/>
      <c r="D142" s="384"/>
      <c r="E142" s="384"/>
      <c r="F142" s="384"/>
      <c r="G142" s="470">
        <f t="shared" si="16"/>
      </c>
      <c r="H142" s="355"/>
      <c r="I142" s="1026"/>
      <c r="J142" s="1026"/>
      <c r="K142" s="1026"/>
      <c r="L142" s="1026"/>
      <c r="M142" s="1026"/>
      <c r="N142" s="1026"/>
      <c r="O142" s="1026"/>
      <c r="P142" s="1026"/>
      <c r="Q142" s="1026"/>
      <c r="R142" s="1026"/>
      <c r="S142" s="1026"/>
      <c r="T142" s="1026"/>
      <c r="U142" s="1026"/>
      <c r="V142" s="1026"/>
      <c r="W142" s="1110">
        <f t="shared" si="17"/>
      </c>
      <c r="X142" s="1275"/>
    </row>
    <row r="143" spans="1:23" ht="12" customHeight="1">
      <c r="A143" s="223"/>
      <c r="B143" s="224"/>
      <c r="C143" s="224"/>
      <c r="D143" s="224"/>
      <c r="E143" s="224"/>
      <c r="F143" s="225"/>
      <c r="H143" s="188"/>
      <c r="W143" s="1117"/>
    </row>
    <row r="144" spans="1:23" ht="16.5" thickBot="1">
      <c r="A144" s="685" t="s">
        <v>316</v>
      </c>
      <c r="B144" s="393"/>
      <c r="C144" s="393"/>
      <c r="D144" s="393"/>
      <c r="E144" s="393"/>
      <c r="F144" s="393"/>
      <c r="G144" s="393"/>
      <c r="H144" s="569"/>
      <c r="I144" s="393"/>
      <c r="J144" s="393"/>
      <c r="K144" s="393"/>
      <c r="L144" s="393"/>
      <c r="M144" s="393"/>
      <c r="N144" s="393"/>
      <c r="O144" s="393"/>
      <c r="P144" s="393"/>
      <c r="Q144" s="393"/>
      <c r="R144" s="393"/>
      <c r="S144" s="393"/>
      <c r="T144" s="393"/>
      <c r="U144" s="393"/>
      <c r="V144" s="393"/>
      <c r="W144" s="1120"/>
    </row>
    <row r="145" spans="1:23" ht="22.5">
      <c r="A145" s="1355" t="s">
        <v>1143</v>
      </c>
      <c r="B145" s="1349" t="s">
        <v>433</v>
      </c>
      <c r="C145" s="664" t="s">
        <v>300</v>
      </c>
      <c r="D145" s="664" t="s">
        <v>301</v>
      </c>
      <c r="E145" s="664" t="s">
        <v>543</v>
      </c>
      <c r="F145" s="724" t="s">
        <v>303</v>
      </c>
      <c r="G145" s="1362" t="s">
        <v>432</v>
      </c>
      <c r="H145" s="1378" t="s">
        <v>1573</v>
      </c>
      <c r="I145" s="1309" t="s">
        <v>325</v>
      </c>
      <c r="J145" s="1309"/>
      <c r="K145" s="1309"/>
      <c r="L145" s="1309"/>
      <c r="M145" s="1309"/>
      <c r="N145" s="1309"/>
      <c r="O145" s="1309"/>
      <c r="P145" s="1309"/>
      <c r="Q145" s="1309"/>
      <c r="R145" s="1309"/>
      <c r="S145" s="1309"/>
      <c r="T145" s="1309"/>
      <c r="U145" s="1309"/>
      <c r="V145" s="1310"/>
      <c r="W145" s="1382" t="s">
        <v>1563</v>
      </c>
    </row>
    <row r="146" spans="1:23" ht="12" thickBot="1">
      <c r="A146" s="1356"/>
      <c r="B146" s="1350"/>
      <c r="C146" s="666">
        <v>3</v>
      </c>
      <c r="D146" s="666">
        <v>2</v>
      </c>
      <c r="E146" s="666">
        <v>1</v>
      </c>
      <c r="F146" s="725">
        <v>0</v>
      </c>
      <c r="G146" s="1363"/>
      <c r="H146" s="1379"/>
      <c r="I146" s="688" t="s">
        <v>1007</v>
      </c>
      <c r="J146" s="689" t="s">
        <v>1008</v>
      </c>
      <c r="K146" s="689" t="s">
        <v>1009</v>
      </c>
      <c r="L146" s="689" t="s">
        <v>1010</v>
      </c>
      <c r="M146" s="689" t="s">
        <v>1011</v>
      </c>
      <c r="N146" s="689" t="s">
        <v>1012</v>
      </c>
      <c r="O146" s="689" t="s">
        <v>1013</v>
      </c>
      <c r="P146" s="689" t="s">
        <v>1014</v>
      </c>
      <c r="Q146" s="689" t="s">
        <v>1015</v>
      </c>
      <c r="R146" s="689" t="s">
        <v>1016</v>
      </c>
      <c r="S146" s="689" t="s">
        <v>1017</v>
      </c>
      <c r="T146" s="689" t="s">
        <v>1018</v>
      </c>
      <c r="U146" s="689" t="s">
        <v>1019</v>
      </c>
      <c r="V146" s="689" t="s">
        <v>1020</v>
      </c>
      <c r="W146" s="1383"/>
    </row>
    <row r="147" spans="1:23" ht="45">
      <c r="A147" s="1222" t="s">
        <v>892</v>
      </c>
      <c r="B147" s="1223" t="s">
        <v>791</v>
      </c>
      <c r="C147" s="1224" t="s">
        <v>569</v>
      </c>
      <c r="D147" s="1225"/>
      <c r="E147" s="1225"/>
      <c r="F147" s="1224" t="s">
        <v>1293</v>
      </c>
      <c r="G147" s="1218">
        <f aca="true" t="shared" si="18" ref="G147:G152">IF(COUNT(I147:V147)&gt;0,3,"")</f>
      </c>
      <c r="H147" s="1219" t="s">
        <v>87</v>
      </c>
      <c r="I147" s="1209"/>
      <c r="J147" s="1210"/>
      <c r="K147" s="1210"/>
      <c r="L147" s="1210"/>
      <c r="M147" s="1210"/>
      <c r="N147" s="1210"/>
      <c r="O147" s="1210"/>
      <c r="P147" s="1210"/>
      <c r="Q147" s="1210"/>
      <c r="R147" s="1210"/>
      <c r="S147" s="1210"/>
      <c r="T147" s="1210"/>
      <c r="U147" s="1210"/>
      <c r="V147" s="1210"/>
      <c r="W147" s="1181">
        <f aca="true" t="shared" si="19" ref="W147:W158">IF(G147="","",IF((SUM(I147:V147)/COUNT(I147:V147))&lt;=G147,SUMIF(I147:V147,"&lt;=3")/COUNTIF(I147:V147,"&lt;=3"),"check value"))</f>
      </c>
    </row>
    <row r="148" spans="1:23" ht="33.75">
      <c r="A148" s="1212"/>
      <c r="B148" s="1226" t="s">
        <v>792</v>
      </c>
      <c r="C148" s="1213" t="s">
        <v>569</v>
      </c>
      <c r="D148" s="1227"/>
      <c r="E148" s="1227"/>
      <c r="F148" s="1214" t="s">
        <v>616</v>
      </c>
      <c r="G148" s="1179">
        <f t="shared" si="18"/>
      </c>
      <c r="H148" s="1219" t="s">
        <v>88</v>
      </c>
      <c r="I148" s="1209"/>
      <c r="J148" s="1210"/>
      <c r="K148" s="1210"/>
      <c r="L148" s="1210"/>
      <c r="M148" s="1210"/>
      <c r="N148" s="1210"/>
      <c r="O148" s="1210"/>
      <c r="P148" s="1210"/>
      <c r="Q148" s="1210"/>
      <c r="R148" s="1210"/>
      <c r="S148" s="1210"/>
      <c r="T148" s="1210"/>
      <c r="U148" s="1210"/>
      <c r="V148" s="1210"/>
      <c r="W148" s="1181">
        <f t="shared" si="19"/>
      </c>
    </row>
    <row r="149" spans="1:23" ht="56.25">
      <c r="A149" s="676" t="s">
        <v>893</v>
      </c>
      <c r="B149" s="726" t="s">
        <v>901</v>
      </c>
      <c r="C149" s="677" t="s">
        <v>300</v>
      </c>
      <c r="D149" s="677" t="s">
        <v>301</v>
      </c>
      <c r="E149" s="677" t="s">
        <v>302</v>
      </c>
      <c r="F149" s="677" t="s">
        <v>570</v>
      </c>
      <c r="G149" s="613">
        <f t="shared" si="18"/>
      </c>
      <c r="H149" s="520"/>
      <c r="I149" s="1038"/>
      <c r="J149" s="1039"/>
      <c r="K149" s="1039"/>
      <c r="L149" s="1039"/>
      <c r="M149" s="1039"/>
      <c r="N149" s="1039"/>
      <c r="O149" s="1039"/>
      <c r="P149" s="1039"/>
      <c r="Q149" s="1039"/>
      <c r="R149" s="1039"/>
      <c r="S149" s="1039"/>
      <c r="T149" s="1039"/>
      <c r="U149" s="1039"/>
      <c r="V149" s="1039"/>
      <c r="W149" s="1107">
        <f t="shared" si="19"/>
      </c>
    </row>
    <row r="150" spans="1:23" ht="22.5">
      <c r="A150" s="671"/>
      <c r="B150" s="678" t="s">
        <v>154</v>
      </c>
      <c r="C150" s="673" t="s">
        <v>155</v>
      </c>
      <c r="D150" s="673" t="s">
        <v>156</v>
      </c>
      <c r="E150" s="673" t="s">
        <v>157</v>
      </c>
      <c r="F150" s="674" t="s">
        <v>570</v>
      </c>
      <c r="G150" s="613">
        <f t="shared" si="18"/>
      </c>
      <c r="H150" s="520"/>
      <c r="I150" s="1038"/>
      <c r="J150" s="1039"/>
      <c r="K150" s="1039"/>
      <c r="L150" s="1039"/>
      <c r="M150" s="1039"/>
      <c r="N150" s="1039"/>
      <c r="O150" s="1039"/>
      <c r="P150" s="1039"/>
      <c r="Q150" s="1039"/>
      <c r="R150" s="1039"/>
      <c r="S150" s="1039"/>
      <c r="T150" s="1039"/>
      <c r="U150" s="1039"/>
      <c r="V150" s="1039"/>
      <c r="W150" s="1107">
        <f t="shared" si="19"/>
      </c>
    </row>
    <row r="151" spans="1:23" ht="22.5">
      <c r="A151" s="676"/>
      <c r="B151" s="676" t="s">
        <v>158</v>
      </c>
      <c r="C151" s="677" t="s">
        <v>159</v>
      </c>
      <c r="D151" s="677" t="s">
        <v>160</v>
      </c>
      <c r="E151" s="677" t="s">
        <v>161</v>
      </c>
      <c r="F151" s="677" t="s">
        <v>570</v>
      </c>
      <c r="G151" s="613">
        <f t="shared" si="18"/>
      </c>
      <c r="H151" s="520"/>
      <c r="I151" s="1021"/>
      <c r="J151" s="1022"/>
      <c r="K151" s="1022"/>
      <c r="L151" s="1022"/>
      <c r="M151" s="1022"/>
      <c r="N151" s="1022"/>
      <c r="O151" s="1022"/>
      <c r="P151" s="1022"/>
      <c r="Q151" s="1022"/>
      <c r="R151" s="1022"/>
      <c r="S151" s="1022"/>
      <c r="T151" s="1022"/>
      <c r="U151" s="1022"/>
      <c r="V151" s="1022"/>
      <c r="W151" s="1107">
        <f t="shared" si="19"/>
      </c>
    </row>
    <row r="152" spans="1:23" ht="45">
      <c r="A152" s="671" t="s">
        <v>895</v>
      </c>
      <c r="B152" s="678" t="s">
        <v>162</v>
      </c>
      <c r="C152" s="673" t="s">
        <v>163</v>
      </c>
      <c r="D152" s="673" t="s">
        <v>440</v>
      </c>
      <c r="E152" s="673" t="s">
        <v>164</v>
      </c>
      <c r="F152" s="674" t="s">
        <v>165</v>
      </c>
      <c r="G152" s="613">
        <f t="shared" si="18"/>
      </c>
      <c r="H152" s="521"/>
      <c r="I152" s="1021"/>
      <c r="J152" s="1022"/>
      <c r="K152" s="1022"/>
      <c r="L152" s="1022"/>
      <c r="M152" s="1022"/>
      <c r="N152" s="1022"/>
      <c r="O152" s="1022"/>
      <c r="P152" s="1022"/>
      <c r="Q152" s="1022"/>
      <c r="R152" s="1022"/>
      <c r="S152" s="1022"/>
      <c r="T152" s="1022"/>
      <c r="U152" s="1022"/>
      <c r="V152" s="1022"/>
      <c r="W152" s="1107">
        <f t="shared" si="19"/>
      </c>
    </row>
    <row r="153" spans="1:23" ht="45">
      <c r="A153" s="727"/>
      <c r="B153" s="727" t="s">
        <v>286</v>
      </c>
      <c r="C153" s="728" t="s">
        <v>521</v>
      </c>
      <c r="D153" s="728" t="s">
        <v>522</v>
      </c>
      <c r="E153" s="728" t="s">
        <v>1464</v>
      </c>
      <c r="F153" s="728" t="s">
        <v>590</v>
      </c>
      <c r="G153" s="618">
        <f aca="true" t="shared" si="20" ref="G153:G158">IF(COUNT(I153:V153)&gt;0,3,"")</f>
      </c>
      <c r="H153" s="521"/>
      <c r="I153" s="1023"/>
      <c r="J153" s="1024"/>
      <c r="K153" s="1024"/>
      <c r="L153" s="1024"/>
      <c r="M153" s="1024"/>
      <c r="N153" s="1024"/>
      <c r="O153" s="1024"/>
      <c r="P153" s="1024"/>
      <c r="Q153" s="1024"/>
      <c r="R153" s="1024"/>
      <c r="S153" s="1024"/>
      <c r="T153" s="1024"/>
      <c r="U153" s="1024"/>
      <c r="V153" s="1024"/>
      <c r="W153" s="1115">
        <f t="shared" si="19"/>
      </c>
    </row>
    <row r="154" spans="1:23" ht="81.75" customHeight="1">
      <c r="A154" s="1124" t="s">
        <v>892</v>
      </c>
      <c r="B154" s="1202" t="s">
        <v>279</v>
      </c>
      <c r="C154" s="1125" t="s">
        <v>569</v>
      </c>
      <c r="D154" s="1125" t="s">
        <v>281</v>
      </c>
      <c r="E154" s="1125" t="s">
        <v>282</v>
      </c>
      <c r="F154" s="1125" t="s">
        <v>285</v>
      </c>
      <c r="G154" s="1184">
        <f t="shared" si="20"/>
      </c>
      <c r="H154" s="1185"/>
      <c r="I154" s="1128"/>
      <c r="J154" s="1129"/>
      <c r="K154" s="1129"/>
      <c r="L154" s="1129"/>
      <c r="M154" s="1129"/>
      <c r="N154" s="1129"/>
      <c r="O154" s="1129"/>
      <c r="P154" s="1129"/>
      <c r="Q154" s="1129"/>
      <c r="R154" s="1129"/>
      <c r="S154" s="1129"/>
      <c r="T154" s="1129"/>
      <c r="U154" s="1129"/>
      <c r="V154" s="1129"/>
      <c r="W154" s="1186">
        <f>IF(G154="","",IF((SUM(I154:V154)/COUNT(I154:V154))&lt;=G154,SUMIF(I154:V154,"&lt;=3")/COUNTIF(I154:V154,"&lt;=3"),"check value"))</f>
      </c>
    </row>
    <row r="155" spans="1:23" ht="33.75">
      <c r="A155" s="1124"/>
      <c r="B155" s="1202" t="s">
        <v>280</v>
      </c>
      <c r="C155" s="1125" t="s">
        <v>569</v>
      </c>
      <c r="D155" s="1125" t="s">
        <v>284</v>
      </c>
      <c r="E155" s="1125" t="s">
        <v>283</v>
      </c>
      <c r="F155" s="1125" t="s">
        <v>285</v>
      </c>
      <c r="G155" s="1184">
        <f t="shared" si="20"/>
      </c>
      <c r="H155" s="1185"/>
      <c r="I155" s="1128"/>
      <c r="J155" s="1129"/>
      <c r="K155" s="1129"/>
      <c r="L155" s="1129"/>
      <c r="M155" s="1129"/>
      <c r="N155" s="1129"/>
      <c r="O155" s="1129"/>
      <c r="P155" s="1129"/>
      <c r="Q155" s="1129"/>
      <c r="R155" s="1129"/>
      <c r="S155" s="1129"/>
      <c r="T155" s="1129"/>
      <c r="U155" s="1129"/>
      <c r="V155" s="1129"/>
      <c r="W155" s="1186">
        <f>IF(G155="","",IF((SUM(I155:V155)/COUNT(I155:V155))&lt;=G155,SUMIF(I155:V155,"&lt;=3")/COUNTIF(I155:V155,"&lt;=3"),"check value"))</f>
      </c>
    </row>
    <row r="156" spans="1:24" s="1276" customFormat="1" ht="11.25">
      <c r="A156" s="379"/>
      <c r="B156" s="455"/>
      <c r="C156" s="468"/>
      <c r="D156" s="468"/>
      <c r="E156" s="468"/>
      <c r="F156" s="468"/>
      <c r="G156" s="470">
        <f t="shared" si="20"/>
      </c>
      <c r="H156" s="522"/>
      <c r="I156" s="1026"/>
      <c r="J156" s="1026"/>
      <c r="K156" s="1026"/>
      <c r="L156" s="1026"/>
      <c r="M156" s="1026"/>
      <c r="N156" s="1026"/>
      <c r="O156" s="1026"/>
      <c r="P156" s="1026"/>
      <c r="Q156" s="1026"/>
      <c r="R156" s="1026"/>
      <c r="S156" s="1026"/>
      <c r="T156" s="1026"/>
      <c r="U156" s="1026"/>
      <c r="V156" s="1026"/>
      <c r="W156" s="1121">
        <f t="shared" si="19"/>
      </c>
      <c r="X156" s="1275"/>
    </row>
    <row r="157" spans="1:24" s="1276" customFormat="1" ht="11.25">
      <c r="A157" s="379"/>
      <c r="B157" s="455"/>
      <c r="C157" s="468"/>
      <c r="D157" s="468"/>
      <c r="E157" s="468"/>
      <c r="F157" s="468"/>
      <c r="G157" s="470">
        <f t="shared" si="20"/>
      </c>
      <c r="H157" s="522"/>
      <c r="I157" s="1026"/>
      <c r="J157" s="1026"/>
      <c r="K157" s="1026"/>
      <c r="L157" s="1026"/>
      <c r="M157" s="1026"/>
      <c r="N157" s="1026"/>
      <c r="O157" s="1026"/>
      <c r="P157" s="1026"/>
      <c r="Q157" s="1026"/>
      <c r="R157" s="1026"/>
      <c r="S157" s="1026"/>
      <c r="T157" s="1026"/>
      <c r="U157" s="1026"/>
      <c r="V157" s="1026"/>
      <c r="W157" s="1121">
        <f t="shared" si="19"/>
      </c>
      <c r="X157" s="1275"/>
    </row>
    <row r="158" spans="1:24" s="1276" customFormat="1" ht="11.25">
      <c r="A158" s="379"/>
      <c r="B158" s="455"/>
      <c r="C158" s="379"/>
      <c r="D158" s="379"/>
      <c r="E158" s="379"/>
      <c r="F158" s="379"/>
      <c r="G158" s="470">
        <f t="shared" si="20"/>
      </c>
      <c r="H158" s="522"/>
      <c r="I158" s="1026"/>
      <c r="J158" s="1026"/>
      <c r="K158" s="1026"/>
      <c r="L158" s="1026"/>
      <c r="M158" s="1026"/>
      <c r="N158" s="1026"/>
      <c r="O158" s="1026"/>
      <c r="P158" s="1026"/>
      <c r="Q158" s="1026"/>
      <c r="R158" s="1026"/>
      <c r="S158" s="1026"/>
      <c r="T158" s="1026"/>
      <c r="U158" s="1026"/>
      <c r="V158" s="1026"/>
      <c r="W158" s="1121">
        <f t="shared" si="19"/>
      </c>
      <c r="X158" s="1275"/>
    </row>
    <row r="159" spans="1:8" ht="26.25">
      <c r="A159" s="341"/>
      <c r="B159" s="342"/>
      <c r="C159" s="342"/>
      <c r="D159" s="342"/>
      <c r="E159" s="342"/>
      <c r="H159" s="188"/>
    </row>
    <row r="160" spans="1:5" ht="15.75">
      <c r="A160" s="343"/>
      <c r="B160" s="344"/>
      <c r="C160" s="344"/>
      <c r="D160" s="344"/>
      <c r="E160" s="344"/>
    </row>
    <row r="161" spans="1:5" ht="15.75">
      <c r="A161" s="345"/>
      <c r="B161" s="346"/>
      <c r="C161" s="346"/>
      <c r="D161" s="346"/>
      <c r="E161" s="346"/>
    </row>
    <row r="162" spans="1:5" ht="15.75">
      <c r="A162" s="345"/>
      <c r="B162" s="346"/>
      <c r="C162" s="346"/>
      <c r="D162" s="346"/>
      <c r="E162" s="346"/>
    </row>
    <row r="163" spans="1:5" ht="15.75">
      <c r="A163" s="345"/>
      <c r="B163" s="346"/>
      <c r="C163" s="346"/>
      <c r="D163" s="346"/>
      <c r="E163" s="346"/>
    </row>
    <row r="164" spans="1:5" ht="12.75">
      <c r="A164" s="347"/>
      <c r="B164" s="346"/>
      <c r="C164" s="346"/>
      <c r="D164" s="346"/>
      <c r="E164" s="346"/>
    </row>
    <row r="165" spans="1:5" ht="15.75">
      <c r="A165" s="345"/>
      <c r="B165" s="346"/>
      <c r="C165" s="346"/>
      <c r="D165" s="346"/>
      <c r="E165" s="346"/>
    </row>
    <row r="166" spans="1:5" ht="15.75">
      <c r="A166" s="345"/>
      <c r="B166" s="346"/>
      <c r="C166" s="346"/>
      <c r="D166" s="346"/>
      <c r="E166" s="346"/>
    </row>
    <row r="167" spans="1:5" ht="11.25">
      <c r="A167" s="348"/>
      <c r="B167" s="348"/>
      <c r="C167" s="348"/>
      <c r="D167" s="348"/>
      <c r="E167" s="348"/>
    </row>
    <row r="168" spans="1:5" ht="11.25">
      <c r="A168" s="348"/>
      <c r="B168" s="348"/>
      <c r="C168" s="348"/>
      <c r="D168" s="348"/>
      <c r="E168" s="348"/>
    </row>
  </sheetData>
  <sheetProtection/>
  <mergeCells count="54">
    <mergeCell ref="W4:W5"/>
    <mergeCell ref="W62:W63"/>
    <mergeCell ref="W21:W22"/>
    <mergeCell ref="W43:W44"/>
    <mergeCell ref="W128:W129"/>
    <mergeCell ref="W101:W102"/>
    <mergeCell ref="W82:W83"/>
    <mergeCell ref="W116:W117"/>
    <mergeCell ref="I21:V21"/>
    <mergeCell ref="G4:G5"/>
    <mergeCell ref="G21:G22"/>
    <mergeCell ref="H21:H22"/>
    <mergeCell ref="I101:V101"/>
    <mergeCell ref="I128:V128"/>
    <mergeCell ref="G62:G63"/>
    <mergeCell ref="G43:G44"/>
    <mergeCell ref="G82:G83"/>
    <mergeCell ref="G101:G102"/>
    <mergeCell ref="H145:H146"/>
    <mergeCell ref="G116:G117"/>
    <mergeCell ref="H62:H63"/>
    <mergeCell ref="A116:A117"/>
    <mergeCell ref="A145:A146"/>
    <mergeCell ref="W145:W146"/>
    <mergeCell ref="H128:H129"/>
    <mergeCell ref="H82:H83"/>
    <mergeCell ref="H101:H102"/>
    <mergeCell ref="H116:H117"/>
    <mergeCell ref="A4:A5"/>
    <mergeCell ref="B21:B22"/>
    <mergeCell ref="A21:A22"/>
    <mergeCell ref="A43:A44"/>
    <mergeCell ref="B43:B44"/>
    <mergeCell ref="A62:A63"/>
    <mergeCell ref="I145:V145"/>
    <mergeCell ref="B62:B63"/>
    <mergeCell ref="A82:A83"/>
    <mergeCell ref="A101:A102"/>
    <mergeCell ref="A128:A129"/>
    <mergeCell ref="I62:V62"/>
    <mergeCell ref="I82:V82"/>
    <mergeCell ref="B145:B146"/>
    <mergeCell ref="G145:G146"/>
    <mergeCell ref="G128:G129"/>
    <mergeCell ref="H4:H5"/>
    <mergeCell ref="I116:V116"/>
    <mergeCell ref="B128:B129"/>
    <mergeCell ref="B116:B117"/>
    <mergeCell ref="B101:B102"/>
    <mergeCell ref="B82:B83"/>
    <mergeCell ref="B4:B5"/>
    <mergeCell ref="I43:V43"/>
    <mergeCell ref="H43:H44"/>
    <mergeCell ref="I4:V4"/>
  </mergeCells>
  <conditionalFormatting sqref="B161:E166">
    <cfRule type="cellIs" priority="1" dxfId="0" operator="equal" stopIfTrue="1">
      <formula>"Highly adequate"</formula>
    </cfRule>
    <cfRule type="cellIs" priority="2" dxfId="1" operator="equal" stopIfTrue="1">
      <formula>"Adequate"</formula>
    </cfRule>
    <cfRule type="cellIs" priority="3" dxfId="2" operator="equal" stopIfTrue="1">
      <formula>"Present but not adequate"</formula>
    </cfRule>
  </conditionalFormatting>
  <dataValidations count="1">
    <dataValidation type="list" allowBlank="1" showInputMessage="1" showErrorMessage="1" sqref="I147:V158 I128:V142 I45:V59 I64:V79 I84:V97 I103:V113 I118:V125 I6:V18 I23:V40">
      <formula1>"0,1,2,3"</formula1>
    </dataValidation>
  </dataValidations>
  <printOptions/>
  <pageMargins left="0.75" right="0.75" top="1" bottom="1" header="0.5" footer="0.5"/>
  <pageSetup blackAndWhite="1" horizontalDpi="600" verticalDpi="600" orientation="landscape" paperSize="9" r:id="rId4"/>
  <rowBreaks count="3" manualBreakCount="3">
    <brk id="97" max="255" man="1"/>
    <brk id="125" max="255" man="1"/>
    <brk id="143"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Health Metrics Network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Situation Analysis and Monitoring Tools</dc:title>
  <dc:subject/>
  <dc:creator>Au</dc:creator>
  <cp:keywords/>
  <dc:description/>
  <cp:lastModifiedBy>Andrea De Luka</cp:lastModifiedBy>
  <cp:lastPrinted>2007-02-12T03:48:25Z</cp:lastPrinted>
  <dcterms:created xsi:type="dcterms:W3CDTF">2005-03-31T18:39:23Z</dcterms:created>
  <dcterms:modified xsi:type="dcterms:W3CDTF">2014-06-09T16:04:13Z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