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7800" windowHeight="4155" tabRatio="639" activeTab="1"/>
  </bookViews>
  <sheets>
    <sheet name="Information" sheetId="1" r:id="rId1"/>
    <sheet name="Migration Model" sheetId="2" r:id="rId2"/>
    <sheet name="Adjustments" sheetId="3" r:id="rId3"/>
    <sheet name="Im_Family" sheetId="4" state="hidden" r:id="rId4"/>
    <sheet name="Im_MLabor" sheetId="5" state="hidden" r:id="rId5"/>
    <sheet name="Im_FLabor" sheetId="6" state="hidden" r:id="rId6"/>
    <sheet name="Em_Family" sheetId="7" state="hidden" r:id="rId7"/>
    <sheet name="Em_MLabor" sheetId="8" state="hidden" r:id="rId8"/>
    <sheet name="Em_FLabor" sheetId="9" state="hidden" r:id="rId9"/>
  </sheets>
  <definedNames>
    <definedName name="ABC">#REF!</definedName>
    <definedName name="DEF">#REF!</definedName>
    <definedName name="EFLMigration">'Em_FLabor'!$B$15:$E$32</definedName>
    <definedName name="EFYMigration">'Em_Family'!$B$15:$E$32</definedName>
    <definedName name="Emigrants_10">#REF!</definedName>
    <definedName name="Emigrants_5">#REF!</definedName>
    <definedName name="EMLMigration">'Em_MLabor'!$B$15:$E$32</definedName>
    <definedName name="FYMigration">'Im_Family'!$B$15:$E$32</definedName>
    <definedName name="GHI">#REF!</definedName>
    <definedName name="IFLMigration">'Im_FLabor'!$B$15:$E$32</definedName>
    <definedName name="IMLMigration">'Im_MLabor'!$B$15:$E$32</definedName>
    <definedName name="Immigrants">#REF!</definedName>
    <definedName name="JKL">#REF!</definedName>
    <definedName name="Migration">'Migration Model'!$B$36:$E$53</definedName>
    <definedName name="MNL">#REF!</definedName>
    <definedName name="Net">#REF!</definedName>
    <definedName name="NetMigrants">'Migration Model'!$B$4</definedName>
    <definedName name="NetMigrants_EFL">'Em_FLabor'!$B$8</definedName>
    <definedName name="NetMigrants_EFY">'Em_Family'!$B$8</definedName>
    <definedName name="NetMigrants_EML">'Em_MLabor'!$B$8</definedName>
    <definedName name="NetMigrants_FY">'Im_Family'!$B$8</definedName>
    <definedName name="NetMigrants_IFL">'Im_FLabor'!$B$8</definedName>
    <definedName name="NetMigrants_IML">'Im_MLabor'!$B$8</definedName>
    <definedName name="PositiveNegative">'Migration Model'!$B$8</definedName>
    <definedName name="Value">#REF!</definedName>
    <definedName name="Years">#REF!</definedName>
  </definedNames>
  <calcPr fullCalcOnLoad="1" iterate="1" iterateCount="1000" iterateDelta="0.001"/>
</workbook>
</file>

<file path=xl/sharedStrings.xml><?xml version="1.0" encoding="utf-8"?>
<sst xmlns="http://schemas.openxmlformats.org/spreadsheetml/2006/main" count="519" uniqueCount="86">
  <si>
    <t>Castro's model as a template</t>
  </si>
  <si>
    <t>Input Parameters</t>
  </si>
  <si>
    <t>Number of net migrants</t>
  </si>
  <si>
    <t>SRAe</t>
  </si>
  <si>
    <t>SRAi</t>
  </si>
  <si>
    <t>Immigrant-Emigrant Ratio</t>
  </si>
  <si>
    <t>Migration Numbers</t>
  </si>
  <si>
    <t>Distribution</t>
  </si>
  <si>
    <t>Age</t>
  </si>
  <si>
    <t>Male</t>
  </si>
  <si>
    <t>Female</t>
  </si>
  <si>
    <t>The section below includes all the calculations for the Castro model. Explanations can be found in Castro's appendix.</t>
  </si>
  <si>
    <t>Proportion child migrants</t>
  </si>
  <si>
    <t>Numbers of Migrants</t>
  </si>
  <si>
    <t>Sex Ratios</t>
  </si>
  <si>
    <t>Sex-specific migrant No.</t>
  </si>
  <si>
    <t>Sex-specific M Ratios</t>
  </si>
  <si>
    <t>K=</t>
  </si>
  <si>
    <t>Wim</t>
  </si>
  <si>
    <t>ET</t>
  </si>
  <si>
    <t>Sre</t>
  </si>
  <si>
    <t>Ef</t>
  </si>
  <si>
    <t>Km</t>
  </si>
  <si>
    <t>pmue</t>
  </si>
  <si>
    <t>Wif</t>
  </si>
  <si>
    <t>IT</t>
  </si>
  <si>
    <t>Sri</t>
  </si>
  <si>
    <t>Em</t>
  </si>
  <si>
    <t>Kf</t>
  </si>
  <si>
    <t>plae</t>
  </si>
  <si>
    <t>Wem</t>
  </si>
  <si>
    <t>If</t>
  </si>
  <si>
    <t>Nm</t>
  </si>
  <si>
    <t>pmui</t>
  </si>
  <si>
    <t>Wef</t>
  </si>
  <si>
    <t>Im</t>
  </si>
  <si>
    <t>Nf</t>
  </si>
  <si>
    <t>plai</t>
  </si>
  <si>
    <t>These are constants for the Castro model. They may be varied if desired.</t>
  </si>
  <si>
    <t>Net Emigration Country</t>
  </si>
  <si>
    <t>Net Immigration Country</t>
  </si>
  <si>
    <t xml:space="preserve"> </t>
  </si>
  <si>
    <t>Emigration</t>
  </si>
  <si>
    <t>Immigration</t>
  </si>
  <si>
    <t>males</t>
  </si>
  <si>
    <t>females</t>
  </si>
  <si>
    <t>Mean Child Migration Age</t>
  </si>
  <si>
    <t>Mean Adult MigrationAge</t>
  </si>
  <si>
    <t>MALES</t>
  </si>
  <si>
    <t>FEMALES</t>
  </si>
  <si>
    <t>ae(x)</t>
  </si>
  <si>
    <t>ce(x)</t>
  </si>
  <si>
    <t>e(x)</t>
  </si>
  <si>
    <t>ai(x)</t>
  </si>
  <si>
    <t>ci(x)</t>
  </si>
  <si>
    <t>I(x)</t>
  </si>
  <si>
    <t>Net Migrants</t>
  </si>
  <si>
    <t>TOTAL</t>
  </si>
  <si>
    <t>Migration Model</t>
  </si>
  <si>
    <t>Migration by Age and Sex According to Castro</t>
  </si>
  <si>
    <t>Values in 1000</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</si>
  <si>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</si>
  <si>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</si>
  <si>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</si>
  <si>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</si>
  <si>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</si>
  <si>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</si>
  <si>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</si>
  <si>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</si>
  <si>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</si>
  <si>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</si>
  <si>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</si>
  <si>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</si>
  <si>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</si>
  <si>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</si>
  <si>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</si>
  <si>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t>
  </si>
  <si>
    <t>Sex Ratio</t>
  </si>
  <si>
    <t>5-9</t>
  </si>
  <si>
    <t xml:space="preserve"> 0-4</t>
  </si>
  <si>
    <t>General description of the template:</t>
  </si>
  <si>
    <t>Purpose of template:</t>
  </si>
  <si>
    <t>Use:</t>
  </si>
  <si>
    <t>To estimate an age and sex profile of migration following the Castro Model.</t>
  </si>
  <si>
    <r>
      <t xml:space="preserve">One only has to enter a value for the net flow (net migrants) and decide on the model one wants to use (always decide on the net value first and then choose the model). One should enter a </t>
    </r>
    <r>
      <rPr>
        <u val="single"/>
        <sz val="10"/>
        <rFont val="Arial"/>
        <family val="2"/>
      </rPr>
      <t>positive</t>
    </r>
    <r>
      <rPr>
        <sz val="10"/>
        <rFont val="Arial"/>
        <family val="0"/>
      </rPr>
      <t xml:space="preserve"> number for immigration-dominated flows and a </t>
    </r>
    <r>
      <rPr>
        <u val="single"/>
        <sz val="10"/>
        <rFont val="Arial"/>
        <family val="2"/>
      </rPr>
      <t>negative</t>
    </r>
    <r>
      <rPr>
        <sz val="10"/>
        <rFont val="Arial"/>
        <family val="0"/>
      </rPr>
      <t xml:space="preserve"> number for emigration-dominated flows. If one, by mistake, enters a positive net inflow number and decides on an emigration-dominated model, one will automatically be moved to the corresponding immigration-dominated model. The values that can be picked up for use in Abacus are given in the first range of cells highlighted (values in 1000).</t>
    </r>
  </si>
  <si>
    <r>
      <t>There are a total of three worksheets (</t>
    </r>
    <r>
      <rPr>
        <i/>
        <sz val="10"/>
        <rFont val="Arial"/>
        <family val="2"/>
      </rPr>
      <t>Information</t>
    </r>
    <r>
      <rPr>
        <sz val="10"/>
        <rFont val="Arial"/>
        <family val="0"/>
      </rPr>
      <t xml:space="preserve"> (this sheet), </t>
    </r>
    <r>
      <rPr>
        <i/>
        <sz val="10"/>
        <rFont val="Arial"/>
        <family val="2"/>
      </rPr>
      <t>Migration Model</t>
    </r>
    <r>
      <rPr>
        <sz val="10"/>
        <rFont val="Arial"/>
        <family val="0"/>
      </rPr>
      <t xml:space="preserve"> and </t>
    </r>
    <r>
      <rPr>
        <i/>
        <sz val="10"/>
        <rFont val="Arial"/>
        <family val="2"/>
      </rPr>
      <t>Adjustments</t>
    </r>
    <r>
      <rPr>
        <sz val="10"/>
        <rFont val="Arial"/>
        <family val="0"/>
      </rPr>
      <t xml:space="preserve">). The major worksheet is the </t>
    </r>
    <r>
      <rPr>
        <i/>
        <sz val="10"/>
        <rFont val="Arial"/>
        <family val="2"/>
      </rPr>
      <t>Migration Model worksheet</t>
    </r>
    <r>
      <rPr>
        <sz val="10"/>
        <rFont val="Arial"/>
        <family val="0"/>
      </rPr>
      <t xml:space="preserve">. It differentiates basically between two types of migration: 1. labor and 2. family migration. It also allows the user to distinguish between male and female migration flows and emigration- and immigration-dominated flows. The </t>
    </r>
    <r>
      <rPr>
        <i/>
        <sz val="10"/>
        <rFont val="Arial"/>
        <family val="2"/>
      </rPr>
      <t>Adjustments worksheet</t>
    </r>
    <r>
      <rPr>
        <sz val="10"/>
        <rFont val="Arial"/>
        <family val="0"/>
      </rPr>
      <t xml:space="preserve"> allows the user to adjust the numbers by hand and obtain a corresponding graph. Helper sheets to this template are hidden, but must not be deleted.</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</si>
</sst>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59">
    <font>
      <sz val="10"/>
      <name val="Arial"/>
      <family val="0"/>
    </font>
    <font>
      <sz val="11"/>
      <color indexed="8"/>
      <name val="Calibri"/>
      <family val="2"/>
    </font>
    <font>
      <b/>
      <sz val="14"/>
      <name val="Arial"/>
      <family val="2"/>
    </font>
    <font>
      <b/>
      <sz val="10"/>
      <name val="Arial"/>
      <family val="2"/>
    </font>
    <font>
      <sz val="10"/>
      <color indexed="10"/>
      <name val="Arial"/>
      <family val="2"/>
    </font>
    <font>
      <b/>
      <sz val="10"/>
      <color indexed="12"/>
      <name val="Arial"/>
      <family val="2"/>
    </font>
    <font>
      <b/>
      <sz val="12"/>
      <color indexed="8"/>
      <name val="Arial"/>
      <family val="2"/>
    </font>
    <font>
      <b/>
      <u val="single"/>
      <sz val="14"/>
      <name val="Arial"/>
      <family val="2"/>
    </font>
    <font>
      <sz val="12"/>
      <name val="Arial"/>
      <family val="2"/>
    </font>
    <font>
      <b/>
      <sz val="12"/>
      <name val="Arial"/>
      <family val="2"/>
    </font>
    <font>
      <sz val="8"/>
      <name val="Arial"/>
      <family val="2"/>
    </font>
    <font>
      <i/>
      <sz val="10"/>
      <name val="Arial"/>
      <family val="2"/>
    </font>
    <font>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9.75"/>
      <color indexed="8"/>
      <name val="Arial"/>
      <family val="0"/>
    </font>
    <font>
      <b/>
      <sz val="11.75"/>
      <color indexed="8"/>
      <name val="Arial"/>
      <family val="0"/>
    </font>
    <font>
      <b/>
      <sz val="10"/>
      <color indexed="8"/>
      <name val="Arial"/>
      <family val="0"/>
    </font>
    <font>
      <sz val="9.2"/>
      <color indexed="8"/>
      <name val="Arial"/>
      <family val="0"/>
    </font>
    <font>
      <sz val="8"/>
      <color indexed="8"/>
      <name val="Arial"/>
      <family val="0"/>
    </font>
    <font>
      <sz val="8.95"/>
      <color indexed="8"/>
      <name val="Arial"/>
      <family val="0"/>
    </font>
    <font>
      <sz val="10.25"/>
      <color indexed="8"/>
      <name val="Arial"/>
      <family val="0"/>
    </font>
    <font>
      <b/>
      <sz val="10.25"/>
      <color indexed="8"/>
      <name val="Arial"/>
      <family val="0"/>
    </font>
    <font>
      <sz val="8.75"/>
      <color indexed="8"/>
      <name val="Arial"/>
      <family val="0"/>
    </font>
    <font>
      <b/>
      <sz val="8.75"/>
      <color indexed="8"/>
      <name val="Arial"/>
      <family val="0"/>
    </font>
    <font>
      <b/>
      <sz val="10.5"/>
      <color indexed="8"/>
      <name val="Arial"/>
      <family val="0"/>
    </font>
    <font>
      <sz val="8.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ck"/>
      <right/>
      <top style="thick"/>
      <bottom style="thin"/>
    </border>
    <border>
      <left/>
      <right style="thick"/>
      <top style="thick"/>
      <bottom style="thin"/>
    </border>
    <border>
      <left style="thick"/>
      <right/>
      <top/>
      <bottom/>
    </border>
    <border>
      <left style="thick"/>
      <right/>
      <top/>
      <bottom style="thick"/>
    </border>
    <border>
      <left style="medium"/>
      <right/>
      <top style="medium"/>
      <bottom/>
    </border>
    <border>
      <left/>
      <right/>
      <top style="medium"/>
      <bottom/>
    </border>
    <border>
      <left style="thin"/>
      <right/>
      <top style="medium"/>
      <bottom/>
    </border>
    <border>
      <left/>
      <right style="medium"/>
      <top style="medium"/>
      <bottom/>
    </border>
    <border>
      <left style="medium"/>
      <right/>
      <top/>
      <bottom style="medium"/>
    </border>
    <border>
      <left/>
      <right/>
      <top/>
      <bottom style="medium"/>
    </border>
    <border>
      <left style="thin"/>
      <right/>
      <top/>
      <bottom style="medium"/>
    </border>
    <border>
      <left/>
      <right style="medium"/>
      <top/>
      <bottom style="medium"/>
    </border>
    <border>
      <left style="medium"/>
      <right/>
      <top/>
      <bottom/>
    </border>
    <border>
      <left style="thin"/>
      <right/>
      <top/>
      <bottom/>
    </border>
    <border>
      <left/>
      <right style="medium"/>
      <top/>
      <bottom/>
    </border>
    <border>
      <left style="thin"/>
      <right/>
      <top style="medium"/>
      <bottom style="medium"/>
    </border>
    <border>
      <left/>
      <right/>
      <top style="thick"/>
      <bottom/>
    </border>
    <border>
      <left style="thin"/>
      <right/>
      <top style="thick"/>
      <bottom/>
    </border>
    <border>
      <left/>
      <right style="thick"/>
      <top style="thick"/>
      <bottom/>
    </border>
    <border>
      <left/>
      <right style="thick"/>
      <top/>
      <bottom style="medium"/>
    </border>
    <border>
      <left/>
      <right style="thick"/>
      <top/>
      <bottom/>
    </border>
    <border>
      <left style="thin"/>
      <right/>
      <top/>
      <bottom style="thick"/>
    </border>
    <border>
      <left/>
      <right/>
      <top/>
      <bottom style="thick"/>
    </border>
    <border>
      <left/>
      <right style="thick"/>
      <top/>
      <bottom style="thick"/>
    </border>
    <border>
      <left style="thin"/>
      <right style="thin"/>
      <top style="thin"/>
      <bottom style="thin"/>
    </border>
    <border>
      <left style="medium"/>
      <right style="medium"/>
      <top style="medium"/>
      <bottom/>
    </border>
    <border>
      <left style="medium"/>
      <right style="medium"/>
      <top/>
      <bottom style="medium"/>
    </border>
    <border>
      <left style="medium"/>
      <right style="medium"/>
      <top/>
      <bottom/>
    </border>
    <border>
      <left/>
      <right style="thin"/>
      <top style="medium"/>
      <bottom style="medium"/>
    </border>
    <border>
      <left/>
      <right style="thin"/>
      <top/>
      <bottom/>
    </border>
    <border>
      <left/>
      <right style="thin"/>
      <top style="medium"/>
      <bottom/>
    </border>
    <border>
      <left style="thick"/>
      <right style="thin"/>
      <top style="thick"/>
      <bottom/>
    </border>
    <border>
      <left style="thick"/>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6">
    <xf numFmtId="0" fontId="0" fillId="0" borderId="0" xfId="0" applyAlignment="1">
      <alignment/>
    </xf>
    <xf numFmtId="0" fontId="2"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Border="1" applyAlignment="1">
      <alignment/>
    </xf>
    <xf numFmtId="0" fontId="4" fillId="33" borderId="0" xfId="0" applyFont="1" applyFill="1" applyBorder="1" applyAlignment="1">
      <alignment/>
    </xf>
    <xf numFmtId="0" fontId="3" fillId="33" borderId="13" xfId="0" applyFont="1" applyFill="1" applyBorder="1" applyAlignment="1">
      <alignment horizontal="left"/>
    </xf>
    <xf numFmtId="0" fontId="0" fillId="33" borderId="14" xfId="0" applyFill="1" applyBorder="1" applyAlignment="1">
      <alignment/>
    </xf>
    <xf numFmtId="0" fontId="3" fillId="33" borderId="15" xfId="0" applyFont="1" applyFill="1" applyBorder="1" applyAlignment="1">
      <alignment horizontal="left"/>
    </xf>
    <xf numFmtId="0" fontId="3" fillId="33" borderId="16" xfId="0" applyFont="1" applyFill="1" applyBorder="1" applyAlignment="1">
      <alignment horizontal="left"/>
    </xf>
    <xf numFmtId="0" fontId="0" fillId="33" borderId="17" xfId="0"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xf>
    <xf numFmtId="0" fontId="3" fillId="33" borderId="24" xfId="0" applyFont="1" applyFill="1" applyBorder="1" applyAlignment="1">
      <alignment horizontal="center"/>
    </xf>
    <xf numFmtId="0" fontId="0" fillId="33" borderId="25" xfId="0" applyFill="1" applyBorder="1" applyAlignment="1">
      <alignment horizontal="center"/>
    </xf>
    <xf numFmtId="164" fontId="0" fillId="33" borderId="25" xfId="0" applyNumberFormat="1" applyFill="1" applyBorder="1" applyAlignment="1">
      <alignment/>
    </xf>
    <xf numFmtId="164" fontId="0" fillId="33" borderId="0" xfId="0" applyNumberFormat="1" applyFill="1" applyBorder="1" applyAlignment="1">
      <alignment/>
    </xf>
    <xf numFmtId="2" fontId="3" fillId="33" borderId="26" xfId="0" applyNumberFormat="1" applyFont="1" applyFill="1" applyBorder="1" applyAlignment="1">
      <alignment/>
    </xf>
    <xf numFmtId="2" fontId="3" fillId="33" borderId="27" xfId="0" applyNumberFormat="1" applyFont="1" applyFill="1" applyBorder="1" applyAlignment="1">
      <alignment/>
    </xf>
    <xf numFmtId="1" fontId="0" fillId="33" borderId="0" xfId="0" applyNumberFormat="1" applyFill="1" applyAlignment="1">
      <alignment/>
    </xf>
    <xf numFmtId="0" fontId="0" fillId="33" borderId="0" xfId="0" applyFill="1" applyAlignment="1">
      <alignment horizontal="right"/>
    </xf>
    <xf numFmtId="0" fontId="0" fillId="33" borderId="21" xfId="0" applyFill="1" applyBorder="1" applyAlignment="1">
      <alignment/>
    </xf>
    <xf numFmtId="164" fontId="0" fillId="33" borderId="10" xfId="0" applyNumberFormat="1" applyFill="1" applyBorder="1" applyAlignment="1">
      <alignment/>
    </xf>
    <xf numFmtId="164" fontId="0" fillId="33" borderId="11" xfId="0" applyNumberFormat="1" applyFill="1" applyBorder="1" applyAlignment="1">
      <alignment/>
    </xf>
    <xf numFmtId="2" fontId="0" fillId="33" borderId="28" xfId="0" applyNumberFormat="1" applyFill="1" applyBorder="1" applyAlignment="1">
      <alignment/>
    </xf>
    <xf numFmtId="2" fontId="0" fillId="33" borderId="12" xfId="0" applyNumberFormat="1" applyFill="1" applyBorder="1" applyAlignment="1">
      <alignment/>
    </xf>
    <xf numFmtId="0" fontId="0" fillId="33" borderId="0" xfId="0" applyFill="1" applyAlignment="1">
      <alignment horizontal="left"/>
    </xf>
    <xf numFmtId="2" fontId="0" fillId="33" borderId="0" xfId="0" applyNumberFormat="1" applyFill="1" applyAlignment="1">
      <alignment/>
    </xf>
    <xf numFmtId="0" fontId="0" fillId="33" borderId="0" xfId="0" applyFill="1" applyAlignment="1">
      <alignment horizontal="center"/>
    </xf>
    <xf numFmtId="0" fontId="0" fillId="33" borderId="0" xfId="0" applyFill="1" applyBorder="1" applyAlignment="1">
      <alignment horizontal="center"/>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32" xfId="0" applyFill="1" applyBorder="1" applyAlignment="1">
      <alignment/>
    </xf>
    <xf numFmtId="0" fontId="0" fillId="33" borderId="15" xfId="0" applyFill="1" applyBorder="1" applyAlignment="1">
      <alignment/>
    </xf>
    <xf numFmtId="165" fontId="0" fillId="33" borderId="26" xfId="0" applyNumberFormat="1" applyFill="1" applyBorder="1" applyAlignment="1">
      <alignment/>
    </xf>
    <xf numFmtId="165" fontId="0" fillId="33" borderId="0" xfId="0" applyNumberFormat="1" applyFill="1" applyBorder="1" applyAlignment="1">
      <alignment/>
    </xf>
    <xf numFmtId="165" fontId="0" fillId="33" borderId="33" xfId="0" applyNumberFormat="1" applyFill="1" applyBorder="1" applyAlignment="1">
      <alignment/>
    </xf>
    <xf numFmtId="0" fontId="0" fillId="33" borderId="16" xfId="0" applyFill="1" applyBorder="1" applyAlignment="1">
      <alignment/>
    </xf>
    <xf numFmtId="165" fontId="0" fillId="33" borderId="34" xfId="0" applyNumberFormat="1" applyFill="1" applyBorder="1" applyAlignment="1">
      <alignment/>
    </xf>
    <xf numFmtId="165" fontId="0" fillId="33" borderId="35" xfId="0" applyNumberFormat="1" applyFill="1" applyBorder="1" applyAlignment="1">
      <alignment/>
    </xf>
    <xf numFmtId="165" fontId="0" fillId="33" borderId="36" xfId="0" applyNumberFormat="1" applyFill="1" applyBorder="1" applyAlignment="1">
      <alignment/>
    </xf>
    <xf numFmtId="0" fontId="5" fillId="33" borderId="33" xfId="0" applyFont="1" applyFill="1" applyBorder="1" applyAlignment="1">
      <alignment/>
    </xf>
    <xf numFmtId="0" fontId="5" fillId="33" borderId="33" xfId="0" applyFont="1" applyFill="1" applyBorder="1" applyAlignment="1">
      <alignment horizontal="right"/>
    </xf>
    <xf numFmtId="0" fontId="5" fillId="33" borderId="36" xfId="0" applyFont="1" applyFill="1" applyBorder="1" applyAlignment="1">
      <alignment/>
    </xf>
    <xf numFmtId="0" fontId="3" fillId="33" borderId="0" xfId="0" applyFont="1" applyFill="1" applyBorder="1" applyAlignment="1">
      <alignment/>
    </xf>
    <xf numFmtId="1" fontId="0" fillId="33" borderId="0" xfId="0" applyNumberFormat="1" applyFill="1" applyBorder="1" applyAlignment="1">
      <alignment/>
    </xf>
    <xf numFmtId="0" fontId="3" fillId="33" borderId="0" xfId="0" applyFont="1" applyFill="1" applyBorder="1" applyAlignment="1">
      <alignment horizontal="left"/>
    </xf>
    <xf numFmtId="0" fontId="5" fillId="33" borderId="0" xfId="0" applyFont="1" applyFill="1" applyBorder="1" applyAlignment="1">
      <alignment/>
    </xf>
    <xf numFmtId="0" fontId="5" fillId="33" borderId="0" xfId="0" applyFont="1" applyFill="1" applyBorder="1" applyAlignment="1">
      <alignment horizontal="right"/>
    </xf>
    <xf numFmtId="0" fontId="2" fillId="33" borderId="0" xfId="0" applyFont="1" applyFill="1" applyBorder="1" applyAlignment="1">
      <alignment/>
    </xf>
    <xf numFmtId="0" fontId="6" fillId="33" borderId="0" xfId="0" applyFont="1" applyFill="1" applyAlignment="1">
      <alignment/>
    </xf>
    <xf numFmtId="0" fontId="8" fillId="33" borderId="17" xfId="0" applyFont="1" applyFill="1" applyBorder="1" applyAlignment="1">
      <alignment/>
    </xf>
    <xf numFmtId="0" fontId="8" fillId="33" borderId="21" xfId="0" applyFont="1" applyFill="1" applyBorder="1" applyAlignment="1">
      <alignment horizontal="center"/>
    </xf>
    <xf numFmtId="0" fontId="8" fillId="33" borderId="22" xfId="0" applyFont="1" applyFill="1" applyBorder="1" applyAlignment="1">
      <alignment horizontal="center"/>
    </xf>
    <xf numFmtId="0" fontId="8" fillId="33" borderId="23" xfId="0" applyFont="1" applyFill="1" applyBorder="1" applyAlignment="1">
      <alignment horizontal="center"/>
    </xf>
    <xf numFmtId="0" fontId="8" fillId="33" borderId="24" xfId="0" applyFont="1" applyFill="1" applyBorder="1" applyAlignment="1">
      <alignment horizontal="center"/>
    </xf>
    <xf numFmtId="0" fontId="8" fillId="33" borderId="25" xfId="0" applyFont="1" applyFill="1" applyBorder="1" applyAlignment="1">
      <alignment horizontal="center"/>
    </xf>
    <xf numFmtId="2" fontId="8" fillId="33" borderId="26" xfId="0" applyNumberFormat="1" applyFont="1" applyFill="1" applyBorder="1" applyAlignment="1">
      <alignment/>
    </xf>
    <xf numFmtId="2" fontId="8" fillId="33" borderId="27" xfId="0" applyNumberFormat="1" applyFont="1" applyFill="1" applyBorder="1" applyAlignment="1">
      <alignment/>
    </xf>
    <xf numFmtId="2" fontId="8" fillId="33" borderId="28" xfId="0" applyNumberFormat="1" applyFont="1" applyFill="1" applyBorder="1" applyAlignment="1">
      <alignment/>
    </xf>
    <xf numFmtId="2" fontId="8" fillId="33" borderId="12" xfId="0" applyNumberFormat="1" applyFont="1" applyFill="1" applyBorder="1" applyAlignment="1">
      <alignment/>
    </xf>
    <xf numFmtId="0" fontId="6" fillId="34" borderId="37" xfId="0" applyFont="1" applyFill="1" applyBorder="1" applyAlignment="1">
      <alignment/>
    </xf>
    <xf numFmtId="16" fontId="8" fillId="33" borderId="25" xfId="0" applyNumberFormat="1" applyFont="1" applyFill="1" applyBorder="1" applyAlignment="1" quotePrefix="1">
      <alignment horizontal="center"/>
    </xf>
    <xf numFmtId="0" fontId="0" fillId="33" borderId="0" xfId="0" applyFont="1" applyFill="1" applyAlignment="1">
      <alignment/>
    </xf>
    <xf numFmtId="0" fontId="0" fillId="33" borderId="38" xfId="0" applyFont="1" applyFill="1" applyBorder="1" applyAlignment="1">
      <alignment/>
    </xf>
    <xf numFmtId="0" fontId="0" fillId="33" borderId="0" xfId="0" applyFont="1" applyFill="1" applyAlignment="1">
      <alignment/>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4" xfId="0" applyFont="1" applyFill="1" applyBorder="1" applyAlignment="1">
      <alignment horizontal="center"/>
    </xf>
    <xf numFmtId="0" fontId="0" fillId="33" borderId="39" xfId="0" applyFont="1" applyFill="1" applyBorder="1" applyAlignment="1">
      <alignment/>
    </xf>
    <xf numFmtId="0" fontId="0" fillId="33" borderId="25" xfId="0" applyFont="1" applyFill="1" applyBorder="1" applyAlignment="1">
      <alignment horizontal="center"/>
    </xf>
    <xf numFmtId="2" fontId="0" fillId="33" borderId="26" xfId="0" applyNumberFormat="1" applyFont="1" applyFill="1" applyBorder="1" applyAlignment="1">
      <alignment/>
    </xf>
    <xf numFmtId="2" fontId="0" fillId="33" borderId="27" xfId="0" applyNumberFormat="1" applyFont="1" applyFill="1" applyBorder="1" applyAlignment="1">
      <alignment/>
    </xf>
    <xf numFmtId="2" fontId="0" fillId="33" borderId="38" xfId="0" applyNumberFormat="1" applyFont="1" applyFill="1" applyBorder="1" applyAlignment="1">
      <alignment/>
    </xf>
    <xf numFmtId="2" fontId="0" fillId="33" borderId="40" xfId="0" applyNumberFormat="1" applyFont="1" applyFill="1" applyBorder="1" applyAlignment="1">
      <alignment/>
    </xf>
    <xf numFmtId="0" fontId="0" fillId="33" borderId="39" xfId="0" applyFont="1" applyFill="1" applyBorder="1" applyAlignment="1">
      <alignment horizontal="center"/>
    </xf>
    <xf numFmtId="2" fontId="0" fillId="33" borderId="21" xfId="0" applyNumberFormat="1" applyFont="1" applyFill="1" applyBorder="1" applyAlignment="1">
      <alignment/>
    </xf>
    <xf numFmtId="2" fontId="0" fillId="33" borderId="24" xfId="0" applyNumberFormat="1" applyFont="1" applyFill="1" applyBorder="1" applyAlignment="1">
      <alignment/>
    </xf>
    <xf numFmtId="2" fontId="0" fillId="33" borderId="39" xfId="0" applyNumberFormat="1" applyFont="1" applyFill="1" applyBorder="1" applyAlignment="1">
      <alignment/>
    </xf>
    <xf numFmtId="165" fontId="8" fillId="35" borderId="17" xfId="0" applyNumberFormat="1" applyFont="1" applyFill="1" applyBorder="1" applyAlignment="1">
      <alignment/>
    </xf>
    <xf numFmtId="165" fontId="8" fillId="35" borderId="0" xfId="0" applyNumberFormat="1" applyFont="1" applyFill="1" applyBorder="1" applyAlignment="1">
      <alignment/>
    </xf>
    <xf numFmtId="165" fontId="8" fillId="35" borderId="25" xfId="0" applyNumberFormat="1" applyFont="1" applyFill="1" applyBorder="1" applyAlignment="1">
      <alignment/>
    </xf>
    <xf numFmtId="165" fontId="8" fillId="35" borderId="21" xfId="0" applyNumberFormat="1" applyFont="1" applyFill="1" applyBorder="1" applyAlignment="1">
      <alignment/>
    </xf>
    <xf numFmtId="165" fontId="8" fillId="35" borderId="10" xfId="0" applyNumberFormat="1" applyFont="1" applyFill="1" applyBorder="1" applyAlignment="1">
      <alignment/>
    </xf>
    <xf numFmtId="165" fontId="8" fillId="35" borderId="41" xfId="0" applyNumberFormat="1" applyFont="1" applyFill="1" applyBorder="1" applyAlignment="1">
      <alignment/>
    </xf>
    <xf numFmtId="164" fontId="0" fillId="33" borderId="22" xfId="0" applyNumberFormat="1" applyFont="1" applyFill="1" applyBorder="1" applyAlignment="1">
      <alignment/>
    </xf>
    <xf numFmtId="2" fontId="8" fillId="35" borderId="17" xfId="0" applyNumberFormat="1" applyFont="1" applyFill="1" applyBorder="1" applyAlignment="1">
      <alignment/>
    </xf>
    <xf numFmtId="2" fontId="8" fillId="35" borderId="0" xfId="0" applyNumberFormat="1" applyFont="1" applyFill="1" applyBorder="1" applyAlignment="1">
      <alignment/>
    </xf>
    <xf numFmtId="2" fontId="8" fillId="35" borderId="25" xfId="0" applyNumberFormat="1" applyFont="1" applyFill="1" applyBorder="1" applyAlignment="1">
      <alignment/>
    </xf>
    <xf numFmtId="0" fontId="0" fillId="33" borderId="0" xfId="0" applyFont="1" applyFill="1" applyBorder="1" applyAlignment="1">
      <alignment horizontal="center"/>
    </xf>
    <xf numFmtId="165" fontId="0" fillId="33" borderId="0" xfId="0" applyNumberFormat="1" applyFont="1" applyFill="1" applyBorder="1" applyAlignment="1">
      <alignment/>
    </xf>
    <xf numFmtId="0" fontId="0" fillId="33" borderId="0" xfId="0" applyFont="1" applyFill="1" applyBorder="1" applyAlignment="1">
      <alignment/>
    </xf>
    <xf numFmtId="2" fontId="0" fillId="33" borderId="0" xfId="0" applyNumberFormat="1" applyFont="1" applyFill="1" applyBorder="1" applyAlignment="1">
      <alignment/>
    </xf>
    <xf numFmtId="165" fontId="0" fillId="33" borderId="25" xfId="0" applyNumberFormat="1" applyFont="1" applyFill="1" applyBorder="1" applyAlignment="1">
      <alignment/>
    </xf>
    <xf numFmtId="165" fontId="0" fillId="33" borderId="42" xfId="0" applyNumberFormat="1" applyFont="1" applyFill="1" applyBorder="1" applyAlignment="1">
      <alignment/>
    </xf>
    <xf numFmtId="164" fontId="8" fillId="33" borderId="25" xfId="0" applyNumberFormat="1" applyFont="1" applyFill="1" applyBorder="1" applyAlignment="1">
      <alignment/>
    </xf>
    <xf numFmtId="164" fontId="8" fillId="33" borderId="0" xfId="0" applyNumberFormat="1" applyFont="1" applyFill="1" applyBorder="1" applyAlignment="1">
      <alignment/>
    </xf>
    <xf numFmtId="164" fontId="8" fillId="33" borderId="10" xfId="0" applyNumberFormat="1" applyFont="1" applyFill="1" applyBorder="1" applyAlignment="1">
      <alignment/>
    </xf>
    <xf numFmtId="164" fontId="8" fillId="33" borderId="11" xfId="0" applyNumberFormat="1" applyFont="1" applyFill="1" applyBorder="1" applyAlignment="1">
      <alignment/>
    </xf>
    <xf numFmtId="0" fontId="0" fillId="33" borderId="0" xfId="0" applyFill="1" applyAlignment="1">
      <alignment horizontal="left" wrapText="1" shrinkToFit="1"/>
    </xf>
    <xf numFmtId="0" fontId="0" fillId="33" borderId="0" xfId="0" applyFill="1" applyAlignment="1">
      <alignment horizontal="left" wrapText="1"/>
    </xf>
    <xf numFmtId="0" fontId="9" fillId="33" borderId="17" xfId="0" applyFont="1" applyFill="1" applyBorder="1" applyAlignment="1">
      <alignment horizontal="center"/>
    </xf>
    <xf numFmtId="0" fontId="9" fillId="33" borderId="43" xfId="0" applyFont="1" applyFill="1" applyBorder="1" applyAlignment="1">
      <alignment horizontal="center"/>
    </xf>
    <xf numFmtId="0" fontId="9" fillId="33" borderId="19" xfId="0" applyFont="1" applyFill="1" applyBorder="1" applyAlignment="1">
      <alignment horizontal="center"/>
    </xf>
    <xf numFmtId="0" fontId="9" fillId="33" borderId="20" xfId="0" applyFont="1" applyFill="1" applyBorder="1" applyAlignment="1">
      <alignment horizontal="center"/>
    </xf>
    <xf numFmtId="0" fontId="7" fillId="33" borderId="0" xfId="0" applyFont="1" applyFill="1" applyBorder="1" applyAlignment="1">
      <alignment horizontal="center"/>
    </xf>
    <xf numFmtId="0" fontId="6" fillId="33" borderId="10" xfId="0" applyFont="1" applyFill="1" applyBorder="1" applyAlignment="1">
      <alignment horizontal="center"/>
    </xf>
    <xf numFmtId="0" fontId="6" fillId="33" borderId="12" xfId="0" applyFont="1" applyFill="1" applyBorder="1" applyAlignment="1">
      <alignment horizontal="center"/>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20" xfId="0" applyFont="1" applyFill="1" applyBorder="1" applyAlignment="1">
      <alignment horizontal="center"/>
    </xf>
    <xf numFmtId="0" fontId="3" fillId="33" borderId="0" xfId="0" applyFont="1" applyFill="1" applyBorder="1" applyAlignment="1">
      <alignment horizont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2F2F2"/>
      <rgbColor rgb="00808080"/>
      <rgbColor rgb="00CDCDFF"/>
      <rgbColor rgb="00993366"/>
      <rgbColor rgb="00FFFFE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7AFFF"/>
      <rgbColor rgb="00FFCC99"/>
      <rgbColor rgb="00E9E9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9"/>
        </c:manualLayout>
      </c:layout>
      <c:spPr>
        <a:noFill/>
        <a:ln w="3175">
          <a:noFill/>
        </a:ln>
      </c:spPr>
    </c:title>
    <c:plotArea>
      <c:layout>
        <c:manualLayout>
          <c:xMode val="edge"/>
          <c:yMode val="edge"/>
          <c:x val="0.0595"/>
          <c:y val="0.16475"/>
          <c:w val="0.92625"/>
          <c:h val="0.71525"/>
        </c:manualLayout>
      </c:layout>
      <c:lineChart>
        <c:grouping val="standard"/>
        <c:varyColors val="0"/>
        <c:ser>
          <c:idx val="0"/>
          <c:order val="0"/>
          <c:tx>
            <c:strRef>
              <c:f>'Migration Model'!$B$13</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'Migration Model'!$A$14:$A$30</c:f>
              <c:strCache/>
            </c:strRef>
          </c:cat>
          <c:val>
            <c:numRef>
              <c:f>'Migration Model'!$B$14:$B$30</c:f>
              <c:numCache/>
            </c:numRef>
          </c:val>
          <c:smooth val="1"/>
        </c:ser>
        <c:ser>
          <c:idx val="1"/>
          <c:order val="1"/>
          <c:tx>
            <c:strRef>
              <c:f>'Migration Model'!$C$13</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'Migration Model'!$A$14:$A$30</c:f>
              <c:strCache/>
            </c:strRef>
          </c:cat>
          <c:val>
            <c:numRef>
              <c:f>'Migration Model'!$C$14:$C$30</c:f>
              <c:numCache/>
            </c:numRef>
          </c:val>
          <c:smooth val="1"/>
        </c:ser>
        <c:marker val="1"/>
        <c:axId val="59452655"/>
        <c:axId val="65311848"/>
      </c:lineChart>
      <c:catAx>
        <c:axId val="59452655"/>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Age</a:t>
                </a:r>
              </a:p>
            </c:rich>
          </c:tx>
          <c:layout>
            <c:manualLayout>
              <c:xMode val="factor"/>
              <c:yMode val="factor"/>
              <c:x val="0.013"/>
              <c:y val="0"/>
            </c:manualLayout>
          </c:layout>
          <c:overlay val="0"/>
          <c:spPr>
            <a:noFill/>
            <a:ln w="3175">
              <a:noFill/>
            </a:ln>
          </c:spPr>
        </c:title>
        <c:delete val="0"/>
        <c:numFmt formatCode="@"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65311848"/>
        <c:crosses val="autoZero"/>
        <c:auto val="1"/>
        <c:lblOffset val="100"/>
        <c:tickLblSkip val="2"/>
        <c:noMultiLvlLbl val="0"/>
      </c:catAx>
      <c:valAx>
        <c:axId val="653118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5 Year Migration Rate</a:t>
                </a:r>
              </a:p>
            </c:rich>
          </c:tx>
          <c:layout>
            <c:manualLayout>
              <c:xMode val="factor"/>
              <c:yMode val="factor"/>
              <c:x val="-0.01"/>
              <c:y val="-0.00275"/>
            </c:manualLayout>
          </c:layout>
          <c:overlay val="0"/>
          <c:spPr>
            <a:noFill/>
            <a:ln w="3175">
              <a:noFill/>
            </a:ln>
          </c:spPr>
        </c:title>
        <c:majorGridlines>
          <c:spPr>
            <a:ln w="3175">
              <a:solidFill>
                <a:srgbClr val="B2B2B2"/>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9452655"/>
        <c:crossesAt val="1"/>
        <c:crossBetween val="between"/>
        <c:dispUnits/>
      </c:valAx>
      <c:spPr>
        <a:noFill/>
        <a:ln>
          <a:noFill/>
        </a:ln>
      </c:spPr>
    </c:plotArea>
    <c:legend>
      <c:legendPos val="b"/>
      <c:layout>
        <c:manualLayout>
          <c:xMode val="edge"/>
          <c:yMode val="edge"/>
          <c:x val="0.41"/>
          <c:y val="0.9205"/>
          <c:w val="0.296"/>
          <c:h val="0.067"/>
        </c:manualLayout>
      </c:layout>
      <c:overlay val="0"/>
      <c:spPr>
        <a:solidFill>
          <a:srgbClr val="FFFFE9"/>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E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825"/>
        </c:manualLayout>
      </c:layout>
      <c:spPr>
        <a:noFill/>
        <a:ln w="3175">
          <a:noFill/>
        </a:ln>
      </c:spPr>
    </c:title>
    <c:plotArea>
      <c:layout>
        <c:manualLayout>
          <c:xMode val="edge"/>
          <c:yMode val="edge"/>
          <c:x val="0.08175"/>
          <c:y val="0.18725"/>
          <c:w val="0.90475"/>
          <c:h val="0.75625"/>
        </c:manualLayout>
      </c:layout>
      <c:scatterChart>
        <c:scatterStyle val="smoothMarker"/>
        <c:varyColors val="0"/>
        <c:ser>
          <c:idx val="0"/>
          <c:order val="0"/>
          <c:tx>
            <c:strRef>
              <c:f>Em_Family!$B$14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Em_Family!$A$52:$A$68</c:f>
              <c:numCache/>
            </c:numRef>
          </c:xVal>
          <c:yVal>
            <c:numRef>
              <c:f>Em_Family!$B$15:$B$31</c:f>
              <c:numCache/>
            </c:numRef>
          </c:yVal>
          <c:smooth val="1"/>
        </c:ser>
        <c:ser>
          <c:idx val="1"/>
          <c:order val="1"/>
          <c:tx>
            <c:strRef>
              <c:f>Em_Family!$C$14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Em_Family!$A$52:$A$68</c:f>
              <c:numCache/>
            </c:numRef>
          </c:xVal>
          <c:yVal>
            <c:numRef>
              <c:f>Em_Family!$C$15:$C$31</c:f>
              <c:numCache/>
            </c:numRef>
          </c:yVal>
          <c:smooth val="1"/>
        </c:ser>
        <c:axId val="53592569"/>
        <c:axId val="12571074"/>
      </c:scatterChart>
      <c:valAx>
        <c:axId val="53592569"/>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Age</a:t>
                </a:r>
              </a:p>
            </c:rich>
          </c:tx>
          <c:layout>
            <c:manualLayout>
              <c:xMode val="factor"/>
              <c:yMode val="factor"/>
              <c:x val="0.009"/>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2571074"/>
        <c:crosses val="autoZero"/>
        <c:crossBetween val="midCat"/>
        <c:dispUnits/>
      </c:valAx>
      <c:valAx>
        <c:axId val="12571074"/>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5 Year Migration Rate</a:t>
                </a:r>
              </a:p>
            </c:rich>
          </c:tx>
          <c:layout>
            <c:manualLayout>
              <c:xMode val="factor"/>
              <c:yMode val="factor"/>
              <c:x val="-0.02125"/>
              <c:y val="0.007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3592569"/>
        <c:crosses val="autoZero"/>
        <c:crossBetween val="midCat"/>
        <c:dispUnits/>
      </c:valAx>
      <c:spPr>
        <a:noFill/>
        <a:ln w="12700">
          <a:solidFill>
            <a:srgbClr val="808080"/>
          </a:solidFill>
        </a:ln>
      </c:spPr>
    </c:plotArea>
    <c:legend>
      <c:legendPos val="r"/>
      <c:layout>
        <c:manualLayout>
          <c:xMode val="edge"/>
          <c:yMode val="edge"/>
          <c:x val="0.646"/>
          <c:y val="0.3065"/>
          <c:w val="0.158"/>
          <c:h val="0.157"/>
        </c:manualLayout>
      </c:layout>
      <c:overlay val="0"/>
      <c:spPr>
        <a:solidFill>
          <a:srgbClr val="F2F2F2"/>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735"/>
          <c:y val="0.18825"/>
          <c:w val="0.92825"/>
          <c:h val="0.74375"/>
        </c:manualLayout>
      </c:layout>
      <c:scatterChart>
        <c:scatterStyle val="smoothMarker"/>
        <c:varyColors val="0"/>
        <c:ser>
          <c:idx val="0"/>
          <c:order val="0"/>
          <c:tx>
            <c:strRef>
              <c:f>Em_Family!$D$14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Em_Family!$A$52:$A$68</c:f>
              <c:numCache/>
            </c:numRef>
          </c:xVal>
          <c:yVal>
            <c:numRef>
              <c:f>Em_Family!$D$15:$D$31</c:f>
              <c:numCache/>
            </c:numRef>
          </c:yVal>
          <c:smooth val="1"/>
        </c:ser>
        <c:ser>
          <c:idx val="1"/>
          <c:order val="1"/>
          <c:tx>
            <c:strRef>
              <c:f>Em_Family!$E$14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Em_Family!$A$52:$A$68</c:f>
              <c:numCache/>
            </c:numRef>
          </c:xVal>
          <c:yVal>
            <c:numRef>
              <c:f>Em_Family!$E$15:$E$31</c:f>
              <c:numCache/>
            </c:numRef>
          </c:yVal>
          <c:smooth val="1"/>
        </c:ser>
        <c:axId val="46030803"/>
        <c:axId val="11624044"/>
      </c:scatterChart>
      <c:valAx>
        <c:axId val="46030803"/>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1624044"/>
        <c:crosses val="autoZero"/>
        <c:crossBetween val="midCat"/>
        <c:dispUnits/>
      </c:valAx>
      <c:valAx>
        <c:axId val="11624044"/>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Migration distribution</a:t>
                </a:r>
              </a:p>
            </c:rich>
          </c:tx>
          <c:layout>
            <c:manualLayout>
              <c:xMode val="factor"/>
              <c:yMode val="factor"/>
              <c:x val="-0.014"/>
              <c:y val="-0.001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46030803"/>
        <c:crosses val="autoZero"/>
        <c:crossBetween val="midCat"/>
        <c:dispUnits/>
      </c:valAx>
      <c:spPr>
        <a:noFill/>
        <a:ln w="12700">
          <a:solidFill>
            <a:srgbClr val="808080"/>
          </a:solidFill>
        </a:ln>
      </c:spPr>
    </c:plotArea>
    <c:legend>
      <c:legendPos val="r"/>
      <c:layout>
        <c:manualLayout>
          <c:xMode val="edge"/>
          <c:yMode val="edge"/>
          <c:x val="0.66525"/>
          <c:y val="0.4195"/>
          <c:w val="0.15825"/>
          <c:h val="0.1695"/>
        </c:manualLayout>
      </c:layout>
      <c:overlay val="0"/>
      <c:spPr>
        <a:solidFill>
          <a:srgbClr val="F2F2F2"/>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825"/>
        </c:manualLayout>
      </c:layout>
      <c:spPr>
        <a:noFill/>
        <a:ln w="3175">
          <a:noFill/>
        </a:ln>
      </c:spPr>
    </c:title>
    <c:plotArea>
      <c:layout>
        <c:manualLayout>
          <c:xMode val="edge"/>
          <c:yMode val="edge"/>
          <c:x val="0.07275"/>
          <c:y val="0.18725"/>
          <c:w val="0.91375"/>
          <c:h val="0.6795"/>
        </c:manualLayout>
      </c:layout>
      <c:scatterChart>
        <c:scatterStyle val="smoothMarker"/>
        <c:varyColors val="0"/>
        <c:ser>
          <c:idx val="0"/>
          <c:order val="0"/>
          <c:tx>
            <c:strRef>
              <c:f>Em_MLabor!$B$14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Em_MLabor!$A$52:$A$68</c:f>
              <c:numCache/>
            </c:numRef>
          </c:xVal>
          <c:yVal>
            <c:numRef>
              <c:f>Em_MLabor!$B$15:$B$31</c:f>
              <c:numCache/>
            </c:numRef>
          </c:yVal>
          <c:smooth val="1"/>
        </c:ser>
        <c:ser>
          <c:idx val="1"/>
          <c:order val="1"/>
          <c:tx>
            <c:strRef>
              <c:f>Em_MLabor!$C$14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Em_MLabor!$A$52:$A$68</c:f>
              <c:numCache/>
            </c:numRef>
          </c:xVal>
          <c:yVal>
            <c:numRef>
              <c:f>Em_MLabor!$C$15:$C$31</c:f>
              <c:numCache/>
            </c:numRef>
          </c:yVal>
          <c:smooth val="1"/>
        </c:ser>
        <c:axId val="37507533"/>
        <c:axId val="2023478"/>
      </c:scatterChart>
      <c:valAx>
        <c:axId val="37507533"/>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Age</a:t>
                </a:r>
              </a:p>
            </c:rich>
          </c:tx>
          <c:layout>
            <c:manualLayout>
              <c:xMode val="factor"/>
              <c:yMode val="factor"/>
              <c:x val="0.009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023478"/>
        <c:crosses val="autoZero"/>
        <c:crossBetween val="midCat"/>
        <c:dispUnits/>
      </c:valAx>
      <c:valAx>
        <c:axId val="2023478"/>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5 Year Migration Rate</a:t>
                </a:r>
              </a:p>
            </c:rich>
          </c:tx>
          <c:layout>
            <c:manualLayout>
              <c:xMode val="factor"/>
              <c:yMode val="factor"/>
              <c:x val="-0.021"/>
              <c:y val="0.007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7507533"/>
        <c:crosses val="autoZero"/>
        <c:crossBetween val="midCat"/>
        <c:dispUnits/>
      </c:valAx>
      <c:spPr>
        <a:noFill/>
        <a:ln w="12700">
          <a:solidFill>
            <a:srgbClr val="808080"/>
          </a:solidFill>
        </a:ln>
      </c:spPr>
    </c:plotArea>
    <c:legend>
      <c:legendPos val="r"/>
      <c:layout>
        <c:manualLayout>
          <c:xMode val="edge"/>
          <c:yMode val="edge"/>
          <c:x val="0.646"/>
          <c:y val="0.3065"/>
          <c:w val="0.158"/>
          <c:h val="0.157"/>
        </c:manualLayout>
      </c:layout>
      <c:overlay val="0"/>
      <c:spPr>
        <a:solidFill>
          <a:srgbClr val="F2F2F2"/>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6725"/>
          <c:y val="0.18825"/>
          <c:w val="0.9345"/>
          <c:h val="0.66525"/>
        </c:manualLayout>
      </c:layout>
      <c:scatterChart>
        <c:scatterStyle val="smoothMarker"/>
        <c:varyColors val="0"/>
        <c:ser>
          <c:idx val="0"/>
          <c:order val="0"/>
          <c:tx>
            <c:strRef>
              <c:f>Em_MLabor!$D$14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Em_MLabor!$A$52:$A$68</c:f>
              <c:numCache/>
            </c:numRef>
          </c:xVal>
          <c:yVal>
            <c:numRef>
              <c:f>Em_MLabor!$D$15:$D$31</c:f>
              <c:numCache/>
            </c:numRef>
          </c:yVal>
          <c:smooth val="1"/>
        </c:ser>
        <c:ser>
          <c:idx val="1"/>
          <c:order val="1"/>
          <c:tx>
            <c:strRef>
              <c:f>Em_MLabor!$E$14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Em_MLabor!$A$52:$A$68</c:f>
              <c:numCache/>
            </c:numRef>
          </c:xVal>
          <c:yVal>
            <c:numRef>
              <c:f>Em_MLabor!$E$15:$E$31</c:f>
              <c:numCache/>
            </c:numRef>
          </c:yVal>
          <c:smooth val="1"/>
        </c:ser>
        <c:axId val="18211303"/>
        <c:axId val="29684000"/>
      </c:scatterChart>
      <c:valAx>
        <c:axId val="18211303"/>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a:t>
                </a:r>
              </a:p>
            </c:rich>
          </c:tx>
          <c:layout>
            <c:manualLayout>
              <c:xMode val="factor"/>
              <c:yMode val="factor"/>
              <c:x val="0.010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9684000"/>
        <c:crosses val="autoZero"/>
        <c:crossBetween val="midCat"/>
        <c:dispUnits/>
      </c:valAx>
      <c:valAx>
        <c:axId val="29684000"/>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Migration distribution</a:t>
                </a:r>
              </a:p>
            </c:rich>
          </c:tx>
          <c:layout>
            <c:manualLayout>
              <c:xMode val="factor"/>
              <c:yMode val="factor"/>
              <c:x val="-0.014"/>
              <c:y val="-0.001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18211303"/>
        <c:crosses val="autoZero"/>
        <c:crossBetween val="midCat"/>
        <c:dispUnits/>
      </c:valAx>
      <c:spPr>
        <a:noFill/>
        <a:ln w="12700">
          <a:solidFill>
            <a:srgbClr val="808080"/>
          </a:solidFill>
        </a:ln>
      </c:spPr>
    </c:plotArea>
    <c:legend>
      <c:legendPos val="r"/>
      <c:layout>
        <c:manualLayout>
          <c:xMode val="edge"/>
          <c:yMode val="edge"/>
          <c:x val="0.66525"/>
          <c:y val="0.4195"/>
          <c:w val="0.15825"/>
          <c:h val="0.1695"/>
        </c:manualLayout>
      </c:layout>
      <c:overlay val="0"/>
      <c:spPr>
        <a:solidFill>
          <a:srgbClr val="F2F2F2"/>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825"/>
        </c:manualLayout>
      </c:layout>
      <c:spPr>
        <a:noFill/>
        <a:ln w="3175">
          <a:noFill/>
        </a:ln>
      </c:spPr>
    </c:title>
    <c:plotArea>
      <c:layout>
        <c:manualLayout>
          <c:xMode val="edge"/>
          <c:yMode val="edge"/>
          <c:x val="0.07275"/>
          <c:y val="0.18725"/>
          <c:w val="0.91375"/>
          <c:h val="0.6795"/>
        </c:manualLayout>
      </c:layout>
      <c:scatterChart>
        <c:scatterStyle val="smoothMarker"/>
        <c:varyColors val="0"/>
        <c:ser>
          <c:idx val="0"/>
          <c:order val="0"/>
          <c:tx>
            <c:strRef>
              <c:f>Em_FLabor!$B$14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Em_FLabor!$A$52:$A$68</c:f>
              <c:numCache/>
            </c:numRef>
          </c:xVal>
          <c:yVal>
            <c:numRef>
              <c:f>Em_FLabor!$B$15:$B$31</c:f>
              <c:numCache/>
            </c:numRef>
          </c:yVal>
          <c:smooth val="1"/>
        </c:ser>
        <c:ser>
          <c:idx val="1"/>
          <c:order val="1"/>
          <c:tx>
            <c:strRef>
              <c:f>Em_FLabor!$C$14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Em_FLabor!$A$52:$A$68</c:f>
              <c:numCache/>
            </c:numRef>
          </c:xVal>
          <c:yVal>
            <c:numRef>
              <c:f>Em_FLabor!$C$15:$C$31</c:f>
              <c:numCache/>
            </c:numRef>
          </c:yVal>
          <c:smooth val="1"/>
        </c:ser>
        <c:axId val="65829409"/>
        <c:axId val="55593770"/>
      </c:scatterChart>
      <c:valAx>
        <c:axId val="65829409"/>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Age</a:t>
                </a:r>
              </a:p>
            </c:rich>
          </c:tx>
          <c:layout>
            <c:manualLayout>
              <c:xMode val="factor"/>
              <c:yMode val="factor"/>
              <c:x val="0.009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5593770"/>
        <c:crosses val="autoZero"/>
        <c:crossBetween val="midCat"/>
        <c:dispUnits/>
      </c:valAx>
      <c:valAx>
        <c:axId val="55593770"/>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5 Year Migration Rate</a:t>
                </a:r>
              </a:p>
            </c:rich>
          </c:tx>
          <c:layout>
            <c:manualLayout>
              <c:xMode val="factor"/>
              <c:yMode val="factor"/>
              <c:x val="-0.021"/>
              <c:y val="0.007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5829409"/>
        <c:crosses val="autoZero"/>
        <c:crossBetween val="midCat"/>
        <c:dispUnits/>
      </c:valAx>
      <c:spPr>
        <a:noFill/>
        <a:ln w="12700">
          <a:solidFill>
            <a:srgbClr val="808080"/>
          </a:solidFill>
        </a:ln>
      </c:spPr>
    </c:plotArea>
    <c:legend>
      <c:legendPos val="r"/>
      <c:layout>
        <c:manualLayout>
          <c:xMode val="edge"/>
          <c:yMode val="edge"/>
          <c:x val="0.646"/>
          <c:y val="0.3065"/>
          <c:w val="0.158"/>
          <c:h val="0.157"/>
        </c:manualLayout>
      </c:layout>
      <c:overlay val="0"/>
      <c:spPr>
        <a:solidFill>
          <a:srgbClr val="F2F2F2"/>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6725"/>
          <c:y val="0.18825"/>
          <c:w val="0.9345"/>
          <c:h val="0.66525"/>
        </c:manualLayout>
      </c:layout>
      <c:scatterChart>
        <c:scatterStyle val="smoothMarker"/>
        <c:varyColors val="0"/>
        <c:ser>
          <c:idx val="0"/>
          <c:order val="0"/>
          <c:tx>
            <c:strRef>
              <c:f>Em_FLabor!$D$14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Em_FLabor!$A$52:$A$68</c:f>
              <c:numCache/>
            </c:numRef>
          </c:xVal>
          <c:yVal>
            <c:numRef>
              <c:f>Em_FLabor!$D$15:$D$31</c:f>
              <c:numCache/>
            </c:numRef>
          </c:yVal>
          <c:smooth val="1"/>
        </c:ser>
        <c:ser>
          <c:idx val="1"/>
          <c:order val="1"/>
          <c:tx>
            <c:strRef>
              <c:f>Em_FLabor!$E$14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Em_FLabor!$A$52:$A$68</c:f>
              <c:numCache/>
            </c:numRef>
          </c:xVal>
          <c:yVal>
            <c:numRef>
              <c:f>Em_FLabor!$E$15:$E$31</c:f>
              <c:numCache/>
            </c:numRef>
          </c:yVal>
          <c:smooth val="1"/>
        </c:ser>
        <c:axId val="30581883"/>
        <c:axId val="6801492"/>
      </c:scatterChart>
      <c:valAx>
        <c:axId val="30581883"/>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a:t>
                </a:r>
              </a:p>
            </c:rich>
          </c:tx>
          <c:layout>
            <c:manualLayout>
              <c:xMode val="factor"/>
              <c:yMode val="factor"/>
              <c:x val="0.010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801492"/>
        <c:crosses val="autoZero"/>
        <c:crossBetween val="midCat"/>
        <c:dispUnits/>
      </c:valAx>
      <c:valAx>
        <c:axId val="6801492"/>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Migration distribution</a:t>
                </a:r>
              </a:p>
            </c:rich>
          </c:tx>
          <c:layout>
            <c:manualLayout>
              <c:xMode val="factor"/>
              <c:yMode val="factor"/>
              <c:x val="-0.014"/>
              <c:y val="-0.001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30581883"/>
        <c:crosses val="autoZero"/>
        <c:crossBetween val="midCat"/>
        <c:dispUnits/>
      </c:valAx>
      <c:spPr>
        <a:noFill/>
        <a:ln w="12700">
          <a:solidFill>
            <a:srgbClr val="808080"/>
          </a:solidFill>
        </a:ln>
      </c:spPr>
    </c:plotArea>
    <c:legend>
      <c:legendPos val="r"/>
      <c:layout>
        <c:manualLayout>
          <c:xMode val="edge"/>
          <c:yMode val="edge"/>
          <c:x val="0.66525"/>
          <c:y val="0.4195"/>
          <c:w val="0.15825"/>
          <c:h val="0.1695"/>
        </c:manualLayout>
      </c:layout>
      <c:overlay val="0"/>
      <c:spPr>
        <a:solidFill>
          <a:srgbClr val="F2F2F2"/>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6525"/>
          <c:y val="0.16275"/>
          <c:w val="0.9225"/>
          <c:h val="0.73325"/>
        </c:manualLayout>
      </c:layout>
      <c:lineChart>
        <c:grouping val="standard"/>
        <c:varyColors val="0"/>
        <c:ser>
          <c:idx val="0"/>
          <c:order val="0"/>
          <c:tx>
            <c:strRef>
              <c:f>'Migration Model'!$D$13</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Adjustments!$A$3:$A$19</c:f>
              <c:strCache>
                <c:ptCount val="17"/>
                <c:pt idx="0">
                  <c:v> 0-4</c:v>
                </c:pt>
                <c:pt idx="1">
                  <c:v>  5-9</c:v>
                </c:pt>
                <c:pt idx="2">
                  <c:v>  10-14</c:v>
                </c:pt>
                <c:pt idx="3">
                  <c:v>  15-19</c:v>
                </c:pt>
                <c:pt idx="4">
                  <c:v>  20-24</c:v>
                </c:pt>
                <c:pt idx="5">
                  <c:v>  25-29</c:v>
                </c:pt>
                <c:pt idx="6">
                  <c:v>  30-34</c:v>
                </c:pt>
                <c:pt idx="7">
                  <c:v>  35-39</c:v>
                </c:pt>
                <c:pt idx="8">
                  <c:v>  40-44</c:v>
                </c:pt>
                <c:pt idx="9">
                  <c:v>  45-49</c:v>
                </c:pt>
                <c:pt idx="10">
                  <c:v>  50-54</c:v>
                </c:pt>
                <c:pt idx="11">
                  <c:v>  55-59</c:v>
                </c:pt>
                <c:pt idx="12">
                  <c:v>  60-64</c:v>
                </c:pt>
                <c:pt idx="13">
                  <c:v>  65-69</c:v>
                </c:pt>
                <c:pt idx="14">
                  <c:v>  70-74</c:v>
                </c:pt>
                <c:pt idx="15">
                  <c:v>  75-79</c:v>
                </c:pt>
                <c:pt idx="16">
                  <c:v>  80+</c:v>
                </c:pt>
              </c:strCache>
            </c:strRef>
          </c:cat>
          <c:val>
            <c:numRef>
              <c:f>'Migration Model'!$D$14:$D$30</c:f>
              <c:numCache/>
            </c:numRef>
          </c:val>
          <c:smooth val="1"/>
        </c:ser>
        <c:ser>
          <c:idx val="1"/>
          <c:order val="1"/>
          <c:tx>
            <c:strRef>
              <c:f>'Migration Model'!$E$13</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Adjustments!$A$3:$A$19</c:f>
              <c:strCache>
                <c:ptCount val="17"/>
                <c:pt idx="0">
                  <c:v> 0-4</c:v>
                </c:pt>
                <c:pt idx="1">
                  <c:v>  5-9</c:v>
                </c:pt>
                <c:pt idx="2">
                  <c:v>  10-14</c:v>
                </c:pt>
                <c:pt idx="3">
                  <c:v>  15-19</c:v>
                </c:pt>
                <c:pt idx="4">
                  <c:v>  20-24</c:v>
                </c:pt>
                <c:pt idx="5">
                  <c:v>  25-29</c:v>
                </c:pt>
                <c:pt idx="6">
                  <c:v>  30-34</c:v>
                </c:pt>
                <c:pt idx="7">
                  <c:v>  35-39</c:v>
                </c:pt>
                <c:pt idx="8">
                  <c:v>  40-44</c:v>
                </c:pt>
                <c:pt idx="9">
                  <c:v>  45-49</c:v>
                </c:pt>
                <c:pt idx="10">
                  <c:v>  50-54</c:v>
                </c:pt>
                <c:pt idx="11">
                  <c:v>  55-59</c:v>
                </c:pt>
                <c:pt idx="12">
                  <c:v>  60-64</c:v>
                </c:pt>
                <c:pt idx="13">
                  <c:v>  65-69</c:v>
                </c:pt>
                <c:pt idx="14">
                  <c:v>  70-74</c:v>
                </c:pt>
                <c:pt idx="15">
                  <c:v>  75-79</c:v>
                </c:pt>
                <c:pt idx="16">
                  <c:v>  80+</c:v>
                </c:pt>
              </c:strCache>
            </c:strRef>
          </c:cat>
          <c:val>
            <c:numRef>
              <c:f>'Migration Model'!$E$14:$E$30</c:f>
              <c:numCache/>
            </c:numRef>
          </c:val>
          <c:smooth val="1"/>
        </c:ser>
        <c:marker val="1"/>
        <c:axId val="50935721"/>
        <c:axId val="55768306"/>
      </c:lineChart>
      <c:catAx>
        <c:axId val="5093572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Age</a:t>
                </a:r>
              </a:p>
            </c:rich>
          </c:tx>
          <c:layout>
            <c:manualLayout>
              <c:xMode val="factor"/>
              <c:yMode val="factor"/>
              <c:x val="0.012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5768306"/>
        <c:crosses val="autoZero"/>
        <c:auto val="1"/>
        <c:lblOffset val="100"/>
        <c:tickLblSkip val="2"/>
        <c:noMultiLvlLbl val="0"/>
      </c:catAx>
      <c:valAx>
        <c:axId val="557683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Migration distribution</a:t>
                </a:r>
              </a:p>
            </c:rich>
          </c:tx>
          <c:layout>
            <c:manualLayout>
              <c:xMode val="factor"/>
              <c:yMode val="factor"/>
              <c:x val="-0.007"/>
              <c:y val="-0.0035"/>
            </c:manualLayout>
          </c:layout>
          <c:overlay val="0"/>
          <c:spPr>
            <a:noFill/>
            <a:ln w="3175">
              <a:noFill/>
            </a:ln>
          </c:spPr>
        </c:title>
        <c:majorGridlines>
          <c:spPr>
            <a:ln w="3175">
              <a:solidFill>
                <a:srgbClr val="B2B2B2"/>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35721"/>
        <c:crossesAt val="1"/>
        <c:crossBetween val="between"/>
        <c:dispUnits/>
      </c:valAx>
      <c:spPr>
        <a:noFill/>
        <a:ln>
          <a:noFill/>
        </a:ln>
      </c:spPr>
    </c:plotArea>
    <c:legend>
      <c:legendPos val="b"/>
      <c:layout>
        <c:manualLayout>
          <c:xMode val="edge"/>
          <c:yMode val="edge"/>
          <c:x val="0.42275"/>
          <c:y val="0.926"/>
          <c:w val="0.2965"/>
          <c:h val="0.06225"/>
        </c:manualLayout>
      </c:layout>
      <c:overlay val="0"/>
      <c:spPr>
        <a:solidFill>
          <a:srgbClr val="FFFFE9"/>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E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39"/>
          <c:w val="0.9565"/>
          <c:h val="0.8175"/>
        </c:manualLayout>
      </c:layout>
      <c:lineChart>
        <c:grouping val="standard"/>
        <c:varyColors val="0"/>
        <c:ser>
          <c:idx val="0"/>
          <c:order val="0"/>
          <c:tx>
            <c:strRef>
              <c:f>Adjustments!$B$2</c:f>
              <c:strCache>
                <c:ptCount val="1"/>
                <c:pt idx="0">
                  <c:v>Male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Adjustments!$A$3:$A$19</c:f>
              <c:strCache/>
            </c:strRef>
          </c:cat>
          <c:val>
            <c:numRef>
              <c:f>Adjustments!$B$3:$B$19</c:f>
              <c:numCache/>
            </c:numRef>
          </c:val>
          <c:smooth val="1"/>
        </c:ser>
        <c:ser>
          <c:idx val="1"/>
          <c:order val="1"/>
          <c:tx>
            <c:strRef>
              <c:f>Adjustments!$C$2</c:f>
              <c:strCache>
                <c:ptCount val="1"/>
                <c:pt idx="0">
                  <c:v>Female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Adjustments!$A$3:$A$19</c:f>
              <c:strCache/>
            </c:strRef>
          </c:cat>
          <c:val>
            <c:numRef>
              <c:f>Adjustments!$C$3:$C$19</c:f>
              <c:numCache/>
            </c:numRef>
          </c:val>
          <c:smooth val="1"/>
        </c:ser>
        <c:marker val="1"/>
        <c:axId val="32152707"/>
        <c:axId val="20938908"/>
      </c:lineChart>
      <c:catAx>
        <c:axId val="32152707"/>
        <c:scaling>
          <c:orientation val="minMax"/>
        </c:scaling>
        <c:axPos val="b"/>
        <c:delete val="0"/>
        <c:numFmt formatCode="General" sourceLinked="1"/>
        <c:majorTickMark val="out"/>
        <c:minorTickMark val="none"/>
        <c:tickLblPos val="low"/>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0938908"/>
        <c:crosses val="autoZero"/>
        <c:auto val="1"/>
        <c:lblOffset val="100"/>
        <c:tickLblSkip val="2"/>
        <c:noMultiLvlLbl val="0"/>
      </c:catAx>
      <c:valAx>
        <c:axId val="20938908"/>
        <c:scaling>
          <c:orientation val="minMax"/>
        </c:scaling>
        <c:axPos val="l"/>
        <c:majorGridlines>
          <c:spPr>
            <a:ln w="3175">
              <a:solidFill>
                <a:srgbClr val="B2B2B2"/>
              </a:solidFill>
            </a:ln>
          </c:spPr>
        </c:majorGridlines>
        <c:delete val="0"/>
        <c:numFmt formatCode="0.00" sourceLinked="0"/>
        <c:majorTickMark val="out"/>
        <c:minorTickMark val="none"/>
        <c:tickLblPos val="nextTo"/>
        <c:spPr>
          <a:ln w="3175">
            <a:solidFill>
              <a:srgbClr val="000000"/>
            </a:solidFill>
          </a:ln>
        </c:spPr>
        <c:crossAx val="32152707"/>
        <c:crossesAt val="1"/>
        <c:crossBetween val="between"/>
        <c:dispUnits/>
      </c:valAx>
      <c:spPr>
        <a:solidFill>
          <a:srgbClr val="F2F2F2"/>
        </a:solidFill>
        <a:ln w="12700">
          <a:solidFill>
            <a:srgbClr val="808080"/>
          </a:solidFill>
        </a:ln>
      </c:spPr>
    </c:plotArea>
    <c:legend>
      <c:legendPos val="b"/>
      <c:layout>
        <c:manualLayout>
          <c:xMode val="edge"/>
          <c:yMode val="edge"/>
          <c:x val="0.388"/>
          <c:y val="0.90275"/>
          <c:w val="0.305"/>
          <c:h val="0.085"/>
        </c:manualLayout>
      </c:layout>
      <c:overlay val="0"/>
      <c:spPr>
        <a:solidFill>
          <a:srgbClr val="F2F2F2"/>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2F2F2"/>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825"/>
        </c:manualLayout>
      </c:layout>
      <c:spPr>
        <a:noFill/>
        <a:ln w="3175">
          <a:noFill/>
        </a:ln>
      </c:spPr>
    </c:title>
    <c:plotArea>
      <c:layout>
        <c:manualLayout>
          <c:xMode val="edge"/>
          <c:yMode val="edge"/>
          <c:x val="0.08175"/>
          <c:y val="0.18725"/>
          <c:w val="0.90475"/>
          <c:h val="0.75625"/>
        </c:manualLayout>
      </c:layout>
      <c:scatterChart>
        <c:scatterStyle val="smoothMarker"/>
        <c:varyColors val="0"/>
        <c:ser>
          <c:idx val="0"/>
          <c:order val="0"/>
          <c:tx>
            <c:strRef>
              <c:f>Im_Family!$B$14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Im_Family!$A$52:$A$68</c:f>
              <c:numCache/>
            </c:numRef>
          </c:xVal>
          <c:yVal>
            <c:numRef>
              <c:f>Im_Family!$B$15:$B$31</c:f>
              <c:numCache/>
            </c:numRef>
          </c:yVal>
          <c:smooth val="1"/>
        </c:ser>
        <c:ser>
          <c:idx val="1"/>
          <c:order val="1"/>
          <c:tx>
            <c:strRef>
              <c:f>Im_Family!$C$14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Im_Family!$A$52:$A$68</c:f>
              <c:numCache/>
            </c:numRef>
          </c:xVal>
          <c:yVal>
            <c:numRef>
              <c:f>Im_Family!$C$15:$C$31</c:f>
              <c:numCache/>
            </c:numRef>
          </c:yVal>
          <c:smooth val="1"/>
        </c:ser>
        <c:axId val="54232445"/>
        <c:axId val="18329958"/>
      </c:scatterChart>
      <c:valAx>
        <c:axId val="54232445"/>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Age</a:t>
                </a:r>
              </a:p>
            </c:rich>
          </c:tx>
          <c:layout>
            <c:manualLayout>
              <c:xMode val="factor"/>
              <c:yMode val="factor"/>
              <c:x val="0.009"/>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8329958"/>
        <c:crosses val="autoZero"/>
        <c:crossBetween val="midCat"/>
        <c:dispUnits/>
      </c:valAx>
      <c:valAx>
        <c:axId val="18329958"/>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5 Year Migration Rate</a:t>
                </a:r>
              </a:p>
            </c:rich>
          </c:tx>
          <c:layout>
            <c:manualLayout>
              <c:xMode val="factor"/>
              <c:yMode val="factor"/>
              <c:x val="-0.02125"/>
              <c:y val="0.007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4232445"/>
        <c:crosses val="autoZero"/>
        <c:crossBetween val="midCat"/>
        <c:dispUnits/>
      </c:valAx>
      <c:spPr>
        <a:noFill/>
        <a:ln w="12700">
          <a:solidFill>
            <a:srgbClr val="808080"/>
          </a:solidFill>
        </a:ln>
      </c:spPr>
    </c:plotArea>
    <c:legend>
      <c:legendPos val="r"/>
      <c:layout>
        <c:manualLayout>
          <c:xMode val="edge"/>
          <c:yMode val="edge"/>
          <c:x val="0.646"/>
          <c:y val="0.3065"/>
          <c:w val="0.158"/>
          <c:h val="0.157"/>
        </c:manualLayout>
      </c:layout>
      <c:overlay val="0"/>
      <c:spPr>
        <a:solidFill>
          <a:srgbClr val="F2F2F2"/>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735"/>
          <c:y val="0.18825"/>
          <c:w val="0.92825"/>
          <c:h val="0.74375"/>
        </c:manualLayout>
      </c:layout>
      <c:scatterChart>
        <c:scatterStyle val="smoothMarker"/>
        <c:varyColors val="0"/>
        <c:ser>
          <c:idx val="0"/>
          <c:order val="0"/>
          <c:tx>
            <c:strRef>
              <c:f>Im_Family!$D$14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Im_Family!$A$52:$A$68</c:f>
              <c:numCache/>
            </c:numRef>
          </c:xVal>
          <c:yVal>
            <c:numRef>
              <c:f>Im_Family!$D$15:$D$31</c:f>
              <c:numCache/>
            </c:numRef>
          </c:yVal>
          <c:smooth val="1"/>
        </c:ser>
        <c:ser>
          <c:idx val="1"/>
          <c:order val="1"/>
          <c:tx>
            <c:strRef>
              <c:f>Im_Family!$E$14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Im_Family!$A$52:$A$68</c:f>
              <c:numCache/>
            </c:numRef>
          </c:xVal>
          <c:yVal>
            <c:numRef>
              <c:f>Im_Family!$E$15:$E$31</c:f>
              <c:numCache/>
            </c:numRef>
          </c:yVal>
          <c:smooth val="1"/>
        </c:ser>
        <c:axId val="30751895"/>
        <c:axId val="8331600"/>
      </c:scatterChart>
      <c:valAx>
        <c:axId val="30751895"/>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331600"/>
        <c:crosses val="autoZero"/>
        <c:crossBetween val="midCat"/>
        <c:dispUnits/>
      </c:valAx>
      <c:valAx>
        <c:axId val="8331600"/>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Migration distribution</a:t>
                </a:r>
              </a:p>
            </c:rich>
          </c:tx>
          <c:layout>
            <c:manualLayout>
              <c:xMode val="factor"/>
              <c:yMode val="factor"/>
              <c:x val="-0.014"/>
              <c:y val="-0.001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30751895"/>
        <c:crosses val="autoZero"/>
        <c:crossBetween val="midCat"/>
        <c:dispUnits/>
      </c:valAx>
      <c:spPr>
        <a:noFill/>
        <a:ln w="12700">
          <a:solidFill>
            <a:srgbClr val="808080"/>
          </a:solidFill>
        </a:ln>
      </c:spPr>
    </c:plotArea>
    <c:legend>
      <c:legendPos val="r"/>
      <c:layout>
        <c:manualLayout>
          <c:xMode val="edge"/>
          <c:yMode val="edge"/>
          <c:x val="0.66525"/>
          <c:y val="0.4195"/>
          <c:w val="0.15825"/>
          <c:h val="0.1695"/>
        </c:manualLayout>
      </c:layout>
      <c:overlay val="0"/>
      <c:spPr>
        <a:solidFill>
          <a:srgbClr val="F2F2F2"/>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825"/>
        </c:manualLayout>
      </c:layout>
      <c:spPr>
        <a:noFill/>
        <a:ln w="3175">
          <a:noFill/>
        </a:ln>
      </c:spPr>
    </c:title>
    <c:plotArea>
      <c:layout>
        <c:manualLayout>
          <c:xMode val="edge"/>
          <c:yMode val="edge"/>
          <c:x val="0.08175"/>
          <c:y val="0.18725"/>
          <c:w val="0.90475"/>
          <c:h val="0.75625"/>
        </c:manualLayout>
      </c:layout>
      <c:scatterChart>
        <c:scatterStyle val="smoothMarker"/>
        <c:varyColors val="0"/>
        <c:ser>
          <c:idx val="0"/>
          <c:order val="0"/>
          <c:tx>
            <c:strRef>
              <c:f>Im_MLabor!$B$14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Im_MLabor!$A$52:$A$68</c:f>
              <c:numCache/>
            </c:numRef>
          </c:xVal>
          <c:yVal>
            <c:numRef>
              <c:f>Im_MLabor!$B$15:$B$31</c:f>
              <c:numCache/>
            </c:numRef>
          </c:yVal>
          <c:smooth val="1"/>
        </c:ser>
        <c:ser>
          <c:idx val="1"/>
          <c:order val="1"/>
          <c:tx>
            <c:strRef>
              <c:f>Im_MLabor!$C$14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Im_MLabor!$A$52:$A$68</c:f>
              <c:numCache/>
            </c:numRef>
          </c:xVal>
          <c:yVal>
            <c:numRef>
              <c:f>Im_MLabor!$C$15:$C$31</c:f>
              <c:numCache/>
            </c:numRef>
          </c:yVal>
          <c:smooth val="1"/>
        </c:ser>
        <c:axId val="7875537"/>
        <c:axId val="3770970"/>
      </c:scatterChart>
      <c:valAx>
        <c:axId val="7875537"/>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Age</a:t>
                </a:r>
              </a:p>
            </c:rich>
          </c:tx>
          <c:layout>
            <c:manualLayout>
              <c:xMode val="factor"/>
              <c:yMode val="factor"/>
              <c:x val="0.009"/>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770970"/>
        <c:crosses val="autoZero"/>
        <c:crossBetween val="midCat"/>
        <c:dispUnits/>
      </c:valAx>
      <c:valAx>
        <c:axId val="3770970"/>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5 Year Migration Rate</a:t>
                </a:r>
              </a:p>
            </c:rich>
          </c:tx>
          <c:layout>
            <c:manualLayout>
              <c:xMode val="factor"/>
              <c:yMode val="factor"/>
              <c:x val="-0.02125"/>
              <c:y val="0.007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7875537"/>
        <c:crosses val="autoZero"/>
        <c:crossBetween val="midCat"/>
        <c:dispUnits/>
      </c:valAx>
      <c:spPr>
        <a:noFill/>
        <a:ln w="12700">
          <a:solidFill>
            <a:srgbClr val="808080"/>
          </a:solidFill>
        </a:ln>
      </c:spPr>
    </c:plotArea>
    <c:legend>
      <c:legendPos val="r"/>
      <c:layout>
        <c:manualLayout>
          <c:xMode val="edge"/>
          <c:yMode val="edge"/>
          <c:x val="0.646"/>
          <c:y val="0.3065"/>
          <c:w val="0.158"/>
          <c:h val="0.157"/>
        </c:manualLayout>
      </c:layout>
      <c:overlay val="0"/>
      <c:spPr>
        <a:solidFill>
          <a:srgbClr val="F2F2F2"/>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735"/>
          <c:y val="0.18825"/>
          <c:w val="0.92825"/>
          <c:h val="0.74375"/>
        </c:manualLayout>
      </c:layout>
      <c:scatterChart>
        <c:scatterStyle val="smoothMarker"/>
        <c:varyColors val="0"/>
        <c:ser>
          <c:idx val="0"/>
          <c:order val="0"/>
          <c:tx>
            <c:strRef>
              <c:f>Im_MLabor!$D$14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Im_MLabor!$A$52:$A$68</c:f>
              <c:numCache/>
            </c:numRef>
          </c:xVal>
          <c:yVal>
            <c:numRef>
              <c:f>Im_MLabor!$D$15:$D$31</c:f>
              <c:numCache/>
            </c:numRef>
          </c:yVal>
          <c:smooth val="1"/>
        </c:ser>
        <c:ser>
          <c:idx val="1"/>
          <c:order val="1"/>
          <c:tx>
            <c:strRef>
              <c:f>Im_MLabor!$E$14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Im_MLabor!$A$52:$A$68</c:f>
              <c:numCache/>
            </c:numRef>
          </c:xVal>
          <c:yVal>
            <c:numRef>
              <c:f>Im_MLabor!$E$15:$E$31</c:f>
              <c:numCache/>
            </c:numRef>
          </c:yVal>
          <c:smooth val="1"/>
        </c:ser>
        <c:axId val="33938731"/>
        <c:axId val="37013124"/>
      </c:scatterChart>
      <c:valAx>
        <c:axId val="33938731"/>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7013124"/>
        <c:crosses val="autoZero"/>
        <c:crossBetween val="midCat"/>
        <c:dispUnits/>
      </c:valAx>
      <c:valAx>
        <c:axId val="37013124"/>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Migration distribution</a:t>
                </a:r>
              </a:p>
            </c:rich>
          </c:tx>
          <c:layout>
            <c:manualLayout>
              <c:xMode val="factor"/>
              <c:yMode val="factor"/>
              <c:x val="-0.014"/>
              <c:y val="-0.001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33938731"/>
        <c:crosses val="autoZero"/>
        <c:crossBetween val="midCat"/>
        <c:dispUnits/>
      </c:valAx>
      <c:spPr>
        <a:noFill/>
        <a:ln w="12700">
          <a:solidFill>
            <a:srgbClr val="808080"/>
          </a:solidFill>
        </a:ln>
      </c:spPr>
    </c:plotArea>
    <c:legend>
      <c:legendPos val="r"/>
      <c:layout>
        <c:manualLayout>
          <c:xMode val="edge"/>
          <c:yMode val="edge"/>
          <c:x val="0.66525"/>
          <c:y val="0.4195"/>
          <c:w val="0.15825"/>
          <c:h val="0.1695"/>
        </c:manualLayout>
      </c:layout>
      <c:overlay val="0"/>
      <c:spPr>
        <a:solidFill>
          <a:srgbClr val="F2F2F2"/>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Migration Levels by Age</a:t>
            </a:r>
          </a:p>
        </c:rich>
      </c:tx>
      <c:layout>
        <c:manualLayout>
          <c:xMode val="factor"/>
          <c:yMode val="factor"/>
          <c:x val="-0.012"/>
          <c:y val="-0.01825"/>
        </c:manualLayout>
      </c:layout>
      <c:spPr>
        <a:noFill/>
        <a:ln w="3175">
          <a:noFill/>
        </a:ln>
      </c:spPr>
    </c:title>
    <c:plotArea>
      <c:layout>
        <c:manualLayout>
          <c:xMode val="edge"/>
          <c:yMode val="edge"/>
          <c:x val="0.07175"/>
          <c:y val="0.18725"/>
          <c:w val="0.91475"/>
          <c:h val="0.683"/>
        </c:manualLayout>
      </c:layout>
      <c:scatterChart>
        <c:scatterStyle val="smoothMarker"/>
        <c:varyColors val="0"/>
        <c:ser>
          <c:idx val="0"/>
          <c:order val="0"/>
          <c:tx>
            <c:strRef>
              <c:f>Im_FLabor!$B$14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Im_FLabor!$A$52:$A$68</c:f>
              <c:numCache/>
            </c:numRef>
          </c:xVal>
          <c:yVal>
            <c:numRef>
              <c:f>Im_FLabor!$B$15:$B$31</c:f>
              <c:numCache/>
            </c:numRef>
          </c:yVal>
          <c:smooth val="1"/>
        </c:ser>
        <c:ser>
          <c:idx val="1"/>
          <c:order val="1"/>
          <c:tx>
            <c:strRef>
              <c:f>Im_FLabor!$C$14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Im_FLabor!$A$52:$A$68</c:f>
              <c:numCache/>
            </c:numRef>
          </c:xVal>
          <c:yVal>
            <c:numRef>
              <c:f>Im_FLabor!$C$15:$C$31</c:f>
              <c:numCache/>
            </c:numRef>
          </c:yVal>
          <c:smooth val="1"/>
        </c:ser>
        <c:axId val="64682661"/>
        <c:axId val="45273038"/>
      </c:scatterChart>
      <c:valAx>
        <c:axId val="64682661"/>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Age</a:t>
                </a:r>
              </a:p>
            </c:rich>
          </c:tx>
          <c:layout>
            <c:manualLayout>
              <c:xMode val="factor"/>
              <c:yMode val="factor"/>
              <c:x val="-0.018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5273038"/>
        <c:crosses val="autoZero"/>
        <c:crossBetween val="midCat"/>
        <c:dispUnits/>
      </c:valAx>
      <c:valAx>
        <c:axId val="45273038"/>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5 Year Migration Rate</a:t>
                </a:r>
              </a:p>
            </c:rich>
          </c:tx>
          <c:layout>
            <c:manualLayout>
              <c:xMode val="factor"/>
              <c:yMode val="factor"/>
              <c:x val="-0.0185"/>
              <c:y val="0.0087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4682661"/>
        <c:crosses val="autoZero"/>
        <c:crossBetween val="midCat"/>
        <c:dispUnits/>
      </c:valAx>
      <c:spPr>
        <a:noFill/>
        <a:ln w="12700">
          <a:solidFill>
            <a:srgbClr val="808080"/>
          </a:solidFill>
        </a:ln>
      </c:spPr>
    </c:plotArea>
    <c:legend>
      <c:legendPos val="r"/>
      <c:layout>
        <c:manualLayout>
          <c:xMode val="edge"/>
          <c:yMode val="edge"/>
          <c:x val="0.642"/>
          <c:y val="0.28825"/>
          <c:w val="0.158"/>
          <c:h val="0.157"/>
        </c:manualLayout>
      </c:layout>
      <c:overlay val="0"/>
      <c:spPr>
        <a:solidFill>
          <a:srgbClr val="F2F2F2"/>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Migration Distribution by Sex</a:t>
            </a:r>
          </a:p>
        </c:rich>
      </c:tx>
      <c:layout>
        <c:manualLayout>
          <c:xMode val="factor"/>
          <c:yMode val="factor"/>
          <c:x val="-0.004"/>
          <c:y val="0"/>
        </c:manualLayout>
      </c:layout>
      <c:spPr>
        <a:noFill/>
        <a:ln w="3175">
          <a:noFill/>
        </a:ln>
      </c:spPr>
    </c:title>
    <c:plotArea>
      <c:layout>
        <c:manualLayout>
          <c:xMode val="edge"/>
          <c:yMode val="edge"/>
          <c:x val="0.06725"/>
          <c:y val="0.18825"/>
          <c:w val="0.9345"/>
          <c:h val="0.66325"/>
        </c:manualLayout>
      </c:layout>
      <c:scatterChart>
        <c:scatterStyle val="smoothMarker"/>
        <c:varyColors val="0"/>
        <c:ser>
          <c:idx val="0"/>
          <c:order val="0"/>
          <c:tx>
            <c:strRef>
              <c:f>Im_FLabor!$D$14</c:f>
              <c:strCache>
                <c:ptCount val="1"/>
                <c:pt idx="0">
                  <c:v>Male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Im_FLabor!$A$52:$A$68</c:f>
              <c:numCache/>
            </c:numRef>
          </c:xVal>
          <c:yVal>
            <c:numRef>
              <c:f>Im_FLabor!$D$15:$D$31</c:f>
              <c:numCache/>
            </c:numRef>
          </c:yVal>
          <c:smooth val="1"/>
        </c:ser>
        <c:ser>
          <c:idx val="1"/>
          <c:order val="1"/>
          <c:tx>
            <c:strRef>
              <c:f>Im_FLabor!$E$14</c:f>
              <c:strCache>
                <c:ptCount val="1"/>
                <c:pt idx="0">
                  <c:v>Female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Im_FLabor!$A$52:$A$68</c:f>
              <c:numCache/>
            </c:numRef>
          </c:xVal>
          <c:yVal>
            <c:numRef>
              <c:f>Im_FLabor!$E$15:$E$31</c:f>
              <c:numCache/>
            </c:numRef>
          </c:yVal>
          <c:smooth val="1"/>
        </c:ser>
        <c:axId val="4804159"/>
        <c:axId val="43237432"/>
      </c:scatterChart>
      <c:valAx>
        <c:axId val="4804159"/>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Age</a:t>
                </a:r>
              </a:p>
            </c:rich>
          </c:tx>
          <c:layout>
            <c:manualLayout>
              <c:xMode val="factor"/>
              <c:yMode val="factor"/>
              <c:x val="-0.02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3237432"/>
        <c:crosses val="autoZero"/>
        <c:crossBetween val="midCat"/>
        <c:dispUnits/>
      </c:valAx>
      <c:valAx>
        <c:axId val="43237432"/>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Migration distribution</a:t>
                </a:r>
              </a:p>
            </c:rich>
          </c:tx>
          <c:layout>
            <c:manualLayout>
              <c:xMode val="factor"/>
              <c:yMode val="factor"/>
              <c:x val="-0.01175"/>
              <c:y val="-0.00225"/>
            </c:manualLayout>
          </c:layout>
          <c:overlay val="0"/>
          <c:spPr>
            <a:noFill/>
            <a:ln w="3175">
              <a:noFill/>
            </a:ln>
          </c:spPr>
        </c:title>
        <c:majorGridlines>
          <c:spPr>
            <a:ln w="3175">
              <a:solidFill>
                <a:srgbClr val="B2B2B2"/>
              </a:solidFill>
            </a:ln>
          </c:spPr>
        </c:majorGridlines>
        <c:delete val="0"/>
        <c:numFmt formatCode="General" sourceLinked="1"/>
        <c:majorTickMark val="out"/>
        <c:minorTickMark val="none"/>
        <c:tickLblPos val="nextTo"/>
        <c:spPr>
          <a:ln w="3175">
            <a:solidFill>
              <a:srgbClr val="000000"/>
            </a:solidFill>
          </a:ln>
        </c:spPr>
        <c:crossAx val="4804159"/>
        <c:crosses val="autoZero"/>
        <c:crossBetween val="midCat"/>
        <c:dispUnits/>
      </c:valAx>
      <c:spPr>
        <a:noFill/>
        <a:ln w="12700">
          <a:solidFill>
            <a:srgbClr val="808080"/>
          </a:solidFill>
        </a:ln>
      </c:spPr>
    </c:plotArea>
    <c:legend>
      <c:legendPos val="r"/>
      <c:layout>
        <c:manualLayout>
          <c:xMode val="edge"/>
          <c:yMode val="edge"/>
          <c:x val="0.66325"/>
          <c:y val="0.38125"/>
          <c:w val="0.15825"/>
          <c:h val="0.1695"/>
        </c:manualLayout>
      </c:layout>
      <c:overlay val="0"/>
      <c:spPr>
        <a:solidFill>
          <a:srgbClr val="F2F2F2"/>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47625</xdr:rowOff>
    </xdr:from>
    <xdr:to>
      <xdr:col>12</xdr:col>
      <xdr:colOff>66675</xdr:colOff>
      <xdr:row>16</xdr:row>
      <xdr:rowOff>76200</xdr:rowOff>
    </xdr:to>
    <xdr:graphicFrame>
      <xdr:nvGraphicFramePr>
        <xdr:cNvPr id="1" name="Chart 1"/>
        <xdr:cNvGraphicFramePr/>
      </xdr:nvGraphicFramePr>
      <xdr:xfrm>
        <a:off x="4743450" y="47625"/>
        <a:ext cx="4848225" cy="307657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16</xdr:row>
      <xdr:rowOff>66675</xdr:rowOff>
    </xdr:from>
    <xdr:to>
      <xdr:col>12</xdr:col>
      <xdr:colOff>47625</xdr:colOff>
      <xdr:row>33</xdr:row>
      <xdr:rowOff>161925</xdr:rowOff>
    </xdr:to>
    <xdr:graphicFrame>
      <xdr:nvGraphicFramePr>
        <xdr:cNvPr id="2" name="Chart 2"/>
        <xdr:cNvGraphicFramePr/>
      </xdr:nvGraphicFramePr>
      <xdr:xfrm>
        <a:off x="4733925" y="3114675"/>
        <a:ext cx="4838700" cy="3305175"/>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47625</xdr:colOff>
      <xdr:row>3</xdr:row>
      <xdr:rowOff>114300</xdr:rowOff>
    </xdr:from>
    <xdr:to>
      <xdr:col>16</xdr:col>
      <xdr:colOff>371475</xdr:colOff>
      <xdr:row>5</xdr:row>
      <xdr:rowOff>85725</xdr:rowOff>
    </xdr:to>
    <xdr:pic>
      <xdr:nvPicPr>
        <xdr:cNvPr id="3" name="OptionButton1"/>
        <xdr:cNvPicPr preferRelativeResize="1">
          <a:picLocks noChangeAspect="1"/>
        </xdr:cNvPicPr>
      </xdr:nvPicPr>
      <xdr:blipFill>
        <a:blip r:embed="rId3"/>
        <a:stretch>
          <a:fillRect/>
        </a:stretch>
      </xdr:blipFill>
      <xdr:spPr>
        <a:xfrm>
          <a:off x="9829800" y="733425"/>
          <a:ext cx="2152650" cy="400050"/>
        </a:xfrm>
        <a:prstGeom prst="rect">
          <a:avLst/>
        </a:prstGeom>
        <a:noFill/>
        <a:ln w="9525" cmpd="sng">
          <a:noFill/>
        </a:ln>
      </xdr:spPr>
    </xdr:pic>
    <xdr:clientData/>
  </xdr:twoCellAnchor>
  <xdr:twoCellAnchor editAs="oneCell">
    <xdr:from>
      <xdr:col>13</xdr:col>
      <xdr:colOff>47625</xdr:colOff>
      <xdr:row>5</xdr:row>
      <xdr:rowOff>133350</xdr:rowOff>
    </xdr:from>
    <xdr:to>
      <xdr:col>16</xdr:col>
      <xdr:colOff>371475</xdr:colOff>
      <xdr:row>8</xdr:row>
      <xdr:rowOff>85725</xdr:rowOff>
    </xdr:to>
    <xdr:pic>
      <xdr:nvPicPr>
        <xdr:cNvPr id="4" name="OptionButton2"/>
        <xdr:cNvPicPr preferRelativeResize="1">
          <a:picLocks noChangeAspect="1"/>
        </xdr:cNvPicPr>
      </xdr:nvPicPr>
      <xdr:blipFill>
        <a:blip r:embed="rId4"/>
        <a:stretch>
          <a:fillRect/>
        </a:stretch>
      </xdr:blipFill>
      <xdr:spPr>
        <a:xfrm>
          <a:off x="9829800" y="1181100"/>
          <a:ext cx="2152650" cy="438150"/>
        </a:xfrm>
        <a:prstGeom prst="rect">
          <a:avLst/>
        </a:prstGeom>
        <a:noFill/>
        <a:ln w="9525" cmpd="sng">
          <a:noFill/>
        </a:ln>
      </xdr:spPr>
    </xdr:pic>
    <xdr:clientData/>
  </xdr:twoCellAnchor>
  <xdr:twoCellAnchor editAs="oneCell">
    <xdr:from>
      <xdr:col>13</xdr:col>
      <xdr:colOff>47625</xdr:colOff>
      <xdr:row>8</xdr:row>
      <xdr:rowOff>114300</xdr:rowOff>
    </xdr:from>
    <xdr:to>
      <xdr:col>16</xdr:col>
      <xdr:colOff>371475</xdr:colOff>
      <xdr:row>11</xdr:row>
      <xdr:rowOff>9525</xdr:rowOff>
    </xdr:to>
    <xdr:pic>
      <xdr:nvPicPr>
        <xdr:cNvPr id="5" name="OptionButton3"/>
        <xdr:cNvPicPr preferRelativeResize="1">
          <a:picLocks noChangeAspect="1"/>
        </xdr:cNvPicPr>
      </xdr:nvPicPr>
      <xdr:blipFill>
        <a:blip r:embed="rId5"/>
        <a:stretch>
          <a:fillRect/>
        </a:stretch>
      </xdr:blipFill>
      <xdr:spPr>
        <a:xfrm>
          <a:off x="9829800" y="1647825"/>
          <a:ext cx="2152650" cy="438150"/>
        </a:xfrm>
        <a:prstGeom prst="rect">
          <a:avLst/>
        </a:prstGeom>
        <a:noFill/>
        <a:ln w="9525" cmpd="sng">
          <a:noFill/>
        </a:ln>
      </xdr:spPr>
    </xdr:pic>
    <xdr:clientData/>
  </xdr:twoCellAnchor>
  <xdr:twoCellAnchor editAs="oneCell">
    <xdr:from>
      <xdr:col>13</xdr:col>
      <xdr:colOff>47625</xdr:colOff>
      <xdr:row>12</xdr:row>
      <xdr:rowOff>9525</xdr:rowOff>
    </xdr:from>
    <xdr:to>
      <xdr:col>16</xdr:col>
      <xdr:colOff>371475</xdr:colOff>
      <xdr:row>14</xdr:row>
      <xdr:rowOff>57150</xdr:rowOff>
    </xdr:to>
    <xdr:pic>
      <xdr:nvPicPr>
        <xdr:cNvPr id="6" name="OptionButton4"/>
        <xdr:cNvPicPr preferRelativeResize="1">
          <a:picLocks noChangeAspect="1"/>
        </xdr:cNvPicPr>
      </xdr:nvPicPr>
      <xdr:blipFill>
        <a:blip r:embed="rId6"/>
        <a:stretch>
          <a:fillRect/>
        </a:stretch>
      </xdr:blipFill>
      <xdr:spPr>
        <a:xfrm>
          <a:off x="9829800" y="2286000"/>
          <a:ext cx="2152650" cy="438150"/>
        </a:xfrm>
        <a:prstGeom prst="rect">
          <a:avLst/>
        </a:prstGeom>
        <a:noFill/>
        <a:ln w="9525" cmpd="sng">
          <a:noFill/>
        </a:ln>
      </xdr:spPr>
    </xdr:pic>
    <xdr:clientData/>
  </xdr:twoCellAnchor>
  <xdr:twoCellAnchor editAs="oneCell">
    <xdr:from>
      <xdr:col>13</xdr:col>
      <xdr:colOff>47625</xdr:colOff>
      <xdr:row>14</xdr:row>
      <xdr:rowOff>57150</xdr:rowOff>
    </xdr:from>
    <xdr:to>
      <xdr:col>16</xdr:col>
      <xdr:colOff>371475</xdr:colOff>
      <xdr:row>16</xdr:row>
      <xdr:rowOff>114300</xdr:rowOff>
    </xdr:to>
    <xdr:pic>
      <xdr:nvPicPr>
        <xdr:cNvPr id="7" name="OptionButton5"/>
        <xdr:cNvPicPr preferRelativeResize="1">
          <a:picLocks noChangeAspect="1"/>
        </xdr:cNvPicPr>
      </xdr:nvPicPr>
      <xdr:blipFill>
        <a:blip r:embed="rId7"/>
        <a:stretch>
          <a:fillRect/>
        </a:stretch>
      </xdr:blipFill>
      <xdr:spPr>
        <a:xfrm>
          <a:off x="9829800" y="2724150"/>
          <a:ext cx="2152650" cy="438150"/>
        </a:xfrm>
        <a:prstGeom prst="rect">
          <a:avLst/>
        </a:prstGeom>
        <a:noFill/>
        <a:ln w="9525" cmpd="sng">
          <a:noFill/>
        </a:ln>
      </xdr:spPr>
    </xdr:pic>
    <xdr:clientData/>
  </xdr:twoCellAnchor>
  <xdr:twoCellAnchor editAs="oneCell">
    <xdr:from>
      <xdr:col>13</xdr:col>
      <xdr:colOff>47625</xdr:colOff>
      <xdr:row>16</xdr:row>
      <xdr:rowOff>142875</xdr:rowOff>
    </xdr:from>
    <xdr:to>
      <xdr:col>16</xdr:col>
      <xdr:colOff>371475</xdr:colOff>
      <xdr:row>19</xdr:row>
      <xdr:rowOff>9525</xdr:rowOff>
    </xdr:to>
    <xdr:pic>
      <xdr:nvPicPr>
        <xdr:cNvPr id="8" name="OptionButton6"/>
        <xdr:cNvPicPr preferRelativeResize="1">
          <a:picLocks noChangeAspect="1"/>
        </xdr:cNvPicPr>
      </xdr:nvPicPr>
      <xdr:blipFill>
        <a:blip r:embed="rId8"/>
        <a:stretch>
          <a:fillRect/>
        </a:stretch>
      </xdr:blipFill>
      <xdr:spPr>
        <a:xfrm>
          <a:off x="9829800" y="3190875"/>
          <a:ext cx="21526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0</xdr:row>
      <xdr:rowOff>161925</xdr:rowOff>
    </xdr:from>
    <xdr:to>
      <xdr:col>14</xdr:col>
      <xdr:colOff>66675</xdr:colOff>
      <xdr:row>13</xdr:row>
      <xdr:rowOff>171450</xdr:rowOff>
    </xdr:to>
    <xdr:graphicFrame>
      <xdr:nvGraphicFramePr>
        <xdr:cNvPr id="1" name="Chart 1"/>
        <xdr:cNvGraphicFramePr/>
      </xdr:nvGraphicFramePr>
      <xdr:xfrm>
        <a:off x="4429125" y="161925"/>
        <a:ext cx="4676775" cy="243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12</xdr:col>
      <xdr:colOff>28575</xdr:colOff>
      <xdr:row>14</xdr:row>
      <xdr:rowOff>123825</xdr:rowOff>
    </xdr:to>
    <xdr:graphicFrame>
      <xdr:nvGraphicFramePr>
        <xdr:cNvPr id="1" name="Chart 1"/>
        <xdr:cNvGraphicFramePr/>
      </xdr:nvGraphicFramePr>
      <xdr:xfrm>
        <a:off x="4705350" y="0"/>
        <a:ext cx="4848225" cy="26955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14</xdr:row>
      <xdr:rowOff>123825</xdr:rowOff>
    </xdr:from>
    <xdr:to>
      <xdr:col>12</xdr:col>
      <xdr:colOff>28575</xdr:colOff>
      <xdr:row>29</xdr:row>
      <xdr:rowOff>28575</xdr:rowOff>
    </xdr:to>
    <xdr:graphicFrame>
      <xdr:nvGraphicFramePr>
        <xdr:cNvPr id="2" name="Chart 2"/>
        <xdr:cNvGraphicFramePr/>
      </xdr:nvGraphicFramePr>
      <xdr:xfrm>
        <a:off x="4714875" y="2695575"/>
        <a:ext cx="4838700" cy="233362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1</xdr:row>
      <xdr:rowOff>200025</xdr:rowOff>
    </xdr:from>
    <xdr:ext cx="4248150" cy="619125"/>
    <xdr:sp>
      <xdr:nvSpPr>
        <xdr:cNvPr id="3" name="Text Box 3"/>
        <xdr:cNvSpPr txBox="1">
          <a:spLocks noChangeArrowheads="1"/>
        </xdr:cNvSpPr>
      </xdr:nvSpPr>
      <xdr:spPr>
        <a:xfrm>
          <a:off x="114300" y="438150"/>
          <a:ext cx="4248150" cy="619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1" i="0" u="none" baseline="0">
              <a:solidFill>
                <a:srgbClr val="000000"/>
              </a:solidFill>
              <a:latin typeface="Arial"/>
              <a:ea typeface="Arial"/>
              <a:cs typeface="Arial"/>
            </a:rPr>
            <a:t>Change any of the 4 parameters in the YELLOW area and the migration levels and distributions will change accordingly.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12</xdr:col>
      <xdr:colOff>28575</xdr:colOff>
      <xdr:row>14</xdr:row>
      <xdr:rowOff>123825</xdr:rowOff>
    </xdr:to>
    <xdr:graphicFrame>
      <xdr:nvGraphicFramePr>
        <xdr:cNvPr id="1" name="Chart 1"/>
        <xdr:cNvGraphicFramePr/>
      </xdr:nvGraphicFramePr>
      <xdr:xfrm>
        <a:off x="4705350" y="0"/>
        <a:ext cx="4848225" cy="26955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14</xdr:row>
      <xdr:rowOff>123825</xdr:rowOff>
    </xdr:from>
    <xdr:to>
      <xdr:col>12</xdr:col>
      <xdr:colOff>28575</xdr:colOff>
      <xdr:row>29</xdr:row>
      <xdr:rowOff>28575</xdr:rowOff>
    </xdr:to>
    <xdr:graphicFrame>
      <xdr:nvGraphicFramePr>
        <xdr:cNvPr id="2" name="Chart 2"/>
        <xdr:cNvGraphicFramePr/>
      </xdr:nvGraphicFramePr>
      <xdr:xfrm>
        <a:off x="4714875" y="2695575"/>
        <a:ext cx="4838700" cy="233362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1</xdr:row>
      <xdr:rowOff>200025</xdr:rowOff>
    </xdr:from>
    <xdr:ext cx="4248150" cy="619125"/>
    <xdr:sp>
      <xdr:nvSpPr>
        <xdr:cNvPr id="3" name="Text Box 3"/>
        <xdr:cNvSpPr txBox="1">
          <a:spLocks noChangeArrowheads="1"/>
        </xdr:cNvSpPr>
      </xdr:nvSpPr>
      <xdr:spPr>
        <a:xfrm>
          <a:off x="114300" y="438150"/>
          <a:ext cx="4248150" cy="619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1" i="0" u="none" baseline="0">
              <a:solidFill>
                <a:srgbClr val="000000"/>
              </a:solidFill>
              <a:latin typeface="Arial"/>
              <a:ea typeface="Arial"/>
              <a:cs typeface="Arial"/>
            </a:rPr>
            <a:t>Change any of the 4 parameters in the YELLOW area and the migration levels and distributions will change accordingly.</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12</xdr:col>
      <xdr:colOff>28575</xdr:colOff>
      <xdr:row>14</xdr:row>
      <xdr:rowOff>123825</xdr:rowOff>
    </xdr:to>
    <xdr:graphicFrame>
      <xdr:nvGraphicFramePr>
        <xdr:cNvPr id="1" name="Chart 1"/>
        <xdr:cNvGraphicFramePr/>
      </xdr:nvGraphicFramePr>
      <xdr:xfrm>
        <a:off x="4705350" y="0"/>
        <a:ext cx="4848225" cy="26955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14</xdr:row>
      <xdr:rowOff>123825</xdr:rowOff>
    </xdr:from>
    <xdr:to>
      <xdr:col>12</xdr:col>
      <xdr:colOff>28575</xdr:colOff>
      <xdr:row>29</xdr:row>
      <xdr:rowOff>28575</xdr:rowOff>
    </xdr:to>
    <xdr:graphicFrame>
      <xdr:nvGraphicFramePr>
        <xdr:cNvPr id="2" name="Chart 2"/>
        <xdr:cNvGraphicFramePr/>
      </xdr:nvGraphicFramePr>
      <xdr:xfrm>
        <a:off x="4714875" y="2695575"/>
        <a:ext cx="4838700" cy="233362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1</xdr:row>
      <xdr:rowOff>200025</xdr:rowOff>
    </xdr:from>
    <xdr:ext cx="4248150" cy="619125"/>
    <xdr:sp>
      <xdr:nvSpPr>
        <xdr:cNvPr id="3" name="Text Box 3"/>
        <xdr:cNvSpPr txBox="1">
          <a:spLocks noChangeArrowheads="1"/>
        </xdr:cNvSpPr>
      </xdr:nvSpPr>
      <xdr:spPr>
        <a:xfrm>
          <a:off x="114300" y="438150"/>
          <a:ext cx="4248150" cy="619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1" i="0" u="none" baseline="0">
              <a:solidFill>
                <a:srgbClr val="000000"/>
              </a:solidFill>
              <a:latin typeface="Arial"/>
              <a:ea typeface="Arial"/>
              <a:cs typeface="Arial"/>
            </a:rPr>
            <a:t>Change any of the 4 parameters in the YELLOW area and the migration levels and distributions will change accordingly.</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12</xdr:col>
      <xdr:colOff>28575</xdr:colOff>
      <xdr:row>14</xdr:row>
      <xdr:rowOff>123825</xdr:rowOff>
    </xdr:to>
    <xdr:graphicFrame>
      <xdr:nvGraphicFramePr>
        <xdr:cNvPr id="1" name="Chart 1"/>
        <xdr:cNvGraphicFramePr/>
      </xdr:nvGraphicFramePr>
      <xdr:xfrm>
        <a:off x="4705350" y="0"/>
        <a:ext cx="4848225" cy="26955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14</xdr:row>
      <xdr:rowOff>123825</xdr:rowOff>
    </xdr:from>
    <xdr:to>
      <xdr:col>12</xdr:col>
      <xdr:colOff>28575</xdr:colOff>
      <xdr:row>29</xdr:row>
      <xdr:rowOff>28575</xdr:rowOff>
    </xdr:to>
    <xdr:graphicFrame>
      <xdr:nvGraphicFramePr>
        <xdr:cNvPr id="2" name="Chart 2"/>
        <xdr:cNvGraphicFramePr/>
      </xdr:nvGraphicFramePr>
      <xdr:xfrm>
        <a:off x="4714875" y="2695575"/>
        <a:ext cx="4838700" cy="233362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1</xdr:row>
      <xdr:rowOff>200025</xdr:rowOff>
    </xdr:from>
    <xdr:ext cx="4248150" cy="619125"/>
    <xdr:sp>
      <xdr:nvSpPr>
        <xdr:cNvPr id="3" name="Text Box 3"/>
        <xdr:cNvSpPr txBox="1">
          <a:spLocks noChangeArrowheads="1"/>
        </xdr:cNvSpPr>
      </xdr:nvSpPr>
      <xdr:spPr>
        <a:xfrm>
          <a:off x="114300" y="438150"/>
          <a:ext cx="4248150" cy="619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1" i="0" u="none" baseline="0">
              <a:solidFill>
                <a:srgbClr val="000000"/>
              </a:solidFill>
              <a:latin typeface="Arial"/>
              <a:ea typeface="Arial"/>
              <a:cs typeface="Arial"/>
            </a:rPr>
            <a:t>Change any of the 4 parameters in the YELLOW area and the migration levels and distributions will change accordingly.</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12</xdr:col>
      <xdr:colOff>28575</xdr:colOff>
      <xdr:row>14</xdr:row>
      <xdr:rowOff>123825</xdr:rowOff>
    </xdr:to>
    <xdr:graphicFrame>
      <xdr:nvGraphicFramePr>
        <xdr:cNvPr id="1" name="Chart 1"/>
        <xdr:cNvGraphicFramePr/>
      </xdr:nvGraphicFramePr>
      <xdr:xfrm>
        <a:off x="4705350" y="0"/>
        <a:ext cx="4848225" cy="26955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14</xdr:row>
      <xdr:rowOff>123825</xdr:rowOff>
    </xdr:from>
    <xdr:to>
      <xdr:col>12</xdr:col>
      <xdr:colOff>28575</xdr:colOff>
      <xdr:row>29</xdr:row>
      <xdr:rowOff>28575</xdr:rowOff>
    </xdr:to>
    <xdr:graphicFrame>
      <xdr:nvGraphicFramePr>
        <xdr:cNvPr id="2" name="Chart 2"/>
        <xdr:cNvGraphicFramePr/>
      </xdr:nvGraphicFramePr>
      <xdr:xfrm>
        <a:off x="4714875" y="2695575"/>
        <a:ext cx="4838700" cy="233362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1</xdr:row>
      <xdr:rowOff>200025</xdr:rowOff>
    </xdr:from>
    <xdr:ext cx="4248150" cy="619125"/>
    <xdr:sp>
      <xdr:nvSpPr>
        <xdr:cNvPr id="3" name="Text Box 3"/>
        <xdr:cNvSpPr txBox="1">
          <a:spLocks noChangeArrowheads="1"/>
        </xdr:cNvSpPr>
      </xdr:nvSpPr>
      <xdr:spPr>
        <a:xfrm>
          <a:off x="114300" y="438150"/>
          <a:ext cx="4248150" cy="619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1" i="0" u="none" baseline="0">
              <a:solidFill>
                <a:srgbClr val="000000"/>
              </a:solidFill>
              <a:latin typeface="Arial"/>
              <a:ea typeface="Arial"/>
              <a:cs typeface="Arial"/>
            </a:rPr>
            <a:t>Change any of the 4 parameters in the YELLOW area and the migration levels and distributions will change accordingly.</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12</xdr:col>
      <xdr:colOff>28575</xdr:colOff>
      <xdr:row>14</xdr:row>
      <xdr:rowOff>123825</xdr:rowOff>
    </xdr:to>
    <xdr:graphicFrame>
      <xdr:nvGraphicFramePr>
        <xdr:cNvPr id="1" name="Chart 1"/>
        <xdr:cNvGraphicFramePr/>
      </xdr:nvGraphicFramePr>
      <xdr:xfrm>
        <a:off x="4705350" y="0"/>
        <a:ext cx="4848225" cy="269557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14</xdr:row>
      <xdr:rowOff>123825</xdr:rowOff>
    </xdr:from>
    <xdr:to>
      <xdr:col>12</xdr:col>
      <xdr:colOff>28575</xdr:colOff>
      <xdr:row>29</xdr:row>
      <xdr:rowOff>28575</xdr:rowOff>
    </xdr:to>
    <xdr:graphicFrame>
      <xdr:nvGraphicFramePr>
        <xdr:cNvPr id="2" name="Chart 2"/>
        <xdr:cNvGraphicFramePr/>
      </xdr:nvGraphicFramePr>
      <xdr:xfrm>
        <a:off x="4714875" y="2695575"/>
        <a:ext cx="4838700" cy="233362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1</xdr:row>
      <xdr:rowOff>200025</xdr:rowOff>
    </xdr:from>
    <xdr:ext cx="4248150" cy="619125"/>
    <xdr:sp>
      <xdr:nvSpPr>
        <xdr:cNvPr id="3" name="Text Box 3"/>
        <xdr:cNvSpPr txBox="1">
          <a:spLocks noChangeArrowheads="1"/>
        </xdr:cNvSpPr>
      </xdr:nvSpPr>
      <xdr:spPr>
        <a:xfrm>
          <a:off x="114300" y="438150"/>
          <a:ext cx="4248150" cy="619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 
</a:t>
          </a:r>
          <a:r>
            <a:rPr lang="en-US" cap="none" sz="1000" b="1" i="0" u="none" baseline="0">
              <a:solidFill>
                <a:srgbClr val="000000"/>
              </a:solidFill>
              <a:latin typeface="Arial"/>
              <a:ea typeface="Arial"/>
              <a:cs typeface="Arial"/>
            </a:rPr>
            <a:t>Change any of the 4 parameters in the YELLOW area and the migration levels and distributions will change accordingly.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31"/>
  </sheetPr>
  <dimension ref="A1:K9"/>
  <sheetViews>
    <sheetView zoomScalePageLayoutView="0" workbookViewId="0" topLeftCell="A1">
      <selection activeCell="A1" sqref="A1"/>
    </sheetView>
  </sheetViews>
  <sheetFormatPr defaultColWidth="9.140625" defaultRowHeight="12.75"/>
  <cols>
    <col min="1" max="16384" width="9.140625" style="4" customWidth="1"/>
  </cols>
  <sheetData>
    <row r="1" ht="12.75">
      <c r="A1" s="6" t="s">
        <v>81</v>
      </c>
    </row>
    <row r="2" ht="12.75">
      <c r="A2" s="4" t="s">
        <v>83</v>
      </c>
    </row>
    <row r="3" ht="15.75" customHeight="1">
      <c r="A3" s="6" t="s">
        <v>80</v>
      </c>
    </row>
    <row r="4" spans="1:11" ht="69" customHeight="1">
      <c r="A4" s="110" t="s">
        <v>85</v>
      </c>
      <c r="B4" s="110"/>
      <c r="C4" s="110"/>
      <c r="D4" s="110"/>
      <c r="E4" s="110"/>
      <c r="F4" s="110"/>
      <c r="G4" s="110"/>
      <c r="H4" s="110"/>
      <c r="I4" s="110"/>
      <c r="J4" s="110"/>
      <c r="K4" s="110"/>
    </row>
    <row r="5" ht="12.75">
      <c r="A5" s="6" t="s">
        <v>82</v>
      </c>
    </row>
    <row r="6" spans="1:11" ht="66" customHeight="1">
      <c r="A6" s="111" t="s">
        <v>84</v>
      </c>
      <c r="B6" s="111"/>
      <c r="C6" s="111"/>
      <c r="D6" s="111"/>
      <c r="E6" s="111"/>
      <c r="F6" s="111"/>
      <c r="G6" s="111"/>
      <c r="H6" s="111"/>
      <c r="I6" s="111"/>
      <c r="J6" s="111"/>
      <c r="K6" s="111"/>
    </row>
    <row r="7" ht="12.75">
      <c r="A7" s="6"/>
    </row>
    <row r="9" ht="12.75">
      <c r="A9" s="6"/>
    </row>
  </sheetData>
  <sheetProtection/>
  <mergeCells count="2">
    <mergeCell ref="A4:K4"/>
    <mergeCell ref="A6:K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OptionButton5">
    <tabColor indexed="24"/>
  </sheetPr>
  <dimension ref="A1:P65"/>
  <sheetViews>
    <sheetView tabSelected="1" zoomScale="75" zoomScaleNormal="75" zoomScalePageLayoutView="0" workbookViewId="0" topLeftCell="A1">
      <selection activeCell="B4" sqref="B4"/>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2" width="9.140625" style="4" customWidth="1"/>
    <col min="13" max="13" width="3.8515625" style="4" customWidth="1"/>
    <col min="14" max="16384" width="9.140625" style="4" customWidth="1"/>
  </cols>
  <sheetData>
    <row r="1" spans="1:16" ht="18">
      <c r="A1" s="5" t="s">
        <v>59</v>
      </c>
      <c r="N1" s="116" t="s">
        <v>58</v>
      </c>
      <c r="O1" s="116"/>
      <c r="P1" s="116"/>
    </row>
    <row r="3" spans="1:3" ht="18">
      <c r="A3" s="60"/>
      <c r="B3" s="7"/>
      <c r="C3" s="7"/>
    </row>
    <row r="4" spans="1:2" ht="15.75">
      <c r="A4" s="61" t="s">
        <v>56</v>
      </c>
      <c r="B4" s="72">
        <v>2000</v>
      </c>
    </row>
    <row r="5" ht="18">
      <c r="A5" s="5"/>
    </row>
    <row r="6" spans="1:15" ht="12.75">
      <c r="A6" s="6"/>
      <c r="J6" s="7"/>
      <c r="K6" s="7"/>
      <c r="L6" s="7"/>
      <c r="M6" s="7"/>
      <c r="N6" s="7"/>
      <c r="O6" s="7"/>
    </row>
    <row r="7" spans="10:15" ht="12.75">
      <c r="J7" s="7"/>
      <c r="K7" s="7"/>
      <c r="L7" s="7"/>
      <c r="M7" s="7"/>
      <c r="N7" s="55"/>
      <c r="O7" s="7"/>
    </row>
    <row r="8" spans="1:13" ht="12.75">
      <c r="A8" s="6"/>
      <c r="J8" s="7"/>
      <c r="K8" s="7"/>
      <c r="L8" s="7"/>
      <c r="M8" s="7"/>
    </row>
    <row r="9" spans="1:15" ht="12.75">
      <c r="A9" s="57"/>
      <c r="B9" s="58"/>
      <c r="J9" s="7"/>
      <c r="K9" s="7"/>
      <c r="L9" s="7"/>
      <c r="M9" s="7"/>
      <c r="N9" s="7"/>
      <c r="O9" s="7"/>
    </row>
    <row r="10" spans="1:13" ht="13.5" thickBot="1">
      <c r="A10" s="57"/>
      <c r="B10" s="59"/>
      <c r="J10" s="7"/>
      <c r="K10" s="7"/>
      <c r="L10" s="7"/>
      <c r="M10" s="7"/>
    </row>
    <row r="11" spans="1:3" ht="16.5" thickBot="1">
      <c r="A11" s="57"/>
      <c r="B11" s="117" t="s">
        <v>60</v>
      </c>
      <c r="C11" s="118"/>
    </row>
    <row r="12" spans="1:5" ht="15.75">
      <c r="A12" s="62"/>
      <c r="B12" s="112" t="s">
        <v>6</v>
      </c>
      <c r="C12" s="113"/>
      <c r="D12" s="114" t="s">
        <v>7</v>
      </c>
      <c r="E12" s="115"/>
    </row>
    <row r="13" spans="1:5" ht="15.75" thickBot="1">
      <c r="A13" s="63" t="s">
        <v>8</v>
      </c>
      <c r="B13" s="63" t="s">
        <v>9</v>
      </c>
      <c r="C13" s="64" t="s">
        <v>10</v>
      </c>
      <c r="D13" s="65" t="s">
        <v>9</v>
      </c>
      <c r="E13" s="66" t="s">
        <v>10</v>
      </c>
    </row>
    <row r="14" spans="1:16" ht="15">
      <c r="A14" s="67" t="s">
        <v>79</v>
      </c>
      <c r="B14" s="90">
        <f aca="true" t="shared" si="0" ref="B14:C31">+B36/1000</f>
        <v>0.06165814190382455</v>
      </c>
      <c r="C14" s="91">
        <f t="shared" si="0"/>
        <v>0.06160539432946139</v>
      </c>
      <c r="D14" s="68">
        <f aca="true" t="shared" si="1" ref="D14:E31">+D36</f>
        <v>0.06165814190382455</v>
      </c>
      <c r="E14" s="69">
        <f t="shared" si="1"/>
        <v>0.06160539432946136</v>
      </c>
      <c r="J14" s="27"/>
      <c r="L14" s="27"/>
      <c r="M14" s="7"/>
      <c r="P14" s="7"/>
    </row>
    <row r="15" spans="1:9" ht="15">
      <c r="A15" s="73" t="s">
        <v>78</v>
      </c>
      <c r="B15" s="92">
        <f t="shared" si="0"/>
        <v>0.026796518011277352</v>
      </c>
      <c r="C15" s="91">
        <f t="shared" si="0"/>
        <v>0.02677359400995603</v>
      </c>
      <c r="D15" s="68">
        <f t="shared" si="1"/>
        <v>0.026796518011277352</v>
      </c>
      <c r="E15" s="69">
        <f t="shared" si="1"/>
        <v>0.02677359400995602</v>
      </c>
      <c r="I15" s="28"/>
    </row>
    <row r="16" spans="1:5" ht="15">
      <c r="A16" s="67" t="s">
        <v>62</v>
      </c>
      <c r="B16" s="92">
        <f t="shared" si="0"/>
        <v>0.02054223953617742</v>
      </c>
      <c r="C16" s="91">
        <f t="shared" si="0"/>
        <v>0.021899667327747355</v>
      </c>
      <c r="D16" s="68">
        <f t="shared" si="1"/>
        <v>0.02054223953617742</v>
      </c>
      <c r="E16" s="69">
        <f t="shared" si="1"/>
        <v>0.021899667327747344</v>
      </c>
    </row>
    <row r="17" spans="1:5" ht="15">
      <c r="A17" s="67" t="s">
        <v>63</v>
      </c>
      <c r="B17" s="92">
        <f t="shared" si="0"/>
        <v>0.10474084550865365</v>
      </c>
      <c r="C17" s="91">
        <f t="shared" si="0"/>
        <v>0.11578261881759325</v>
      </c>
      <c r="D17" s="68">
        <f t="shared" si="1"/>
        <v>0.10474084550865365</v>
      </c>
      <c r="E17" s="69">
        <f t="shared" si="1"/>
        <v>0.11578261881759319</v>
      </c>
    </row>
    <row r="18" spans="1:5" ht="15">
      <c r="A18" s="67" t="s">
        <v>64</v>
      </c>
      <c r="B18" s="92">
        <f t="shared" si="0"/>
        <v>0.1885232686983386</v>
      </c>
      <c r="C18" s="91">
        <f t="shared" si="0"/>
        <v>0.20147584108663852</v>
      </c>
      <c r="D18" s="68">
        <f t="shared" si="1"/>
        <v>0.1885232686983386</v>
      </c>
      <c r="E18" s="69">
        <f t="shared" si="1"/>
        <v>0.20147584108663844</v>
      </c>
    </row>
    <row r="19" spans="1:5" ht="15">
      <c r="A19" s="67" t="s">
        <v>65</v>
      </c>
      <c r="B19" s="92">
        <f t="shared" si="0"/>
        <v>0.18118330345580574</v>
      </c>
      <c r="C19" s="91">
        <f t="shared" si="0"/>
        <v>0.18654820106666797</v>
      </c>
      <c r="D19" s="68">
        <f t="shared" si="1"/>
        <v>0.18118330345580574</v>
      </c>
      <c r="E19" s="69">
        <f t="shared" si="1"/>
        <v>0.1865482010666679</v>
      </c>
    </row>
    <row r="20" spans="1:5" ht="15">
      <c r="A20" s="67" t="s">
        <v>66</v>
      </c>
      <c r="B20" s="92">
        <f t="shared" si="0"/>
        <v>0.13722607638652248</v>
      </c>
      <c r="C20" s="91">
        <f t="shared" si="0"/>
        <v>0.13606213719564877</v>
      </c>
      <c r="D20" s="68">
        <f t="shared" si="1"/>
        <v>0.13722607638652248</v>
      </c>
      <c r="E20" s="69">
        <f t="shared" si="1"/>
        <v>0.13606213719564872</v>
      </c>
    </row>
    <row r="21" spans="1:5" ht="15">
      <c r="A21" s="67" t="s">
        <v>67</v>
      </c>
      <c r="B21" s="92">
        <f t="shared" si="0"/>
        <v>0.09517501922096847</v>
      </c>
      <c r="C21" s="91">
        <f t="shared" si="0"/>
        <v>0.09086598307256813</v>
      </c>
      <c r="D21" s="68">
        <f t="shared" si="1"/>
        <v>0.09517501922096847</v>
      </c>
      <c r="E21" s="69">
        <f t="shared" si="1"/>
        <v>0.09086598307256809</v>
      </c>
    </row>
    <row r="22" spans="1:5" ht="15">
      <c r="A22" s="67" t="s">
        <v>68</v>
      </c>
      <c r="B22" s="92">
        <f t="shared" si="0"/>
        <v>0.06390955687142003</v>
      </c>
      <c r="C22" s="91">
        <f t="shared" si="0"/>
        <v>0.05874915282082524</v>
      </c>
      <c r="D22" s="68">
        <f t="shared" si="1"/>
        <v>0.06390955687142003</v>
      </c>
      <c r="E22" s="69">
        <f t="shared" si="1"/>
        <v>0.05874915282082521</v>
      </c>
    </row>
    <row r="23" spans="1:5" ht="15">
      <c r="A23" s="67" t="s">
        <v>69</v>
      </c>
      <c r="B23" s="92">
        <f t="shared" si="0"/>
        <v>0.04241068476724147</v>
      </c>
      <c r="C23" s="91">
        <f t="shared" si="0"/>
        <v>0.03753696708014063</v>
      </c>
      <c r="D23" s="68">
        <f t="shared" si="1"/>
        <v>0.04241068476724147</v>
      </c>
      <c r="E23" s="69">
        <f t="shared" si="1"/>
        <v>0.03753696708014061</v>
      </c>
    </row>
    <row r="24" spans="1:5" ht="15">
      <c r="A24" s="67" t="s">
        <v>70</v>
      </c>
      <c r="B24" s="92">
        <f t="shared" si="0"/>
        <v>0.028023447973658223</v>
      </c>
      <c r="C24" s="91">
        <f t="shared" si="0"/>
        <v>0.02388083506639573</v>
      </c>
      <c r="D24" s="68">
        <f t="shared" si="1"/>
        <v>0.028023447973658223</v>
      </c>
      <c r="E24" s="69">
        <f t="shared" si="1"/>
        <v>0.02388083506639572</v>
      </c>
    </row>
    <row r="25" spans="1:5" ht="15">
      <c r="A25" s="67" t="s">
        <v>71</v>
      </c>
      <c r="B25" s="92">
        <f t="shared" si="0"/>
        <v>0.018488422233034495</v>
      </c>
      <c r="C25" s="91">
        <f t="shared" si="0"/>
        <v>0.01516947549631567</v>
      </c>
      <c r="D25" s="68">
        <f t="shared" si="1"/>
        <v>0.018488422233034495</v>
      </c>
      <c r="E25" s="69">
        <f t="shared" si="1"/>
        <v>0.015169475496315664</v>
      </c>
    </row>
    <row r="26" spans="1:5" ht="15">
      <c r="A26" s="67" t="s">
        <v>72</v>
      </c>
      <c r="B26" s="92">
        <f t="shared" si="0"/>
        <v>0.01219113267945059</v>
      </c>
      <c r="C26" s="91">
        <f t="shared" si="0"/>
        <v>0.009630696032572033</v>
      </c>
      <c r="D26" s="68">
        <f t="shared" si="1"/>
        <v>0.01219113267945059</v>
      </c>
      <c r="E26" s="69">
        <f t="shared" si="1"/>
        <v>0.009630696032572028</v>
      </c>
    </row>
    <row r="27" spans="1:5" ht="15">
      <c r="A27" s="67" t="s">
        <v>73</v>
      </c>
      <c r="B27" s="92">
        <f t="shared" si="0"/>
        <v>0.008037294660562218</v>
      </c>
      <c r="C27" s="91">
        <f t="shared" si="0"/>
        <v>0.006113179798086202</v>
      </c>
      <c r="D27" s="68">
        <f t="shared" si="1"/>
        <v>0.008037294660562218</v>
      </c>
      <c r="E27" s="69">
        <f t="shared" si="1"/>
        <v>0.006113179798086199</v>
      </c>
    </row>
    <row r="28" spans="1:5" ht="15">
      <c r="A28" s="67" t="s">
        <v>74</v>
      </c>
      <c r="B28" s="92">
        <f t="shared" si="0"/>
        <v>0.005298488575199737</v>
      </c>
      <c r="C28" s="91">
        <f t="shared" si="0"/>
        <v>0.0038801981452344938</v>
      </c>
      <c r="D28" s="68">
        <f t="shared" si="1"/>
        <v>0.005298488575199737</v>
      </c>
      <c r="E28" s="69">
        <f t="shared" si="1"/>
        <v>0.003880198145234492</v>
      </c>
    </row>
    <row r="29" spans="1:5" ht="15">
      <c r="A29" s="67" t="s">
        <v>75</v>
      </c>
      <c r="B29" s="92">
        <f t="shared" si="0"/>
        <v>0.0034929209701450746</v>
      </c>
      <c r="C29" s="91">
        <f t="shared" si="0"/>
        <v>0.0024628402146762113</v>
      </c>
      <c r="D29" s="68">
        <f t="shared" si="1"/>
        <v>0.0034929209701450746</v>
      </c>
      <c r="E29" s="69">
        <f t="shared" si="1"/>
        <v>0.0024628402146762104</v>
      </c>
    </row>
    <row r="30" spans="1:5" ht="15.75" thickBot="1">
      <c r="A30" s="67" t="s">
        <v>76</v>
      </c>
      <c r="B30" s="93">
        <f t="shared" si="0"/>
        <v>0.0023026385477199237</v>
      </c>
      <c r="C30" s="91">
        <f t="shared" si="0"/>
        <v>0.0015632184394726314</v>
      </c>
      <c r="D30" s="68">
        <f t="shared" si="1"/>
        <v>0.0023026385477199237</v>
      </c>
      <c r="E30" s="69">
        <f t="shared" si="1"/>
        <v>0.0015632184394726307</v>
      </c>
    </row>
    <row r="31" spans="1:5" ht="15.75" thickBot="1">
      <c r="A31" s="63" t="s">
        <v>57</v>
      </c>
      <c r="B31" s="94">
        <f t="shared" si="0"/>
        <v>1</v>
      </c>
      <c r="C31" s="95">
        <f t="shared" si="0"/>
        <v>1.0000000000000004</v>
      </c>
      <c r="D31" s="70">
        <f t="shared" si="1"/>
        <v>1</v>
      </c>
      <c r="E31" s="71">
        <f t="shared" si="1"/>
        <v>0.9999999999999998</v>
      </c>
    </row>
    <row r="32" ht="12.75">
      <c r="C32" s="6"/>
    </row>
    <row r="33" spans="1:8" ht="13.5" thickBot="1">
      <c r="A33" s="6"/>
      <c r="B33" s="6"/>
      <c r="C33" s="6"/>
      <c r="D33" s="6"/>
      <c r="E33" s="6"/>
      <c r="F33" s="6"/>
      <c r="G33" s="6"/>
      <c r="H33" s="6"/>
    </row>
    <row r="34" spans="1:8" s="7" customFormat="1" ht="15.75">
      <c r="A34" s="62"/>
      <c r="B34" s="112" t="s">
        <v>6</v>
      </c>
      <c r="C34" s="113"/>
      <c r="D34" s="114" t="s">
        <v>7</v>
      </c>
      <c r="E34" s="115"/>
      <c r="H34" s="56"/>
    </row>
    <row r="35" spans="1:10" s="7" customFormat="1" ht="15.75" thickBot="1">
      <c r="A35" s="63" t="s">
        <v>8</v>
      </c>
      <c r="B35" s="63" t="s">
        <v>9</v>
      </c>
      <c r="C35" s="64" t="s">
        <v>10</v>
      </c>
      <c r="D35" s="65" t="s">
        <v>9</v>
      </c>
      <c r="E35" s="66" t="s">
        <v>10</v>
      </c>
      <c r="H35" s="56"/>
      <c r="J35" s="56"/>
    </row>
    <row r="36" spans="1:10" s="7" customFormat="1" ht="15">
      <c r="A36" s="67">
        <v>2.5</v>
      </c>
      <c r="B36" s="106">
        <v>61.65814190382455</v>
      </c>
      <c r="C36" s="107">
        <v>61.60539432946139</v>
      </c>
      <c r="D36" s="68">
        <v>0.06165814190382455</v>
      </c>
      <c r="E36" s="69">
        <v>0.06160539432946136</v>
      </c>
      <c r="H36" s="56"/>
      <c r="J36" s="56"/>
    </row>
    <row r="37" spans="1:5" s="7" customFormat="1" ht="15">
      <c r="A37" s="67">
        <f aca="true" t="shared" si="2" ref="A37:A52">A36+5</f>
        <v>7.5</v>
      </c>
      <c r="B37" s="106">
        <v>26.796518011277353</v>
      </c>
      <c r="C37" s="107">
        <v>26.77359400995603</v>
      </c>
      <c r="D37" s="68">
        <v>0.026796518011277352</v>
      </c>
      <c r="E37" s="69">
        <v>0.02677359400995602</v>
      </c>
    </row>
    <row r="38" spans="1:5" s="7" customFormat="1" ht="15">
      <c r="A38" s="67">
        <f t="shared" si="2"/>
        <v>12.5</v>
      </c>
      <c r="B38" s="106">
        <v>20.54223953617742</v>
      </c>
      <c r="C38" s="107">
        <v>21.899667327747355</v>
      </c>
      <c r="D38" s="68">
        <v>0.02054223953617742</v>
      </c>
      <c r="E38" s="69">
        <v>0.021899667327747344</v>
      </c>
    </row>
    <row r="39" spans="1:5" s="7" customFormat="1" ht="15">
      <c r="A39" s="67">
        <f t="shared" si="2"/>
        <v>17.5</v>
      </c>
      <c r="B39" s="106">
        <v>104.74084550865365</v>
      </c>
      <c r="C39" s="107">
        <v>115.78261881759325</v>
      </c>
      <c r="D39" s="68">
        <v>0.10474084550865365</v>
      </c>
      <c r="E39" s="69">
        <v>0.11578261881759319</v>
      </c>
    </row>
    <row r="40" spans="1:9" s="7" customFormat="1" ht="15">
      <c r="A40" s="67">
        <f t="shared" si="2"/>
        <v>22.5</v>
      </c>
      <c r="B40" s="106">
        <v>188.5232686983386</v>
      </c>
      <c r="C40" s="107">
        <v>201.47584108663852</v>
      </c>
      <c r="D40" s="68">
        <v>0.1885232686983386</v>
      </c>
      <c r="E40" s="69">
        <v>0.20147584108663844</v>
      </c>
      <c r="F40" s="37"/>
      <c r="G40" s="37"/>
      <c r="H40" s="37"/>
      <c r="I40" s="37"/>
    </row>
    <row r="41" spans="1:9" s="7" customFormat="1" ht="15">
      <c r="A41" s="67">
        <f t="shared" si="2"/>
        <v>27.5</v>
      </c>
      <c r="B41" s="106">
        <v>181.18330345580574</v>
      </c>
      <c r="C41" s="107">
        <v>186.54820106666799</v>
      </c>
      <c r="D41" s="68">
        <v>0.18118330345580574</v>
      </c>
      <c r="E41" s="69">
        <v>0.1865482010666679</v>
      </c>
      <c r="F41" s="37"/>
      <c r="G41" s="37"/>
      <c r="H41" s="37"/>
      <c r="I41" s="37"/>
    </row>
    <row r="42" spans="1:9" s="7" customFormat="1" ht="15">
      <c r="A42" s="67">
        <f t="shared" si="2"/>
        <v>32.5</v>
      </c>
      <c r="B42" s="106">
        <v>137.2260763865225</v>
      </c>
      <c r="C42" s="107">
        <v>136.06213719564877</v>
      </c>
      <c r="D42" s="68">
        <v>0.13722607638652248</v>
      </c>
      <c r="E42" s="69">
        <v>0.13606213719564872</v>
      </c>
      <c r="F42" s="37"/>
      <c r="G42" s="37"/>
      <c r="H42" s="37"/>
      <c r="I42" s="37"/>
    </row>
    <row r="43" spans="1:9" s="7" customFormat="1" ht="15">
      <c r="A43" s="67">
        <f t="shared" si="2"/>
        <v>37.5</v>
      </c>
      <c r="B43" s="106">
        <v>95.17501922096847</v>
      </c>
      <c r="C43" s="107">
        <v>90.86598307256813</v>
      </c>
      <c r="D43" s="68">
        <v>0.09517501922096847</v>
      </c>
      <c r="E43" s="69">
        <v>0.09086598307256809</v>
      </c>
      <c r="F43" s="37"/>
      <c r="G43" s="37"/>
      <c r="H43" s="37"/>
      <c r="I43" s="37"/>
    </row>
    <row r="44" spans="1:5" s="7" customFormat="1" ht="15">
      <c r="A44" s="67">
        <f t="shared" si="2"/>
        <v>42.5</v>
      </c>
      <c r="B44" s="106">
        <v>63.90955687142002</v>
      </c>
      <c r="C44" s="107">
        <v>58.74915282082524</v>
      </c>
      <c r="D44" s="68">
        <v>0.06390955687142003</v>
      </c>
      <c r="E44" s="69">
        <v>0.05874915282082521</v>
      </c>
    </row>
    <row r="45" spans="1:5" s="7" customFormat="1" ht="15">
      <c r="A45" s="67">
        <f t="shared" si="2"/>
        <v>47.5</v>
      </c>
      <c r="B45" s="106">
        <v>42.41068476724147</v>
      </c>
      <c r="C45" s="107">
        <v>37.53696708014063</v>
      </c>
      <c r="D45" s="68">
        <v>0.04241068476724147</v>
      </c>
      <c r="E45" s="69">
        <v>0.03753696708014061</v>
      </c>
    </row>
    <row r="46" spans="1:5" s="7" customFormat="1" ht="15">
      <c r="A46" s="67">
        <f t="shared" si="2"/>
        <v>52.5</v>
      </c>
      <c r="B46" s="106">
        <v>28.023447973658225</v>
      </c>
      <c r="C46" s="107">
        <v>23.88083506639573</v>
      </c>
      <c r="D46" s="68">
        <v>0.028023447973658223</v>
      </c>
      <c r="E46" s="69">
        <v>0.02388083506639572</v>
      </c>
    </row>
    <row r="47" spans="1:5" s="7" customFormat="1" ht="15">
      <c r="A47" s="67">
        <f t="shared" si="2"/>
        <v>57.5</v>
      </c>
      <c r="B47" s="106">
        <v>18.488422233034495</v>
      </c>
      <c r="C47" s="107">
        <v>15.169475496315671</v>
      </c>
      <c r="D47" s="68">
        <v>0.018488422233034495</v>
      </c>
      <c r="E47" s="69">
        <v>0.015169475496315664</v>
      </c>
    </row>
    <row r="48" spans="1:13" s="7" customFormat="1" ht="15">
      <c r="A48" s="67">
        <f t="shared" si="2"/>
        <v>62.5</v>
      </c>
      <c r="B48" s="106">
        <v>12.19113267945059</v>
      </c>
      <c r="C48" s="107">
        <v>9.630696032572033</v>
      </c>
      <c r="D48" s="68">
        <v>0.01219113267945059</v>
      </c>
      <c r="E48" s="69">
        <v>0.009630696032572028</v>
      </c>
      <c r="F48" s="46"/>
      <c r="G48" s="46"/>
      <c r="H48" s="46"/>
      <c r="I48" s="46"/>
      <c r="J48" s="46"/>
      <c r="K48" s="46"/>
      <c r="L48" s="46"/>
      <c r="M48" s="46"/>
    </row>
    <row r="49" spans="1:13" s="7" customFormat="1" ht="15">
      <c r="A49" s="67">
        <f t="shared" si="2"/>
        <v>67.5</v>
      </c>
      <c r="B49" s="106">
        <v>8.037294660562218</v>
      </c>
      <c r="C49" s="107">
        <v>6.113179798086202</v>
      </c>
      <c r="D49" s="68">
        <v>0.008037294660562218</v>
      </c>
      <c r="E49" s="69">
        <v>0.006113179798086199</v>
      </c>
      <c r="F49" s="46"/>
      <c r="G49" s="46"/>
      <c r="H49" s="46"/>
      <c r="I49" s="46"/>
      <c r="J49" s="46"/>
      <c r="K49" s="46"/>
      <c r="L49" s="46"/>
      <c r="M49" s="46"/>
    </row>
    <row r="50" spans="1:13" s="7" customFormat="1" ht="15">
      <c r="A50" s="67">
        <f t="shared" si="2"/>
        <v>72.5</v>
      </c>
      <c r="B50" s="106">
        <v>5.2984885751997375</v>
      </c>
      <c r="C50" s="107">
        <v>3.880198145234494</v>
      </c>
      <c r="D50" s="68">
        <v>0.005298488575199737</v>
      </c>
      <c r="E50" s="69">
        <v>0.003880198145234492</v>
      </c>
      <c r="F50" s="46"/>
      <c r="G50" s="46"/>
      <c r="H50" s="46"/>
      <c r="I50" s="46"/>
      <c r="J50" s="46"/>
      <c r="K50" s="46"/>
      <c r="L50" s="46"/>
      <c r="M50" s="46"/>
    </row>
    <row r="51" spans="1:13" s="7" customFormat="1" ht="15">
      <c r="A51" s="67">
        <f t="shared" si="2"/>
        <v>77.5</v>
      </c>
      <c r="B51" s="106">
        <v>3.4929209701450747</v>
      </c>
      <c r="C51" s="107">
        <v>2.4628402146762114</v>
      </c>
      <c r="D51" s="68">
        <v>0.0034929209701450746</v>
      </c>
      <c r="E51" s="69">
        <v>0.0024628402146762104</v>
      </c>
      <c r="F51" s="46"/>
      <c r="G51" s="46"/>
      <c r="H51" s="46"/>
      <c r="I51" s="46"/>
      <c r="J51" s="46"/>
      <c r="K51" s="46"/>
      <c r="L51" s="46"/>
      <c r="M51" s="46"/>
    </row>
    <row r="52" spans="1:13" s="7" customFormat="1" ht="15.75" thickBot="1">
      <c r="A52" s="67">
        <f t="shared" si="2"/>
        <v>82.5</v>
      </c>
      <c r="B52" s="106">
        <v>2.3026385477199236</v>
      </c>
      <c r="C52" s="107">
        <v>1.5632184394726314</v>
      </c>
      <c r="D52" s="68">
        <v>0.0023026385477199237</v>
      </c>
      <c r="E52" s="69">
        <v>0.0015632184394726307</v>
      </c>
      <c r="F52" s="46"/>
      <c r="G52" s="46"/>
      <c r="H52" s="46"/>
      <c r="I52" s="46"/>
      <c r="J52" s="46"/>
      <c r="K52" s="46"/>
      <c r="L52" s="46"/>
      <c r="M52" s="46"/>
    </row>
    <row r="53" spans="1:13" s="7" customFormat="1" ht="15.75" thickBot="1">
      <c r="A53" s="63" t="s">
        <v>57</v>
      </c>
      <c r="B53" s="108">
        <f>SUM(B36:B52)</f>
        <v>1000</v>
      </c>
      <c r="C53" s="109">
        <f>SUM(C36:C52)</f>
        <v>1000.0000000000005</v>
      </c>
      <c r="D53" s="70">
        <f>SUM(D36:D52)</f>
        <v>1</v>
      </c>
      <c r="E53" s="71">
        <f>SUM(E36:E52)</f>
        <v>0.9999999999999998</v>
      </c>
      <c r="F53" s="46"/>
      <c r="G53" s="46"/>
      <c r="H53" s="46"/>
      <c r="I53" s="46"/>
      <c r="J53" s="46"/>
      <c r="K53" s="46"/>
      <c r="L53" s="46"/>
      <c r="M53" s="46"/>
    </row>
    <row r="54" spans="2:13" s="7" customFormat="1" ht="12.75">
      <c r="B54" s="46"/>
      <c r="C54" s="46"/>
      <c r="D54" s="46"/>
      <c r="E54" s="46"/>
      <c r="F54" s="46"/>
      <c r="G54" s="46"/>
      <c r="H54" s="46"/>
      <c r="I54" s="46"/>
      <c r="J54" s="46"/>
      <c r="K54" s="46"/>
      <c r="L54" s="46"/>
      <c r="M54" s="46"/>
    </row>
    <row r="55" spans="2:13" s="7" customFormat="1" ht="12.75">
      <c r="B55" s="46"/>
      <c r="C55" s="46"/>
      <c r="D55" s="46"/>
      <c r="E55" s="46"/>
      <c r="F55" s="46"/>
      <c r="G55" s="46"/>
      <c r="H55" s="46"/>
      <c r="I55" s="46"/>
      <c r="J55" s="46"/>
      <c r="K55" s="46"/>
      <c r="L55" s="46"/>
      <c r="M55" s="46"/>
    </row>
    <row r="56" spans="2:13" s="7" customFormat="1" ht="12.75">
      <c r="B56" s="46"/>
      <c r="C56" s="46"/>
      <c r="D56" s="46"/>
      <c r="E56" s="46"/>
      <c r="F56" s="46"/>
      <c r="G56" s="46"/>
      <c r="H56" s="46"/>
      <c r="I56" s="46"/>
      <c r="J56" s="46"/>
      <c r="K56" s="46"/>
      <c r="L56" s="46"/>
      <c r="M56" s="46"/>
    </row>
    <row r="57" spans="2:13" s="7" customFormat="1" ht="12.75">
      <c r="B57" s="46"/>
      <c r="C57" s="46"/>
      <c r="D57" s="46"/>
      <c r="E57" s="46"/>
      <c r="F57" s="46"/>
      <c r="G57" s="46"/>
      <c r="H57" s="46"/>
      <c r="I57" s="46"/>
      <c r="J57" s="46"/>
      <c r="K57" s="46"/>
      <c r="L57" s="46"/>
      <c r="M57" s="46"/>
    </row>
    <row r="58" spans="2:13" s="7" customFormat="1" ht="12.75">
      <c r="B58" s="46"/>
      <c r="C58" s="46"/>
      <c r="D58" s="46"/>
      <c r="E58" s="46"/>
      <c r="F58" s="46"/>
      <c r="G58" s="46"/>
      <c r="H58" s="46"/>
      <c r="I58" s="46"/>
      <c r="J58" s="46"/>
      <c r="K58" s="46"/>
      <c r="L58" s="46"/>
      <c r="M58" s="46"/>
    </row>
    <row r="59" spans="2:13" s="7" customFormat="1" ht="12.75">
      <c r="B59" s="46"/>
      <c r="C59" s="46"/>
      <c r="D59" s="46"/>
      <c r="E59" s="46"/>
      <c r="F59" s="46"/>
      <c r="G59" s="46"/>
      <c r="H59" s="46"/>
      <c r="I59" s="46"/>
      <c r="J59" s="46"/>
      <c r="K59" s="46"/>
      <c r="L59" s="46"/>
      <c r="M59" s="46"/>
    </row>
    <row r="60" spans="2:13" s="7" customFormat="1" ht="12.75">
      <c r="B60" s="46"/>
      <c r="C60" s="46"/>
      <c r="D60" s="46"/>
      <c r="E60" s="46"/>
      <c r="F60" s="46"/>
      <c r="G60" s="46"/>
      <c r="H60" s="46"/>
      <c r="I60" s="46"/>
      <c r="J60" s="46"/>
      <c r="K60" s="46"/>
      <c r="L60" s="46"/>
      <c r="M60" s="46"/>
    </row>
    <row r="61" spans="2:13" s="7" customFormat="1" ht="12.75">
      <c r="B61" s="46"/>
      <c r="C61" s="46"/>
      <c r="D61" s="46"/>
      <c r="E61" s="46"/>
      <c r="F61" s="46"/>
      <c r="G61" s="46"/>
      <c r="H61" s="46"/>
      <c r="I61" s="46"/>
      <c r="J61" s="46"/>
      <c r="K61" s="46"/>
      <c r="L61" s="46"/>
      <c r="M61" s="46"/>
    </row>
    <row r="62" spans="2:13" s="7" customFormat="1" ht="12.75">
      <c r="B62" s="46"/>
      <c r="C62" s="46"/>
      <c r="D62" s="46"/>
      <c r="E62" s="46"/>
      <c r="F62" s="46"/>
      <c r="G62" s="46"/>
      <c r="H62" s="46"/>
      <c r="I62" s="46"/>
      <c r="J62" s="46"/>
      <c r="K62" s="46"/>
      <c r="L62" s="46"/>
      <c r="M62" s="46"/>
    </row>
    <row r="63" spans="2:13" s="7" customFormat="1" ht="12.75">
      <c r="B63" s="46"/>
      <c r="C63" s="46"/>
      <c r="D63" s="46"/>
      <c r="E63" s="46"/>
      <c r="F63" s="46"/>
      <c r="G63" s="46"/>
      <c r="H63" s="46"/>
      <c r="I63" s="46"/>
      <c r="J63" s="46"/>
      <c r="K63" s="46"/>
      <c r="L63" s="46"/>
      <c r="M63" s="46"/>
    </row>
    <row r="64" spans="2:13" s="7" customFormat="1" ht="12.75">
      <c r="B64" s="46"/>
      <c r="C64" s="46"/>
      <c r="D64" s="46"/>
      <c r="E64" s="46"/>
      <c r="F64" s="46"/>
      <c r="G64" s="46"/>
      <c r="H64" s="46"/>
      <c r="I64" s="46"/>
      <c r="J64" s="46"/>
      <c r="K64" s="46"/>
      <c r="L64" s="46"/>
      <c r="M64" s="46"/>
    </row>
    <row r="65" spans="2:13" s="7" customFormat="1" ht="12.75">
      <c r="B65" s="46"/>
      <c r="C65" s="46"/>
      <c r="D65" s="46"/>
      <c r="E65" s="46"/>
      <c r="F65" s="46"/>
      <c r="G65" s="46"/>
      <c r="H65" s="46"/>
      <c r="I65" s="46"/>
      <c r="J65" s="46"/>
      <c r="K65" s="46"/>
      <c r="L65" s="46"/>
      <c r="M65" s="46"/>
    </row>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row r="641" s="7" customFormat="1" ht="12.75"/>
    <row r="642" s="7" customFormat="1" ht="12.75"/>
    <row r="643" s="7" customFormat="1" ht="12.75"/>
    <row r="644" s="7" customFormat="1" ht="12.75"/>
    <row r="645" s="7" customFormat="1" ht="12.75"/>
    <row r="646" s="7" customFormat="1" ht="12.75"/>
    <row r="647" s="7" customFormat="1" ht="12.75"/>
    <row r="648" s="7" customFormat="1" ht="12.75"/>
    <row r="649" s="7" customFormat="1" ht="12.75"/>
    <row r="650" s="7" customFormat="1" ht="12.75"/>
    <row r="651" s="7" customFormat="1" ht="12.75"/>
    <row r="652" s="7" customFormat="1" ht="12.75"/>
    <row r="653" s="7" customFormat="1" ht="12.75"/>
    <row r="654" s="7" customFormat="1" ht="12.75"/>
    <row r="655" s="7" customFormat="1" ht="12.75"/>
    <row r="656" s="7" customFormat="1" ht="12.75"/>
    <row r="657" s="7" customFormat="1" ht="12.75"/>
    <row r="658" s="7" customFormat="1" ht="12.75"/>
    <row r="659" s="7" customFormat="1" ht="12.75"/>
    <row r="660" s="7" customFormat="1" ht="12.75"/>
    <row r="661" s="7" customFormat="1" ht="12.75"/>
    <row r="662" s="7" customFormat="1" ht="12.75"/>
    <row r="663" s="7" customFormat="1" ht="12.75"/>
    <row r="664" s="7" customFormat="1" ht="12.75"/>
    <row r="665" s="7" customFormat="1" ht="12.75"/>
    <row r="666" s="7" customFormat="1" ht="12.75"/>
    <row r="667" s="7" customFormat="1" ht="12.75"/>
    <row r="668" s="7" customFormat="1" ht="12.75"/>
    <row r="669" s="7" customFormat="1" ht="12.75"/>
    <row r="670" s="7" customFormat="1" ht="12.75"/>
    <row r="671" s="7" customFormat="1" ht="12.75"/>
    <row r="672" s="7" customFormat="1" ht="12.75"/>
    <row r="673" s="7" customFormat="1" ht="12.75"/>
    <row r="674" s="7" customFormat="1" ht="12.75"/>
    <row r="675" s="7" customFormat="1" ht="12.75"/>
    <row r="676" s="7" customFormat="1" ht="12.75"/>
    <row r="677" s="7" customFormat="1" ht="12.75"/>
    <row r="678" s="7" customFormat="1" ht="12.75"/>
    <row r="679" s="7" customFormat="1" ht="12.75"/>
    <row r="680" s="7" customFormat="1" ht="12.75"/>
    <row r="681" s="7" customFormat="1" ht="12.75"/>
    <row r="682" s="7" customFormat="1" ht="12.75"/>
    <row r="683" s="7" customFormat="1" ht="12.75"/>
    <row r="684" s="7" customFormat="1" ht="12.75"/>
    <row r="685" s="7" customFormat="1" ht="12.75"/>
    <row r="686" s="7" customFormat="1" ht="12.75"/>
    <row r="687" s="7" customFormat="1" ht="12.75"/>
    <row r="688" s="7" customFormat="1" ht="12.75"/>
    <row r="689" s="7" customFormat="1" ht="12.75"/>
    <row r="690" s="7" customFormat="1" ht="12.75"/>
    <row r="691" s="7" customFormat="1" ht="12.75"/>
    <row r="692" s="7" customFormat="1" ht="12.75"/>
    <row r="693" s="7" customFormat="1" ht="12.75"/>
    <row r="694" s="7" customFormat="1" ht="12.75"/>
    <row r="695" s="7" customFormat="1" ht="12.75"/>
    <row r="696" s="7" customFormat="1" ht="12.75"/>
    <row r="697" s="7" customFormat="1" ht="12.75"/>
    <row r="698" s="7" customFormat="1" ht="12.75"/>
    <row r="699" s="7" customFormat="1" ht="12.75"/>
    <row r="700" s="7" customFormat="1" ht="12.75"/>
    <row r="701" s="7" customFormat="1" ht="12.75"/>
    <row r="702" s="7" customFormat="1" ht="12.75"/>
    <row r="703" s="7" customFormat="1" ht="12.75"/>
    <row r="704" s="7" customFormat="1" ht="12.75"/>
    <row r="705" s="7" customFormat="1" ht="12.75"/>
    <row r="706" s="7" customFormat="1" ht="12.75"/>
    <row r="707" s="7" customFormat="1" ht="12.75"/>
    <row r="708" s="7" customFormat="1" ht="12.75"/>
    <row r="709" s="7" customFormat="1" ht="12.75"/>
    <row r="710" s="7" customFormat="1" ht="12.75"/>
    <row r="711" s="7" customFormat="1" ht="12.75"/>
    <row r="712" s="7" customFormat="1" ht="12.75"/>
    <row r="713" s="7" customFormat="1" ht="12.75"/>
    <row r="714" s="7" customFormat="1" ht="12.75"/>
    <row r="715" s="7" customFormat="1" ht="12.75"/>
    <row r="716" s="7" customFormat="1" ht="12.75"/>
    <row r="717" s="7" customFormat="1" ht="12.75"/>
    <row r="718" s="7" customFormat="1" ht="12.75"/>
    <row r="719" s="7" customFormat="1" ht="12.75"/>
    <row r="720" s="7" customFormat="1" ht="12.75"/>
    <row r="721" s="7" customFormat="1" ht="12.75"/>
    <row r="722" s="7" customFormat="1" ht="12.75"/>
    <row r="723" s="7" customFormat="1" ht="12.75"/>
    <row r="724" s="7" customFormat="1" ht="12.75"/>
    <row r="725" s="7" customFormat="1" ht="12.75"/>
    <row r="726" s="7" customFormat="1" ht="12.75"/>
    <row r="727" s="7" customFormat="1" ht="12.75"/>
    <row r="728" s="7" customFormat="1" ht="12.75"/>
    <row r="729" s="7" customFormat="1" ht="12.75"/>
    <row r="730" s="7" customFormat="1" ht="12.75"/>
    <row r="731" s="7" customFormat="1" ht="12.75"/>
    <row r="732" s="7" customFormat="1" ht="12.75"/>
    <row r="733" s="7" customFormat="1" ht="12.75"/>
    <row r="734" s="7" customFormat="1" ht="12.75"/>
    <row r="735" s="7" customFormat="1" ht="12.75"/>
    <row r="736" s="7" customFormat="1" ht="12.75"/>
    <row r="737" s="7" customFormat="1" ht="12.75"/>
    <row r="738" s="7" customFormat="1" ht="12.75"/>
    <row r="739" s="7" customFormat="1" ht="12.75"/>
    <row r="740" s="7" customFormat="1" ht="12.75"/>
    <row r="741" s="7" customFormat="1" ht="12.75"/>
    <row r="742" s="7" customFormat="1" ht="12.75"/>
    <row r="743" s="7" customFormat="1" ht="12.75"/>
    <row r="744" s="7" customFormat="1" ht="12.75"/>
    <row r="745" s="7" customFormat="1" ht="12.75"/>
    <row r="746" s="7" customFormat="1" ht="12.75"/>
    <row r="747" s="7" customFormat="1" ht="12.75"/>
    <row r="748" s="7" customFormat="1" ht="12.75"/>
    <row r="749" s="7" customFormat="1" ht="12.75"/>
    <row r="750" s="7" customFormat="1" ht="12.75"/>
    <row r="751" s="7" customFormat="1" ht="12.75"/>
    <row r="752" s="7" customFormat="1" ht="12.75"/>
    <row r="753" s="7" customFormat="1" ht="12.75"/>
    <row r="754" s="7" customFormat="1" ht="12.75"/>
    <row r="755" s="7" customFormat="1" ht="12.75"/>
    <row r="756" s="7" customFormat="1" ht="12.75"/>
    <row r="757" s="7" customFormat="1" ht="12.75"/>
    <row r="758" s="7" customFormat="1" ht="12.75"/>
    <row r="759" s="7" customFormat="1" ht="12.75"/>
    <row r="760" s="7" customFormat="1" ht="12.75"/>
    <row r="761" s="7" customFormat="1" ht="12.75"/>
    <row r="762" s="7" customFormat="1" ht="12.75"/>
    <row r="763" s="7" customFormat="1" ht="12.75"/>
    <row r="764" s="7" customFormat="1" ht="12.75"/>
    <row r="765" s="7" customFormat="1" ht="12.75"/>
    <row r="766" s="7" customFormat="1" ht="12.75"/>
    <row r="767" s="7" customFormat="1" ht="12.75"/>
    <row r="768" s="7" customFormat="1" ht="12.75"/>
    <row r="769" s="7" customFormat="1" ht="12.75"/>
    <row r="770" s="7" customFormat="1" ht="12.75"/>
    <row r="771" s="7" customFormat="1" ht="12.75"/>
    <row r="772" s="7" customFormat="1" ht="12.75"/>
    <row r="773" s="7" customFormat="1" ht="12.75"/>
    <row r="774" s="7" customFormat="1" ht="12.75"/>
    <row r="775" s="7" customFormat="1" ht="12.75"/>
    <row r="776" s="7" customFormat="1" ht="12.75"/>
    <row r="777" s="7" customFormat="1" ht="12.75"/>
    <row r="778" s="7" customFormat="1" ht="12.75"/>
    <row r="779" s="7" customFormat="1" ht="12.75"/>
    <row r="780" s="7" customFormat="1" ht="12.75"/>
    <row r="781" s="7" customFormat="1" ht="12.75"/>
    <row r="782" s="7" customFormat="1" ht="12.75"/>
    <row r="783" s="7" customFormat="1" ht="12.75"/>
    <row r="784" s="7" customFormat="1" ht="12.75"/>
    <row r="785" s="7" customFormat="1" ht="12.75"/>
    <row r="786" s="7" customFormat="1" ht="12.75"/>
    <row r="787" s="7" customFormat="1" ht="12.75"/>
    <row r="788" s="7" customFormat="1" ht="12.75"/>
    <row r="789" s="7" customFormat="1" ht="12.75"/>
    <row r="790" s="7" customFormat="1" ht="12.75"/>
    <row r="791" s="7" customFormat="1" ht="12.75"/>
    <row r="792" s="7" customFormat="1" ht="12.75"/>
    <row r="793" s="7" customFormat="1" ht="12.75"/>
    <row r="794" s="7" customFormat="1" ht="12.75"/>
    <row r="795" s="7" customFormat="1" ht="12.75"/>
    <row r="796" s="7" customFormat="1" ht="12.75"/>
    <row r="797" s="7" customFormat="1" ht="12.75"/>
    <row r="798" s="7" customFormat="1" ht="12.75"/>
    <row r="799" s="7" customFormat="1" ht="12.75"/>
    <row r="800" s="7" customFormat="1" ht="12.75"/>
    <row r="801" s="7" customFormat="1" ht="12.75"/>
    <row r="802" s="7" customFormat="1" ht="12.75"/>
    <row r="803" s="7" customFormat="1" ht="12.75"/>
    <row r="804" s="7" customFormat="1" ht="12.75"/>
    <row r="805" s="7" customFormat="1" ht="12.75"/>
    <row r="806" s="7" customFormat="1" ht="12.75"/>
    <row r="807" s="7" customFormat="1" ht="12.75"/>
    <row r="808" s="7" customFormat="1" ht="12.75"/>
    <row r="809" s="7" customFormat="1" ht="12.75"/>
    <row r="810" s="7" customFormat="1" ht="12.75"/>
    <row r="811" s="7" customFormat="1" ht="12.75"/>
    <row r="812" s="7" customFormat="1" ht="12.75"/>
    <row r="813" s="7" customFormat="1" ht="12.75"/>
    <row r="814" s="7" customFormat="1" ht="12.75"/>
    <row r="815" s="7" customFormat="1" ht="12.75"/>
    <row r="816" s="7" customFormat="1" ht="12.75"/>
    <row r="817" s="7" customFormat="1" ht="12.75"/>
    <row r="818" s="7" customFormat="1" ht="12.75"/>
    <row r="819" s="7" customFormat="1" ht="12.75"/>
    <row r="820" s="7" customFormat="1" ht="12.75"/>
    <row r="821" s="7" customFormat="1" ht="12.75"/>
    <row r="822" s="7" customFormat="1" ht="12.75"/>
    <row r="823" s="7" customFormat="1" ht="12.75"/>
    <row r="824" s="7" customFormat="1" ht="12.75"/>
    <row r="825" s="7" customFormat="1" ht="12.75"/>
    <row r="826" s="7" customFormat="1" ht="12.75"/>
    <row r="827" s="7" customFormat="1" ht="12.75"/>
    <row r="828" s="7" customFormat="1" ht="12.75"/>
    <row r="829" s="7" customFormat="1" ht="12.75"/>
    <row r="830" s="7" customFormat="1" ht="12.75"/>
    <row r="831" s="7" customFormat="1" ht="12.75"/>
    <row r="832" s="7" customFormat="1" ht="12.75"/>
    <row r="833" s="7" customFormat="1" ht="12.75"/>
    <row r="834" s="7" customFormat="1" ht="12.75"/>
    <row r="835" s="7" customFormat="1" ht="12.75"/>
    <row r="836" s="7" customFormat="1" ht="12.75"/>
    <row r="837" s="7" customFormat="1" ht="12.75"/>
    <row r="838" s="7" customFormat="1" ht="12.75"/>
    <row r="839" s="7" customFormat="1" ht="12.75"/>
    <row r="840" s="7" customFormat="1" ht="12.75"/>
    <row r="841" s="7" customFormat="1" ht="12.75"/>
    <row r="842" s="7" customFormat="1" ht="12.75"/>
    <row r="843" s="7" customFormat="1" ht="12.75"/>
    <row r="844" s="7" customFormat="1" ht="12.75"/>
    <row r="845" s="7" customFormat="1" ht="12.75"/>
    <row r="846" s="7" customFormat="1" ht="12.75"/>
    <row r="847" s="7" customFormat="1" ht="12.75"/>
    <row r="848" s="7" customFormat="1" ht="12.75"/>
    <row r="849" s="7" customFormat="1" ht="12.75"/>
    <row r="850" s="7" customFormat="1" ht="12.75"/>
    <row r="851" s="7" customFormat="1" ht="12.75"/>
    <row r="852" s="7" customFormat="1" ht="12.75"/>
    <row r="853" s="7" customFormat="1" ht="12.75"/>
    <row r="854" s="7" customFormat="1" ht="12.75"/>
    <row r="855" s="7" customFormat="1" ht="12.75"/>
    <row r="856" s="7" customFormat="1" ht="12.75"/>
    <row r="857" s="7" customFormat="1" ht="12.75"/>
    <row r="858" s="7" customFormat="1" ht="12.75"/>
    <row r="859" s="7" customFormat="1" ht="12.75"/>
    <row r="860" s="7" customFormat="1" ht="12.75"/>
    <row r="861" s="7" customFormat="1" ht="12.75"/>
    <row r="862" s="7" customFormat="1" ht="12.75"/>
    <row r="863" s="7" customFormat="1" ht="12.75"/>
    <row r="864" s="7" customFormat="1" ht="12.75"/>
    <row r="865" s="7" customFormat="1" ht="12.75"/>
    <row r="866" s="7" customFormat="1" ht="12.75"/>
    <row r="867" s="7" customFormat="1" ht="12.75"/>
    <row r="868" s="7" customFormat="1" ht="12.75"/>
    <row r="869" s="7" customFormat="1" ht="12.75"/>
    <row r="870" s="7" customFormat="1" ht="12.75"/>
    <row r="871" s="7" customFormat="1" ht="12.75"/>
    <row r="872" s="7" customFormat="1" ht="12.75"/>
    <row r="873" s="7" customFormat="1" ht="12.75"/>
    <row r="874" s="7" customFormat="1" ht="12.75"/>
    <row r="875" s="7" customFormat="1" ht="12.75"/>
    <row r="876" s="7" customFormat="1" ht="12.75"/>
    <row r="877" s="7" customFormat="1" ht="12.75"/>
    <row r="878" s="7" customFormat="1" ht="12.75"/>
    <row r="879" s="7" customFormat="1" ht="12.75"/>
    <row r="880" s="7" customFormat="1" ht="12.75"/>
    <row r="881" s="7" customFormat="1" ht="12.75"/>
    <row r="882" s="7" customFormat="1" ht="12.75"/>
    <row r="883" s="7" customFormat="1" ht="12.75"/>
    <row r="884" s="7" customFormat="1" ht="12.75"/>
    <row r="885" s="7" customFormat="1" ht="12.75"/>
    <row r="886" s="7" customFormat="1" ht="12.75"/>
    <row r="887" s="7" customFormat="1" ht="12.75"/>
    <row r="888" s="7" customFormat="1" ht="12.75"/>
    <row r="889" s="7" customFormat="1" ht="12.75"/>
    <row r="890" s="7" customFormat="1" ht="12.75"/>
    <row r="891" s="7" customFormat="1" ht="12.75"/>
    <row r="892" s="7" customFormat="1" ht="12.75"/>
    <row r="893" s="7" customFormat="1" ht="12.75"/>
    <row r="894" s="7" customFormat="1" ht="12.75"/>
    <row r="895" s="7" customFormat="1" ht="12.75"/>
    <row r="896" s="7" customFormat="1" ht="12.75"/>
    <row r="897" s="7" customFormat="1" ht="12.75"/>
    <row r="898" s="7" customFormat="1" ht="12.75"/>
    <row r="899" s="7" customFormat="1" ht="12.75"/>
    <row r="900" s="7" customFormat="1" ht="12.75"/>
    <row r="901" s="7" customFormat="1" ht="12.75"/>
    <row r="902" s="7" customFormat="1" ht="12.75"/>
    <row r="903" s="7" customFormat="1" ht="12.75"/>
    <row r="904" s="7" customFormat="1" ht="12.75"/>
    <row r="905" s="7" customFormat="1" ht="12.75"/>
    <row r="906" s="7" customFormat="1" ht="12.75"/>
    <row r="907" s="7" customFormat="1" ht="12.75"/>
    <row r="908" s="7" customFormat="1" ht="12.75"/>
    <row r="909" s="7" customFormat="1" ht="12.75"/>
    <row r="910" s="7" customFormat="1" ht="12.75"/>
    <row r="911" s="7" customFormat="1" ht="12.75"/>
    <row r="912" s="7" customFormat="1" ht="12.75"/>
    <row r="913" s="7" customFormat="1" ht="12.75"/>
    <row r="914" s="7" customFormat="1" ht="12.75"/>
    <row r="915" s="7" customFormat="1" ht="12.75"/>
    <row r="916" s="7" customFormat="1" ht="12.75"/>
    <row r="917" s="7" customFormat="1" ht="12.75"/>
    <row r="918" s="7" customFormat="1" ht="12.75"/>
    <row r="919" s="7" customFormat="1" ht="12.75"/>
    <row r="920" s="7" customFormat="1" ht="12.75"/>
    <row r="921" s="7" customFormat="1" ht="12.75"/>
    <row r="922" s="7" customFormat="1" ht="12.75"/>
    <row r="923" s="7" customFormat="1" ht="12.75"/>
    <row r="924" s="7" customFormat="1" ht="12.75"/>
    <row r="925" s="7" customFormat="1" ht="12.75"/>
    <row r="926" s="7" customFormat="1" ht="12.75"/>
    <row r="927" s="7" customFormat="1" ht="12.75"/>
    <row r="928" s="7" customFormat="1" ht="12.75"/>
    <row r="929" s="7" customFormat="1" ht="12.75"/>
    <row r="930" s="7" customFormat="1" ht="12.75"/>
    <row r="931" s="7" customFormat="1" ht="12.75"/>
    <row r="932" s="7" customFormat="1" ht="12.75"/>
    <row r="933" s="7" customFormat="1" ht="12.75"/>
    <row r="934" s="7" customFormat="1" ht="12.75"/>
    <row r="935" s="7" customFormat="1" ht="12.75"/>
    <row r="936" s="7" customFormat="1" ht="12.75"/>
    <row r="937" s="7" customFormat="1" ht="12.75"/>
    <row r="938" s="7" customFormat="1" ht="12.75"/>
    <row r="939" s="7" customFormat="1" ht="12.75"/>
    <row r="940" s="7" customFormat="1" ht="12.75"/>
    <row r="941" s="7" customFormat="1" ht="12.75"/>
    <row r="942" s="7" customFormat="1" ht="12.75"/>
    <row r="943" s="7" customFormat="1" ht="12.75"/>
    <row r="944" s="7" customFormat="1" ht="12.75"/>
    <row r="945" s="7" customFormat="1" ht="12.75"/>
    <row r="946" s="7" customFormat="1" ht="12.75"/>
    <row r="947" s="7" customFormat="1" ht="12.75"/>
    <row r="948" s="7" customFormat="1" ht="12.75"/>
    <row r="949" s="7" customFormat="1" ht="12.75"/>
    <row r="950" s="7" customFormat="1" ht="12.75"/>
    <row r="951" s="7" customFormat="1" ht="12.75"/>
    <row r="952" s="7" customFormat="1" ht="12.75"/>
    <row r="953" s="7" customFormat="1" ht="12.75"/>
    <row r="954" s="7" customFormat="1" ht="12.75"/>
    <row r="955" s="7" customFormat="1" ht="12.75"/>
    <row r="956" s="7" customFormat="1" ht="12.75"/>
    <row r="957" s="7" customFormat="1" ht="12.75"/>
    <row r="958" s="7" customFormat="1" ht="12.75"/>
    <row r="959" s="7" customFormat="1" ht="12.75"/>
    <row r="960" s="7" customFormat="1" ht="12.75"/>
    <row r="961" s="7" customFormat="1" ht="12.75"/>
    <row r="962" s="7" customFormat="1" ht="12.75"/>
    <row r="963" s="7" customFormat="1" ht="12.75"/>
    <row r="964" s="7" customFormat="1" ht="12.75"/>
    <row r="965" s="7" customFormat="1" ht="12.75"/>
    <row r="966" s="7" customFormat="1" ht="12.75"/>
    <row r="967" s="7" customFormat="1" ht="12.75"/>
    <row r="968" s="7" customFormat="1" ht="12.75"/>
    <row r="969" s="7" customFormat="1" ht="12.75"/>
    <row r="970" s="7" customFormat="1" ht="12.75"/>
    <row r="971" s="7" customFormat="1" ht="12.75"/>
    <row r="972" s="7" customFormat="1" ht="12.75"/>
    <row r="973" s="7" customFormat="1" ht="12.75"/>
    <row r="974" s="7" customFormat="1" ht="12.75"/>
    <row r="975" s="7" customFormat="1" ht="12.75"/>
    <row r="976" s="7" customFormat="1" ht="12.75"/>
    <row r="977" s="7" customFormat="1" ht="12.75"/>
    <row r="978" s="7" customFormat="1" ht="12.75"/>
    <row r="979" s="7" customFormat="1" ht="12.75"/>
    <row r="980" s="7" customFormat="1" ht="12.75"/>
    <row r="981" s="7" customFormat="1" ht="12.75"/>
    <row r="982" s="7" customFormat="1" ht="12.75"/>
    <row r="983" s="7" customFormat="1" ht="12.75"/>
    <row r="984" s="7" customFormat="1" ht="12.75"/>
    <row r="985" s="7" customFormat="1" ht="12.75"/>
    <row r="986" s="7" customFormat="1" ht="12.75"/>
    <row r="987" s="7" customFormat="1" ht="12.75"/>
    <row r="988" s="7" customFormat="1" ht="12.75"/>
    <row r="989" s="7" customFormat="1" ht="12.75"/>
    <row r="990" s="7" customFormat="1" ht="12.75"/>
    <row r="991" s="7" customFormat="1" ht="12.75"/>
    <row r="992" s="7" customFormat="1" ht="12.75"/>
    <row r="993" s="7" customFormat="1" ht="12.75"/>
    <row r="994" s="7" customFormat="1" ht="12.75"/>
    <row r="995" s="7" customFormat="1" ht="12.75"/>
    <row r="996" s="7" customFormat="1" ht="12.75"/>
    <row r="997" s="7" customFormat="1" ht="12.75"/>
    <row r="998" s="7" customFormat="1" ht="12.75"/>
    <row r="999" s="7" customFormat="1" ht="12.75"/>
    <row r="1000" s="7" customFormat="1" ht="12.75"/>
    <row r="1001" s="7" customFormat="1" ht="12.75"/>
    <row r="1002" s="7" customFormat="1" ht="12.75"/>
    <row r="1003" s="7" customFormat="1" ht="12.75"/>
    <row r="1004" s="7" customFormat="1" ht="12.75"/>
    <row r="1005" s="7" customFormat="1" ht="12.75"/>
    <row r="1006" s="7" customFormat="1" ht="12.75"/>
    <row r="1007" s="7" customFormat="1" ht="12.75"/>
    <row r="1008" s="7" customFormat="1" ht="12.75"/>
    <row r="1009" s="7" customFormat="1" ht="12.75"/>
    <row r="1010" s="7" customFormat="1" ht="12.75"/>
    <row r="1011" s="7" customFormat="1" ht="12.75"/>
    <row r="1012" s="7" customFormat="1" ht="12.75"/>
    <row r="1013" s="7" customFormat="1" ht="12.75"/>
    <row r="1014" s="7" customFormat="1" ht="12.75"/>
    <row r="1015" s="7" customFormat="1" ht="12.75"/>
    <row r="1016" s="7" customFormat="1" ht="12.75"/>
    <row r="1017" s="7" customFormat="1" ht="12.75"/>
    <row r="1018" s="7" customFormat="1" ht="12.75"/>
    <row r="1019" s="7" customFormat="1" ht="12.75"/>
    <row r="1020" s="7" customFormat="1" ht="12.75"/>
    <row r="1021" s="7" customFormat="1" ht="12.75"/>
    <row r="1022" s="7" customFormat="1" ht="12.75"/>
    <row r="1023" s="7" customFormat="1" ht="12.75"/>
    <row r="1024" s="7" customFormat="1" ht="12.75"/>
    <row r="1025" s="7" customFormat="1" ht="12.75"/>
    <row r="1026" s="7" customFormat="1" ht="12.75"/>
    <row r="1027" s="7" customFormat="1" ht="12.75"/>
    <row r="1028" s="7" customFormat="1" ht="12.75"/>
    <row r="1029" s="7" customFormat="1" ht="12.75"/>
    <row r="1030" s="7" customFormat="1" ht="12.75"/>
    <row r="1031" s="7" customFormat="1" ht="12.75"/>
    <row r="1032" s="7" customFormat="1" ht="12.75"/>
    <row r="1033" s="7" customFormat="1" ht="12.75"/>
    <row r="1034" s="7" customFormat="1" ht="12.75"/>
    <row r="1035" s="7" customFormat="1" ht="12.75"/>
    <row r="1036" s="7" customFormat="1" ht="12.75"/>
    <row r="1037" s="7" customFormat="1" ht="12.75"/>
    <row r="1038" s="7" customFormat="1" ht="12.75"/>
    <row r="1039" s="7" customFormat="1" ht="12.75"/>
    <row r="1040" s="7" customFormat="1" ht="12.75"/>
    <row r="1041" s="7" customFormat="1" ht="12.75"/>
    <row r="1042" s="7" customFormat="1" ht="12.75"/>
    <row r="1043" s="7" customFormat="1" ht="12.75"/>
    <row r="1044" s="7" customFormat="1" ht="12.75"/>
    <row r="1045" s="7" customFormat="1" ht="12.75"/>
    <row r="1046" s="7" customFormat="1" ht="12.75"/>
    <row r="1047" s="7" customFormat="1" ht="12.75"/>
    <row r="1048" s="7" customFormat="1" ht="12.75"/>
    <row r="1049" s="7" customFormat="1" ht="12.75"/>
    <row r="1050" s="7" customFormat="1" ht="12.75"/>
    <row r="1051" s="7" customFormat="1" ht="12.75"/>
    <row r="1052" s="7" customFormat="1" ht="12.75"/>
    <row r="1053" s="7" customFormat="1" ht="12.75"/>
    <row r="1054" s="7" customFormat="1" ht="12.75"/>
    <row r="1055" s="7" customFormat="1" ht="12.75"/>
    <row r="1056" s="7" customFormat="1" ht="12.75"/>
    <row r="1057" s="7" customFormat="1" ht="12.75"/>
    <row r="1058" s="7" customFormat="1" ht="12.75"/>
    <row r="1059" s="7" customFormat="1" ht="12.75"/>
    <row r="1060" s="7" customFormat="1" ht="12.75"/>
    <row r="1061" s="7" customFormat="1" ht="12.75"/>
    <row r="1062" s="7" customFormat="1" ht="12.75"/>
    <row r="1063" s="7" customFormat="1" ht="12.75"/>
    <row r="1064" s="7" customFormat="1" ht="12.75"/>
    <row r="1065" s="7" customFormat="1" ht="12.75"/>
    <row r="1066" s="7" customFormat="1" ht="12.75"/>
    <row r="1067" s="7" customFormat="1" ht="12.75"/>
    <row r="1068" s="7" customFormat="1" ht="12.75"/>
    <row r="1069" s="7" customFormat="1" ht="12.75"/>
    <row r="1070" s="7" customFormat="1" ht="12.75"/>
    <row r="1071" s="7" customFormat="1" ht="12.75"/>
    <row r="1072" s="7" customFormat="1" ht="12.75"/>
    <row r="1073" s="7" customFormat="1" ht="12.75"/>
    <row r="1074" s="7" customFormat="1" ht="12.75"/>
    <row r="1075" s="7" customFormat="1" ht="12.75"/>
    <row r="1076" s="7" customFormat="1" ht="12.75"/>
    <row r="1077" s="7" customFormat="1" ht="12.75"/>
    <row r="1078" s="7" customFormat="1" ht="12.75"/>
    <row r="1079" s="7" customFormat="1" ht="12.75"/>
    <row r="1080" s="7" customFormat="1" ht="12.75"/>
    <row r="1081" s="7" customFormat="1" ht="12.75"/>
    <row r="1082" s="7" customFormat="1" ht="12.75"/>
    <row r="1083" s="7" customFormat="1" ht="12.75"/>
    <row r="1084" s="7" customFormat="1" ht="12.75"/>
    <row r="1085" s="7" customFormat="1" ht="12.75"/>
    <row r="1086" s="7" customFormat="1" ht="12.75"/>
    <row r="1087" s="7" customFormat="1" ht="12.75"/>
    <row r="1088" s="7" customFormat="1" ht="12.75"/>
    <row r="1089" s="7" customFormat="1" ht="12.75"/>
    <row r="1090" s="7" customFormat="1" ht="12.75"/>
    <row r="1091" s="7" customFormat="1" ht="12.75"/>
    <row r="1092" s="7" customFormat="1" ht="12.75"/>
    <row r="1093" s="7" customFormat="1" ht="12.75"/>
    <row r="1094" s="7" customFormat="1" ht="12.75"/>
    <row r="1095" s="7" customFormat="1" ht="12.75"/>
    <row r="1096" s="7" customFormat="1" ht="12.75"/>
    <row r="1097" s="7" customFormat="1" ht="12.75"/>
    <row r="1098" s="7" customFormat="1" ht="12.75"/>
    <row r="1099" s="7" customFormat="1" ht="12.75"/>
    <row r="1100" s="7" customFormat="1" ht="12.75"/>
    <row r="1101" s="7" customFormat="1" ht="12.75"/>
    <row r="1102" s="7" customFormat="1" ht="12.75"/>
    <row r="1103" s="7" customFormat="1" ht="12.75"/>
    <row r="1104" s="7" customFormat="1" ht="12.75"/>
    <row r="1105" s="7" customFormat="1" ht="12.75"/>
    <row r="1106" s="7" customFormat="1" ht="12.75"/>
    <row r="1107" s="7" customFormat="1" ht="12.75"/>
    <row r="1108" s="7" customFormat="1" ht="12.75"/>
    <row r="1109" s="7" customFormat="1" ht="12.75"/>
    <row r="1110" s="7" customFormat="1" ht="12.75"/>
    <row r="1111" s="7" customFormat="1" ht="12.75"/>
    <row r="1112" s="7" customFormat="1" ht="12.75"/>
    <row r="1113" s="7" customFormat="1" ht="12.75"/>
    <row r="1114" s="7" customFormat="1" ht="12.75"/>
    <row r="1115" s="7" customFormat="1" ht="12.75"/>
    <row r="1116" s="7" customFormat="1" ht="12.75"/>
    <row r="1117" s="7" customFormat="1" ht="12.75"/>
    <row r="1118" s="7" customFormat="1" ht="12.75"/>
    <row r="1119" s="7" customFormat="1" ht="12.75"/>
    <row r="1120" s="7" customFormat="1" ht="12.75"/>
    <row r="1121" s="7" customFormat="1" ht="12.75"/>
    <row r="1122" s="7" customFormat="1" ht="12.75"/>
    <row r="1123" s="7" customFormat="1" ht="12.75"/>
    <row r="1124" s="7" customFormat="1" ht="12.75"/>
    <row r="1125" s="7" customFormat="1" ht="12.75"/>
    <row r="1126" s="7" customFormat="1" ht="12.75"/>
    <row r="1127" s="7" customFormat="1" ht="12.75"/>
    <row r="1128" s="7" customFormat="1" ht="12.75"/>
    <row r="1129" s="7" customFormat="1" ht="12.75"/>
    <row r="1130" s="7" customFormat="1" ht="12.75"/>
    <row r="1131" s="7" customFormat="1" ht="12.75"/>
    <row r="1132" s="7" customFormat="1" ht="12.75"/>
    <row r="1133" s="7" customFormat="1" ht="12.75"/>
    <row r="1134" s="7" customFormat="1" ht="12.75"/>
    <row r="1135" s="7" customFormat="1" ht="12.75"/>
    <row r="1136" s="7" customFormat="1" ht="12.75"/>
    <row r="1137" s="7" customFormat="1" ht="12.75"/>
    <row r="1138" s="7" customFormat="1" ht="12.75"/>
    <row r="1139" s="7" customFormat="1" ht="12.75"/>
    <row r="1140" s="7" customFormat="1" ht="12.75"/>
    <row r="1141" s="7" customFormat="1" ht="12.75"/>
    <row r="1142" s="7" customFormat="1" ht="12.75"/>
    <row r="1143" s="7" customFormat="1" ht="12.75"/>
    <row r="1144" s="7" customFormat="1" ht="12.75"/>
    <row r="1145" s="7" customFormat="1" ht="12.75"/>
    <row r="1146" s="7" customFormat="1" ht="12.75"/>
    <row r="1147" s="7" customFormat="1" ht="12.75"/>
    <row r="1148" s="7" customFormat="1" ht="12.75"/>
    <row r="1149" s="7" customFormat="1" ht="12.75"/>
    <row r="1150" s="7" customFormat="1" ht="12.75"/>
    <row r="1151" s="7" customFormat="1" ht="12.75"/>
    <row r="1152" s="7" customFormat="1" ht="12.75"/>
    <row r="1153" s="7" customFormat="1" ht="12.75"/>
    <row r="1154" s="7" customFormat="1" ht="12.75"/>
    <row r="1155" s="7" customFormat="1" ht="12.75"/>
    <row r="1156" s="7" customFormat="1" ht="12.75"/>
    <row r="1157" s="7" customFormat="1" ht="12.75"/>
    <row r="1158" s="7" customFormat="1" ht="12.75"/>
    <row r="1159" s="7" customFormat="1" ht="12.75"/>
    <row r="1160" s="7" customFormat="1" ht="12.75"/>
    <row r="1161" s="7" customFormat="1" ht="12.75"/>
    <row r="1162" s="7" customFormat="1" ht="12.75"/>
    <row r="1163" s="7" customFormat="1" ht="12.75"/>
    <row r="1164" s="7" customFormat="1" ht="12.75"/>
    <row r="1165" s="7" customFormat="1" ht="12.75"/>
    <row r="1166" s="7" customFormat="1" ht="12.75"/>
    <row r="1167" s="7" customFormat="1" ht="12.75"/>
    <row r="1168" s="7" customFormat="1" ht="12.75"/>
    <row r="1169" s="7" customFormat="1" ht="12.75"/>
    <row r="1170" s="7" customFormat="1" ht="12.75"/>
    <row r="1171" s="7" customFormat="1" ht="12.75"/>
    <row r="1172" s="7" customFormat="1" ht="12.75"/>
    <row r="1173" s="7" customFormat="1" ht="12.75"/>
    <row r="1174" s="7" customFormat="1" ht="12.75"/>
    <row r="1175" s="7" customFormat="1" ht="12.75"/>
    <row r="1176" s="7" customFormat="1" ht="12.75"/>
    <row r="1177" s="7" customFormat="1" ht="12.75"/>
    <row r="1178" s="7" customFormat="1" ht="12.75"/>
    <row r="1179" s="7" customFormat="1" ht="12.75"/>
    <row r="1180" s="7" customFormat="1" ht="12.75"/>
    <row r="1181" s="7" customFormat="1" ht="12.75"/>
    <row r="1182" s="7" customFormat="1" ht="12.75"/>
    <row r="1183" s="7" customFormat="1" ht="12.75"/>
    <row r="1184" s="7" customFormat="1" ht="12.75"/>
    <row r="1185" s="7" customFormat="1" ht="12.75"/>
    <row r="1186" s="7" customFormat="1" ht="12.75"/>
    <row r="1187" s="7" customFormat="1" ht="12.75"/>
    <row r="1188" s="7" customFormat="1" ht="12.75"/>
    <row r="1189" s="7" customFormat="1" ht="12.75"/>
    <row r="1190" s="7" customFormat="1" ht="12.75"/>
    <row r="1191" s="7" customFormat="1" ht="12.75"/>
    <row r="1192" s="7" customFormat="1" ht="12.75"/>
    <row r="1193" s="7" customFormat="1" ht="12.75"/>
    <row r="1194" s="7" customFormat="1" ht="12.75"/>
    <row r="1195" s="7" customFormat="1" ht="12.75"/>
    <row r="1196" s="7" customFormat="1" ht="12.75"/>
    <row r="1197" s="7" customFormat="1" ht="12.75"/>
    <row r="1198" s="7" customFormat="1" ht="12.75"/>
    <row r="1199" s="7" customFormat="1" ht="12.75"/>
    <row r="1200" s="7" customFormat="1" ht="12.75"/>
    <row r="1201" s="7" customFormat="1" ht="12.75"/>
    <row r="1202" s="7" customFormat="1" ht="12.75"/>
    <row r="1203" s="7" customFormat="1" ht="12.75"/>
    <row r="1204" s="7" customFormat="1" ht="12.75"/>
    <row r="1205" s="7" customFormat="1" ht="12.75"/>
    <row r="1206" s="7" customFormat="1" ht="12.75"/>
    <row r="1207" s="7" customFormat="1" ht="12.75"/>
    <row r="1208" s="7" customFormat="1" ht="12.75"/>
    <row r="1209" s="7" customFormat="1" ht="12.75"/>
    <row r="1210" s="7" customFormat="1" ht="12.75"/>
    <row r="1211" s="7" customFormat="1" ht="12.75"/>
    <row r="1212" s="7" customFormat="1" ht="12.75"/>
    <row r="1213" s="7" customFormat="1" ht="12.75"/>
    <row r="1214" s="7" customFormat="1" ht="12.75"/>
    <row r="1215" s="7" customFormat="1" ht="12.75"/>
    <row r="1216" s="7" customFormat="1" ht="12.75"/>
    <row r="1217" s="7" customFormat="1" ht="12.75"/>
    <row r="1218" s="7" customFormat="1" ht="12.75"/>
    <row r="1219" s="7" customFormat="1" ht="12.75"/>
    <row r="1220" s="7" customFormat="1" ht="12.75"/>
    <row r="1221" s="7" customFormat="1" ht="12.75"/>
    <row r="1222" s="7" customFormat="1" ht="12.75"/>
    <row r="1223" s="7" customFormat="1" ht="12.75"/>
    <row r="1224" s="7" customFormat="1" ht="12.75"/>
    <row r="1225" s="7" customFormat="1" ht="12.75"/>
    <row r="1226" s="7" customFormat="1" ht="12.75"/>
    <row r="1227" s="7" customFormat="1" ht="12.75"/>
    <row r="1228" s="7" customFormat="1" ht="12.75"/>
    <row r="1229" s="7" customFormat="1" ht="12.75"/>
    <row r="1230" s="7" customFormat="1" ht="12.75"/>
    <row r="1231" s="7" customFormat="1" ht="12.75"/>
    <row r="1232" s="7" customFormat="1" ht="12.75"/>
    <row r="1233" s="7" customFormat="1" ht="12.75"/>
    <row r="1234" s="7" customFormat="1" ht="12.75"/>
    <row r="1235" s="7" customFormat="1" ht="12.75"/>
    <row r="1236" s="7" customFormat="1" ht="12.75"/>
    <row r="1237" s="7" customFormat="1" ht="12.75"/>
    <row r="1238" s="7" customFormat="1" ht="12.75"/>
    <row r="1239" s="7" customFormat="1" ht="12.75"/>
    <row r="1240" s="7" customFormat="1" ht="12.75"/>
    <row r="1241" s="7" customFormat="1" ht="12.75"/>
    <row r="1242" s="7" customFormat="1" ht="12.75"/>
    <row r="1243" s="7" customFormat="1" ht="12.75"/>
    <row r="1244" s="7" customFormat="1" ht="12.75"/>
    <row r="1245" s="7" customFormat="1" ht="12.75"/>
    <row r="1246" s="7" customFormat="1" ht="12.75"/>
    <row r="1247" s="7" customFormat="1" ht="12.75"/>
    <row r="1248" s="7" customFormat="1" ht="12.75"/>
    <row r="1249" s="7" customFormat="1" ht="12.75"/>
    <row r="1250" s="7" customFormat="1" ht="12.75"/>
    <row r="1251" s="7" customFormat="1" ht="12.75"/>
    <row r="1252" s="7" customFormat="1" ht="12.75"/>
    <row r="1253" s="7" customFormat="1" ht="12.75"/>
    <row r="1254" s="7" customFormat="1" ht="12.75"/>
    <row r="1255" s="7" customFormat="1" ht="12.75"/>
    <row r="1256" s="7" customFormat="1" ht="12.75"/>
    <row r="1257" s="7" customFormat="1" ht="12.75"/>
    <row r="1258" s="7" customFormat="1" ht="12.75"/>
    <row r="1259" s="7" customFormat="1" ht="12.75"/>
    <row r="1260" s="7" customFormat="1" ht="12.75"/>
    <row r="1261" s="7" customFormat="1" ht="12.75"/>
    <row r="1262" s="7" customFormat="1" ht="12.75"/>
    <row r="1263" s="7" customFormat="1" ht="12.75"/>
    <row r="1264" s="7" customFormat="1" ht="12.75"/>
    <row r="1265" s="7" customFormat="1" ht="12.75"/>
    <row r="1266" s="7" customFormat="1" ht="12.75"/>
    <row r="1267" s="7" customFormat="1" ht="12.75"/>
    <row r="1268" s="7" customFormat="1" ht="12.75"/>
    <row r="1269" s="7" customFormat="1" ht="12.75"/>
    <row r="1270" s="7" customFormat="1" ht="12.75"/>
    <row r="1271" s="7" customFormat="1" ht="12.75"/>
    <row r="1272" s="7" customFormat="1" ht="12.75"/>
    <row r="1273" s="7" customFormat="1" ht="12.75"/>
    <row r="1274" s="7" customFormat="1" ht="12.75"/>
    <row r="1275" s="7" customFormat="1" ht="12.75"/>
    <row r="1276" s="7" customFormat="1" ht="12.75"/>
    <row r="1277" s="7" customFormat="1" ht="12.75"/>
    <row r="1278" s="7" customFormat="1" ht="12.75"/>
    <row r="1279" s="7" customFormat="1" ht="12.75"/>
    <row r="1280" s="7" customFormat="1" ht="12.75"/>
    <row r="1281" s="7" customFormat="1" ht="12.75"/>
    <row r="1282" s="7" customFormat="1" ht="12.75"/>
    <row r="1283" s="7" customFormat="1" ht="12.75"/>
    <row r="1284" s="7" customFormat="1" ht="12.75"/>
    <row r="1285" s="7" customFormat="1" ht="12.75"/>
    <row r="1286" s="7" customFormat="1" ht="12.75"/>
    <row r="1287" s="7" customFormat="1" ht="12.75"/>
    <row r="1288" s="7" customFormat="1" ht="12.75"/>
    <row r="1289" s="7" customFormat="1" ht="12.75"/>
    <row r="1290" s="7" customFormat="1" ht="12.75"/>
    <row r="1291" s="7" customFormat="1" ht="12.75"/>
    <row r="1292" s="7" customFormat="1" ht="12.75"/>
    <row r="1293" s="7" customFormat="1" ht="12.75"/>
    <row r="1294" s="7" customFormat="1" ht="12.75"/>
    <row r="1295" s="7" customFormat="1" ht="12.75"/>
    <row r="1296" s="7" customFormat="1" ht="12.75"/>
    <row r="1297" s="7" customFormat="1" ht="12.75"/>
    <row r="1298" s="7" customFormat="1" ht="12.75"/>
    <row r="1299" s="7" customFormat="1" ht="12.75"/>
    <row r="1300" s="7" customFormat="1" ht="12.75"/>
    <row r="1301" s="7" customFormat="1" ht="12.75"/>
    <row r="1302" s="7" customFormat="1" ht="12.75"/>
    <row r="1303" s="7" customFormat="1" ht="12.75"/>
    <row r="1304" s="7" customFormat="1" ht="12.75"/>
    <row r="1305" s="7" customFormat="1" ht="12.75"/>
    <row r="1306" s="7" customFormat="1" ht="12.75"/>
    <row r="1307" s="7" customFormat="1" ht="12.75"/>
    <row r="1308" s="7" customFormat="1" ht="12.75"/>
    <row r="1309" s="7" customFormat="1" ht="12.75"/>
    <row r="1310" s="7" customFormat="1" ht="12.75"/>
    <row r="1311" s="7" customFormat="1" ht="12.75"/>
    <row r="1312" s="7" customFormat="1" ht="12.75"/>
    <row r="1313" s="7" customFormat="1" ht="12.75"/>
    <row r="1314" s="7" customFormat="1" ht="12.75"/>
    <row r="1315" s="7" customFormat="1" ht="12.75"/>
    <row r="1316" s="7" customFormat="1" ht="12.75"/>
    <row r="1317" s="7" customFormat="1" ht="12.75"/>
    <row r="1318" s="7" customFormat="1" ht="12.75"/>
    <row r="1319" s="7" customFormat="1" ht="12.75"/>
    <row r="1320" s="7" customFormat="1" ht="12.75"/>
    <row r="1321" s="7" customFormat="1" ht="12.75"/>
    <row r="1322" s="7" customFormat="1" ht="12.75"/>
    <row r="1323" s="7" customFormat="1" ht="12.75"/>
    <row r="1324" s="7" customFormat="1" ht="12.75"/>
    <row r="1325" s="7" customFormat="1" ht="12.75"/>
    <row r="1326" s="7" customFormat="1" ht="12.75"/>
    <row r="1327" s="7" customFormat="1" ht="12.75"/>
    <row r="1328" s="7" customFormat="1" ht="12.75"/>
    <row r="1329" s="7" customFormat="1" ht="12.75"/>
    <row r="1330" s="7" customFormat="1" ht="12.75"/>
    <row r="1331" s="7" customFormat="1" ht="12.75"/>
    <row r="1332" s="7" customFormat="1" ht="12.75"/>
    <row r="1333" s="7" customFormat="1" ht="12.75"/>
    <row r="1334" s="7" customFormat="1" ht="12.75"/>
    <row r="1335" s="7" customFormat="1" ht="12.75"/>
    <row r="1336" s="7" customFormat="1" ht="12.75"/>
    <row r="1337" s="7" customFormat="1" ht="12.75"/>
    <row r="1338" s="7" customFormat="1" ht="12.75"/>
    <row r="1339" s="7" customFormat="1" ht="12.75"/>
    <row r="1340" s="7" customFormat="1" ht="12.75"/>
    <row r="1341" s="7" customFormat="1" ht="12.75"/>
    <row r="1342" s="7" customFormat="1" ht="12.75"/>
    <row r="1343" s="7" customFormat="1" ht="12.75"/>
    <row r="1344" s="7" customFormat="1" ht="12.75"/>
    <row r="1345" s="7" customFormat="1" ht="12.75"/>
    <row r="1346" s="7" customFormat="1" ht="12.75"/>
    <row r="1347" s="7" customFormat="1" ht="12.75"/>
    <row r="1348" s="7" customFormat="1" ht="12.75"/>
    <row r="1349" s="7" customFormat="1" ht="12.75"/>
    <row r="1350" s="7" customFormat="1" ht="12.75"/>
    <row r="1351" s="7" customFormat="1" ht="12.75"/>
    <row r="1352" s="7" customFormat="1" ht="12.75"/>
    <row r="1353" s="7" customFormat="1" ht="12.75"/>
    <row r="1354" s="7" customFormat="1" ht="12.75"/>
    <row r="1355" s="7" customFormat="1" ht="12.75"/>
    <row r="1356" s="7" customFormat="1" ht="12.75"/>
    <row r="1357" s="7" customFormat="1" ht="12.75"/>
    <row r="1358" s="7" customFormat="1" ht="12.75"/>
    <row r="1359" s="7" customFormat="1" ht="12.75"/>
    <row r="1360" s="7" customFormat="1" ht="12.75"/>
    <row r="1361" s="7" customFormat="1" ht="12.75"/>
    <row r="1362" s="7" customFormat="1" ht="12.75"/>
    <row r="1363" s="7" customFormat="1" ht="12.75"/>
    <row r="1364" s="7" customFormat="1" ht="12.75"/>
    <row r="1365" s="7" customFormat="1" ht="12.75"/>
    <row r="1366" s="7" customFormat="1" ht="12.75"/>
    <row r="1367" s="7" customFormat="1" ht="12.75"/>
    <row r="1368" s="7" customFormat="1" ht="12.75"/>
    <row r="1369" s="7" customFormat="1" ht="12.75"/>
    <row r="1370" s="7" customFormat="1" ht="12.75"/>
    <row r="1371" s="7" customFormat="1" ht="12.75"/>
    <row r="1372" s="7" customFormat="1" ht="12.75"/>
    <row r="1373" s="7" customFormat="1" ht="12.75"/>
    <row r="1374" s="7" customFormat="1" ht="12.75"/>
    <row r="1375" s="7" customFormat="1" ht="12.75"/>
    <row r="1376" s="7" customFormat="1" ht="12.75"/>
    <row r="1377" s="7" customFormat="1" ht="12.75"/>
    <row r="1378" s="7" customFormat="1" ht="12.75"/>
    <row r="1379" s="7" customFormat="1" ht="12.75"/>
    <row r="1380" s="7" customFormat="1" ht="12.75"/>
    <row r="1381" s="7" customFormat="1" ht="12.75"/>
    <row r="1382" s="7" customFormat="1" ht="12.75"/>
    <row r="1383" s="7" customFormat="1" ht="12.75"/>
    <row r="1384" s="7" customFormat="1" ht="12.75"/>
    <row r="1385" s="7" customFormat="1" ht="12.75"/>
    <row r="1386" s="7" customFormat="1" ht="12.75"/>
    <row r="1387" s="7" customFormat="1" ht="12.75"/>
    <row r="1388" s="7" customFormat="1" ht="12.75"/>
    <row r="1389" s="7" customFormat="1" ht="12.75"/>
    <row r="1390" s="7" customFormat="1" ht="12.75"/>
    <row r="1391" s="7" customFormat="1" ht="12.75"/>
    <row r="1392" s="7" customFormat="1" ht="12.75"/>
    <row r="1393" s="7" customFormat="1" ht="12.75"/>
    <row r="1394" s="7" customFormat="1" ht="12.75"/>
    <row r="1395" s="7" customFormat="1" ht="12.75"/>
    <row r="1396" s="7" customFormat="1" ht="12.75"/>
    <row r="1397" s="7" customFormat="1" ht="12.75"/>
    <row r="1398" s="7" customFormat="1" ht="12.75"/>
    <row r="1399" s="7" customFormat="1" ht="12.75"/>
    <row r="1400" s="7" customFormat="1" ht="12.75"/>
    <row r="1401" s="7" customFormat="1" ht="12.75"/>
    <row r="1402" s="7" customFormat="1" ht="12.75"/>
    <row r="1403" s="7" customFormat="1" ht="12.75"/>
    <row r="1404" s="7" customFormat="1" ht="12.75"/>
    <row r="1405" s="7" customFormat="1" ht="12.75"/>
    <row r="1406" s="7" customFormat="1" ht="12.75"/>
    <row r="1407" s="7" customFormat="1" ht="12.75"/>
    <row r="1408" s="7" customFormat="1" ht="12.75"/>
    <row r="1409" s="7" customFormat="1" ht="12.75"/>
    <row r="1410" s="7" customFormat="1" ht="12.75"/>
    <row r="1411" s="7" customFormat="1" ht="12.75"/>
    <row r="1412" s="7" customFormat="1" ht="12.75"/>
    <row r="1413" s="7" customFormat="1" ht="12.75"/>
    <row r="1414" s="7" customFormat="1" ht="12.75"/>
    <row r="1415" s="7" customFormat="1" ht="12.75"/>
    <row r="1416" s="7" customFormat="1" ht="12.75"/>
    <row r="1417" s="7" customFormat="1" ht="12.75"/>
    <row r="1418" s="7" customFormat="1" ht="12.75"/>
    <row r="1419" s="7" customFormat="1" ht="12.75"/>
    <row r="1420" s="7" customFormat="1" ht="12.75"/>
    <row r="1421" s="7" customFormat="1" ht="12.75"/>
    <row r="1422" s="7" customFormat="1" ht="12.75"/>
    <row r="1423" s="7" customFormat="1" ht="12.75"/>
    <row r="1424" s="7" customFormat="1" ht="12.75"/>
    <row r="1425" s="7" customFormat="1" ht="12.75"/>
    <row r="1426" s="7" customFormat="1" ht="12.75"/>
    <row r="1427" s="7" customFormat="1" ht="12.75"/>
    <row r="1428" s="7" customFormat="1" ht="12.75"/>
    <row r="1429" s="7" customFormat="1" ht="12.75"/>
    <row r="1430" s="7" customFormat="1" ht="12.75"/>
    <row r="1431" s="7" customFormat="1" ht="12.75"/>
    <row r="1432" s="7" customFormat="1" ht="12.75"/>
    <row r="1433" s="7" customFormat="1" ht="12.75"/>
    <row r="1434" s="7" customFormat="1" ht="12.75"/>
    <row r="1435" s="7" customFormat="1" ht="12.75"/>
    <row r="1436" s="7" customFormat="1" ht="12.75"/>
    <row r="1437" s="7" customFormat="1" ht="12.75"/>
    <row r="1438" s="7" customFormat="1" ht="12.75"/>
    <row r="1439" s="7" customFormat="1" ht="12.75"/>
    <row r="1440" s="7" customFormat="1" ht="12.75"/>
    <row r="1441" s="7" customFormat="1" ht="12.75"/>
    <row r="1442" s="7" customFormat="1" ht="12.75"/>
    <row r="1443" s="7" customFormat="1" ht="12.75"/>
    <row r="1444" s="7" customFormat="1" ht="12.75"/>
    <row r="1445" s="7" customFormat="1" ht="12.75"/>
    <row r="1446" s="7" customFormat="1" ht="12.75"/>
    <row r="1447" s="7" customFormat="1" ht="12.75"/>
    <row r="1448" s="7" customFormat="1" ht="12.75"/>
    <row r="1449" s="7" customFormat="1" ht="12.75"/>
    <row r="1450" s="7" customFormat="1" ht="12.75"/>
    <row r="1451" s="7" customFormat="1" ht="12.75"/>
    <row r="1452" s="7" customFormat="1" ht="12.75"/>
    <row r="1453" s="7" customFormat="1" ht="12.75"/>
    <row r="1454" s="7" customFormat="1" ht="12.75"/>
    <row r="1455" s="7" customFormat="1" ht="12.75"/>
    <row r="1456" s="7" customFormat="1" ht="12.75"/>
    <row r="1457" s="7" customFormat="1" ht="12.75"/>
    <row r="1458" s="7" customFormat="1" ht="12.75"/>
    <row r="1459" s="7" customFormat="1" ht="12.75"/>
    <row r="1460" s="7" customFormat="1" ht="12.75"/>
    <row r="1461" s="7" customFormat="1" ht="12.75"/>
    <row r="1462" s="7" customFormat="1" ht="12.75"/>
    <row r="1463" s="7" customFormat="1" ht="12.75"/>
    <row r="1464" s="7" customFormat="1" ht="12.75"/>
    <row r="1465" s="7" customFormat="1" ht="12.75"/>
    <row r="1466" s="7" customFormat="1" ht="12.75"/>
    <row r="1467" s="7" customFormat="1" ht="12.75"/>
    <row r="1468" s="7" customFormat="1" ht="12.75"/>
    <row r="1469" s="7" customFormat="1" ht="12.75"/>
    <row r="1470" s="7" customFormat="1" ht="12.75"/>
    <row r="1471" s="7" customFormat="1" ht="12.75"/>
    <row r="1472" s="7" customFormat="1" ht="12.75"/>
    <row r="1473" s="7" customFormat="1" ht="12.75"/>
    <row r="1474" s="7" customFormat="1" ht="12.75"/>
    <row r="1475" s="7" customFormat="1" ht="12.75"/>
    <row r="1476" s="7" customFormat="1" ht="12.75"/>
    <row r="1477" s="7" customFormat="1" ht="12.75"/>
    <row r="1478" s="7" customFormat="1" ht="12.75"/>
    <row r="1479" s="7" customFormat="1" ht="12.75"/>
    <row r="1480" s="7" customFormat="1" ht="12.75"/>
    <row r="1481" s="7" customFormat="1" ht="12.75"/>
    <row r="1482" s="7" customFormat="1" ht="12.75"/>
    <row r="1483" s="7" customFormat="1" ht="12.75"/>
    <row r="1484" s="7" customFormat="1" ht="12.75"/>
    <row r="1485" s="7" customFormat="1" ht="12.75"/>
    <row r="1486" s="7" customFormat="1" ht="12.75"/>
    <row r="1487" s="7" customFormat="1" ht="12.75"/>
    <row r="1488" s="7" customFormat="1" ht="12.75"/>
    <row r="1489" s="7" customFormat="1" ht="12.75"/>
    <row r="1490" s="7" customFormat="1" ht="12.75"/>
    <row r="1491" s="7" customFormat="1" ht="12.75"/>
    <row r="1492" s="7" customFormat="1" ht="12.75"/>
    <row r="1493" s="7" customFormat="1" ht="12.75"/>
    <row r="1494" s="7" customFormat="1" ht="12.75"/>
    <row r="1495" s="7" customFormat="1" ht="12.75"/>
    <row r="1496" s="7" customFormat="1" ht="12.75"/>
    <row r="1497" s="7" customFormat="1" ht="12.75"/>
    <row r="1498" s="7" customFormat="1" ht="12.75"/>
    <row r="1499" s="7" customFormat="1" ht="12.75"/>
    <row r="1500" s="7" customFormat="1" ht="12.75"/>
    <row r="1501" s="7" customFormat="1" ht="12.75"/>
    <row r="1502" s="7" customFormat="1" ht="12.75"/>
    <row r="1503" s="7" customFormat="1" ht="12.75"/>
    <row r="1504" s="7" customFormat="1" ht="12.75"/>
    <row r="1505" s="7" customFormat="1" ht="12.75"/>
    <row r="1506" s="7" customFormat="1" ht="12.75"/>
    <row r="1507" s="7" customFormat="1" ht="12.75"/>
    <row r="1508" s="7" customFormat="1" ht="12.75"/>
    <row r="1509" s="7" customFormat="1" ht="12.75"/>
    <row r="1510" s="7" customFormat="1" ht="12.75"/>
    <row r="1511" s="7" customFormat="1" ht="12.75"/>
    <row r="1512" s="7" customFormat="1" ht="12.75"/>
    <row r="1513" s="7" customFormat="1" ht="12.75"/>
    <row r="1514" s="7" customFormat="1" ht="12.75"/>
    <row r="1515" s="7" customFormat="1" ht="12.75"/>
    <row r="1516" s="7" customFormat="1" ht="12.75"/>
    <row r="1517" s="7" customFormat="1" ht="12.75"/>
    <row r="1518" s="7" customFormat="1" ht="12.75"/>
    <row r="1519" s="7" customFormat="1" ht="12.75"/>
    <row r="1520" s="7" customFormat="1" ht="12.75"/>
    <row r="1521" s="7" customFormat="1" ht="12.75"/>
    <row r="1522" s="7" customFormat="1" ht="12.75"/>
    <row r="1523" s="7" customFormat="1" ht="12.75"/>
    <row r="1524" s="7" customFormat="1" ht="12.75"/>
    <row r="1525" s="7" customFormat="1" ht="12.75"/>
    <row r="1526" s="7" customFormat="1" ht="12.75"/>
    <row r="1527" s="7" customFormat="1" ht="12.75"/>
    <row r="1528" s="7" customFormat="1" ht="12.75"/>
    <row r="1529" s="7" customFormat="1" ht="12.75"/>
    <row r="1530" s="7" customFormat="1" ht="12.75"/>
    <row r="1531" s="7" customFormat="1" ht="12.75"/>
    <row r="1532" s="7" customFormat="1" ht="12.75"/>
    <row r="1533" s="7" customFormat="1" ht="12.75"/>
    <row r="1534" s="7" customFormat="1" ht="12.75"/>
    <row r="1535" s="7" customFormat="1" ht="12.75"/>
    <row r="1536" s="7" customFormat="1" ht="12.75"/>
    <row r="1537" s="7" customFormat="1" ht="12.75"/>
    <row r="1538" s="7" customFormat="1" ht="12.75"/>
    <row r="1539" s="7" customFormat="1" ht="12.75"/>
    <row r="1540" s="7" customFormat="1" ht="12.75"/>
    <row r="1541" s="7" customFormat="1" ht="12.75"/>
    <row r="1542" s="7" customFormat="1" ht="12.75"/>
    <row r="1543" s="7" customFormat="1" ht="12.75"/>
    <row r="1544" s="7" customFormat="1" ht="12.75"/>
    <row r="1545" s="7" customFormat="1" ht="12.75"/>
    <row r="1546" s="7" customFormat="1" ht="12.75"/>
    <row r="1547" s="7" customFormat="1" ht="12.75"/>
    <row r="1548" s="7" customFormat="1" ht="12.75"/>
    <row r="1549" s="7" customFormat="1" ht="12.75"/>
    <row r="1550" s="7" customFormat="1" ht="12.75"/>
    <row r="1551" s="7" customFormat="1" ht="12.75"/>
    <row r="1552" s="7" customFormat="1" ht="12.75"/>
    <row r="1553" s="7" customFormat="1" ht="12.75"/>
    <row r="1554" s="7" customFormat="1" ht="12.75"/>
    <row r="1555" s="7" customFormat="1" ht="12.75"/>
    <row r="1556" s="7" customFormat="1" ht="12.75"/>
    <row r="1557" s="7" customFormat="1" ht="12.75"/>
    <row r="1558" s="7" customFormat="1" ht="12.75"/>
    <row r="1559" s="7" customFormat="1" ht="12.75"/>
    <row r="1560" s="7" customFormat="1" ht="12.75"/>
    <row r="1561" s="7" customFormat="1" ht="12.75"/>
    <row r="1562" s="7" customFormat="1" ht="12.75"/>
    <row r="1563" s="7" customFormat="1" ht="12.75"/>
    <row r="1564" s="7" customFormat="1" ht="12.75"/>
    <row r="1565" s="7" customFormat="1" ht="12.75"/>
    <row r="1566" s="7" customFormat="1" ht="12.75"/>
    <row r="1567" s="7" customFormat="1" ht="12.75"/>
    <row r="1568" s="7" customFormat="1" ht="12.75"/>
    <row r="1569" s="7" customFormat="1" ht="12.75"/>
    <row r="1570" s="7" customFormat="1" ht="12.75"/>
    <row r="1571" s="7" customFormat="1" ht="12.75"/>
    <row r="1572" s="7" customFormat="1" ht="12.75"/>
    <row r="1573" s="7" customFormat="1" ht="12.75"/>
    <row r="1574" s="7" customFormat="1" ht="12.75"/>
    <row r="1575" s="7" customFormat="1" ht="12.75"/>
    <row r="1576" s="7" customFormat="1" ht="12.75"/>
    <row r="1577" s="7" customFormat="1" ht="12.75"/>
    <row r="1578" s="7" customFormat="1" ht="12.75"/>
    <row r="1579" s="7" customFormat="1" ht="12.75"/>
    <row r="1580" s="7" customFormat="1" ht="12.75"/>
    <row r="1581" s="7" customFormat="1" ht="12.75"/>
    <row r="1582" s="7" customFormat="1" ht="12.75"/>
    <row r="1583" s="7" customFormat="1" ht="12.75"/>
    <row r="1584" s="7" customFormat="1" ht="12.75"/>
    <row r="1585" s="7" customFormat="1" ht="12.75"/>
    <row r="1586" s="7" customFormat="1" ht="12.75"/>
    <row r="1587" s="7" customFormat="1" ht="12.75"/>
    <row r="1588" s="7" customFormat="1" ht="12.75"/>
    <row r="1589" s="7" customFormat="1" ht="12.75"/>
    <row r="1590" s="7" customFormat="1" ht="12.75"/>
    <row r="1591" s="7" customFormat="1" ht="12.75"/>
    <row r="1592" s="7" customFormat="1" ht="12.75"/>
    <row r="1593" s="7" customFormat="1" ht="12.75"/>
    <row r="1594" s="7" customFormat="1" ht="12.75"/>
    <row r="1595" s="7" customFormat="1" ht="12.75"/>
    <row r="1596" s="7" customFormat="1" ht="12.75"/>
    <row r="1597" s="7" customFormat="1" ht="12.75"/>
    <row r="1598" s="7" customFormat="1" ht="12.75"/>
    <row r="1599" s="7" customFormat="1" ht="12.75"/>
    <row r="1600" s="7" customFormat="1" ht="12.75"/>
    <row r="1601" s="7" customFormat="1" ht="12.75"/>
    <row r="1602" s="7" customFormat="1" ht="12.75"/>
    <row r="1603" s="7" customFormat="1" ht="12.75"/>
    <row r="1604" s="7" customFormat="1" ht="12.75"/>
    <row r="1605" s="7" customFormat="1" ht="12.75"/>
    <row r="1606" s="7" customFormat="1" ht="12.75"/>
    <row r="1607" s="7" customFormat="1" ht="12.75"/>
    <row r="1608" s="7" customFormat="1" ht="12.75"/>
    <row r="1609" s="7" customFormat="1" ht="12.75"/>
    <row r="1610" s="7" customFormat="1" ht="12.75"/>
    <row r="1611" s="7" customFormat="1" ht="12.75"/>
    <row r="1612" s="7" customFormat="1" ht="12.75"/>
    <row r="1613" s="7" customFormat="1" ht="12.75"/>
    <row r="1614" s="7" customFormat="1" ht="12.75"/>
    <row r="1615" s="7" customFormat="1" ht="12.75"/>
    <row r="1616" s="7" customFormat="1" ht="12.75"/>
    <row r="1617" s="7" customFormat="1" ht="12.75"/>
    <row r="1618" s="7" customFormat="1" ht="12.75"/>
    <row r="1619" s="7" customFormat="1" ht="12.75"/>
    <row r="1620" s="7" customFormat="1" ht="12.75"/>
    <row r="1621" s="7" customFormat="1" ht="12.75"/>
    <row r="1622" s="7" customFormat="1" ht="12.75"/>
    <row r="1623" s="7" customFormat="1" ht="12.75"/>
    <row r="1624" s="7" customFormat="1" ht="12.75"/>
    <row r="1625" s="7" customFormat="1" ht="12.75"/>
    <row r="1626" s="7" customFormat="1" ht="12.75"/>
    <row r="1627" s="7" customFormat="1" ht="12.75"/>
    <row r="1628" s="7" customFormat="1" ht="12.75"/>
    <row r="1629" s="7" customFormat="1" ht="12.75"/>
    <row r="1630" s="7" customFormat="1" ht="12.75"/>
    <row r="1631" s="7" customFormat="1" ht="12.75"/>
    <row r="1632" s="7" customFormat="1" ht="12.75"/>
    <row r="1633" s="7" customFormat="1" ht="12.75"/>
    <row r="1634" s="7" customFormat="1" ht="12.75"/>
    <row r="1635" s="7" customFormat="1" ht="12.75"/>
    <row r="1636" s="7" customFormat="1" ht="12.75"/>
    <row r="1637" s="7" customFormat="1" ht="12.75"/>
    <row r="1638" s="7" customFormat="1" ht="12.75"/>
    <row r="1639" s="7" customFormat="1" ht="12.75"/>
    <row r="1640" s="7" customFormat="1" ht="12.75"/>
    <row r="1641" s="7" customFormat="1" ht="12.75"/>
    <row r="1642" s="7" customFormat="1" ht="12.75"/>
    <row r="1643" s="7" customFormat="1" ht="12.75"/>
    <row r="1644" s="7" customFormat="1" ht="12.75"/>
    <row r="1645" s="7" customFormat="1" ht="12.75"/>
    <row r="1646" s="7" customFormat="1" ht="12.75"/>
    <row r="1647" s="7" customFormat="1" ht="12.75"/>
    <row r="1648" s="7" customFormat="1" ht="12.75"/>
    <row r="1649" s="7" customFormat="1" ht="12.75"/>
    <row r="1650" s="7" customFormat="1" ht="12.75"/>
    <row r="1651" s="7" customFormat="1" ht="12.75"/>
    <row r="1652" s="7" customFormat="1" ht="12.75"/>
    <row r="1653" s="7" customFormat="1" ht="12.75"/>
    <row r="1654" s="7" customFormat="1" ht="12.75"/>
    <row r="1655" s="7" customFormat="1" ht="12.75"/>
    <row r="1656" s="7" customFormat="1" ht="12.75"/>
    <row r="1657" s="7" customFormat="1" ht="12.75"/>
    <row r="1658" s="7" customFormat="1" ht="12.75"/>
    <row r="1659" s="7" customFormat="1" ht="12.75"/>
    <row r="1660" s="7" customFormat="1" ht="12.75"/>
    <row r="1661" s="7" customFormat="1" ht="12.75"/>
    <row r="1662" s="7" customFormat="1" ht="12.75"/>
    <row r="1663" s="7" customFormat="1" ht="12.75"/>
    <row r="1664" s="7" customFormat="1" ht="12.75"/>
    <row r="1665" s="7" customFormat="1" ht="12.75"/>
    <row r="1666" s="7" customFormat="1" ht="12.75"/>
    <row r="1667" s="7" customFormat="1" ht="12.75"/>
    <row r="1668" s="7" customFormat="1" ht="12.75"/>
    <row r="1669" s="7" customFormat="1" ht="12.75"/>
    <row r="1670" s="7" customFormat="1" ht="12.75"/>
    <row r="1671" s="7" customFormat="1" ht="12.75"/>
    <row r="1672" s="7" customFormat="1" ht="12.75"/>
    <row r="1673" s="7" customFormat="1" ht="12.75"/>
    <row r="1674" s="7" customFormat="1" ht="12.75"/>
    <row r="1675" s="7" customFormat="1" ht="12.75"/>
    <row r="1676" s="7" customFormat="1" ht="12.75"/>
    <row r="1677" s="7" customFormat="1" ht="12.75"/>
    <row r="1678" s="7" customFormat="1" ht="12.75"/>
    <row r="1679" s="7" customFormat="1" ht="12.75"/>
    <row r="1680" s="7" customFormat="1" ht="12.75"/>
    <row r="1681" s="7" customFormat="1" ht="12.75"/>
    <row r="1682" s="7" customFormat="1" ht="12.75"/>
    <row r="1683" s="7" customFormat="1" ht="12.75"/>
    <row r="1684" s="7" customFormat="1" ht="12.75"/>
    <row r="1685" s="7" customFormat="1" ht="12.75"/>
    <row r="1686" s="7" customFormat="1" ht="12.75"/>
    <row r="1687" s="7" customFormat="1" ht="12.75"/>
    <row r="1688" s="7" customFormat="1" ht="12.75"/>
    <row r="1689" s="7" customFormat="1" ht="12.75"/>
    <row r="1690" s="7" customFormat="1" ht="12.75"/>
    <row r="1691" s="7" customFormat="1" ht="12.75"/>
    <row r="1692" s="7" customFormat="1" ht="12.75"/>
    <row r="1693" s="7" customFormat="1" ht="12.75"/>
    <row r="1694" s="7" customFormat="1" ht="12.75"/>
    <row r="1695" s="7" customFormat="1" ht="12.75"/>
    <row r="1696" s="7" customFormat="1" ht="12.75"/>
    <row r="1697" s="7" customFormat="1" ht="12.75"/>
    <row r="1698" s="7" customFormat="1" ht="12.75"/>
    <row r="1699" s="7" customFormat="1" ht="12.75"/>
    <row r="1700" s="7" customFormat="1" ht="12.75"/>
    <row r="1701" s="7" customFormat="1" ht="12.75"/>
    <row r="1702" s="7" customFormat="1" ht="12.75"/>
    <row r="1703" s="7" customFormat="1" ht="12.75"/>
    <row r="1704" s="7" customFormat="1" ht="12.75"/>
    <row r="1705" s="7" customFormat="1" ht="12.75"/>
    <row r="1706" s="7" customFormat="1" ht="12.75"/>
    <row r="1707" s="7" customFormat="1" ht="12.75"/>
    <row r="1708" s="7" customFormat="1" ht="12.75"/>
    <row r="1709" s="7" customFormat="1" ht="12.75"/>
    <row r="1710" s="7" customFormat="1" ht="12.75"/>
    <row r="1711" s="7" customFormat="1" ht="12.75"/>
    <row r="1712" s="7" customFormat="1" ht="12.75"/>
    <row r="1713" s="7" customFormat="1" ht="12.75"/>
    <row r="1714" s="7" customFormat="1" ht="12.75"/>
    <row r="1715" s="7" customFormat="1" ht="12.75"/>
    <row r="1716" s="7" customFormat="1" ht="12.75"/>
    <row r="1717" s="7" customFormat="1" ht="12.75"/>
    <row r="1718" s="7" customFormat="1" ht="12.75"/>
    <row r="1719" s="7" customFormat="1" ht="12.75"/>
    <row r="1720" s="7" customFormat="1" ht="12.75"/>
    <row r="1721" s="7" customFormat="1" ht="12.75"/>
    <row r="1722" s="7" customFormat="1" ht="12.75"/>
    <row r="1723" s="7" customFormat="1" ht="12.75"/>
    <row r="1724" s="7" customFormat="1" ht="12.75"/>
    <row r="1725" s="7" customFormat="1" ht="12.75"/>
    <row r="1726" s="7" customFormat="1" ht="12.75"/>
    <row r="1727" s="7" customFormat="1" ht="12.75"/>
    <row r="1728" s="7" customFormat="1" ht="12.75"/>
    <row r="1729" s="7" customFormat="1" ht="12.75"/>
    <row r="1730" s="7" customFormat="1" ht="12.75"/>
    <row r="1731" s="7" customFormat="1" ht="12.75"/>
    <row r="1732" s="7" customFormat="1" ht="12.75"/>
    <row r="1733" s="7" customFormat="1" ht="12.75"/>
    <row r="1734" s="7" customFormat="1" ht="12.75"/>
    <row r="1735" s="7" customFormat="1" ht="12.75"/>
    <row r="1736" s="7" customFormat="1" ht="12.75"/>
    <row r="1737" s="7" customFormat="1" ht="12.75"/>
    <row r="1738" s="7" customFormat="1" ht="12.75"/>
    <row r="1739" s="7" customFormat="1" ht="12.75"/>
    <row r="1740" s="7" customFormat="1" ht="12.75"/>
    <row r="1741" s="7" customFormat="1" ht="12.75"/>
    <row r="1742" s="7" customFormat="1" ht="12.75"/>
    <row r="1743" s="7" customFormat="1" ht="12.75"/>
    <row r="1744" s="7" customFormat="1" ht="12.75"/>
    <row r="1745" s="7" customFormat="1" ht="12.75"/>
    <row r="1746" s="7" customFormat="1" ht="12.75"/>
    <row r="1747" s="7" customFormat="1" ht="12.75"/>
    <row r="1748" s="7" customFormat="1" ht="12.75"/>
    <row r="1749" s="7" customFormat="1" ht="12.75"/>
    <row r="1750" s="7" customFormat="1" ht="12.75"/>
    <row r="1751" s="7" customFormat="1" ht="12.75"/>
    <row r="1752" s="7" customFormat="1" ht="12.75"/>
    <row r="1753" s="7" customFormat="1" ht="12.75"/>
    <row r="1754" s="7" customFormat="1" ht="12.75"/>
    <row r="1755" s="7" customFormat="1" ht="12.75"/>
    <row r="1756" s="7" customFormat="1" ht="12.75"/>
    <row r="1757" s="7" customFormat="1" ht="12.75"/>
    <row r="1758" s="7" customFormat="1" ht="12.75"/>
    <row r="1759" s="7" customFormat="1" ht="12.75"/>
    <row r="1760" s="7" customFormat="1" ht="12.75"/>
    <row r="1761" s="7" customFormat="1" ht="12.75"/>
    <row r="1762" s="7" customFormat="1" ht="12.75"/>
    <row r="1763" s="7" customFormat="1" ht="12.75"/>
    <row r="1764" s="7" customFormat="1" ht="12.75"/>
    <row r="1765" s="7" customFormat="1" ht="12.75"/>
    <row r="1766" s="7" customFormat="1" ht="12.75"/>
    <row r="1767" s="7" customFormat="1" ht="12.75"/>
    <row r="1768" s="7" customFormat="1" ht="12.75"/>
    <row r="1769" s="7" customFormat="1" ht="12.75"/>
    <row r="1770" s="7" customFormat="1" ht="12.75"/>
    <row r="1771" s="7" customFormat="1" ht="12.75"/>
    <row r="1772" s="7" customFormat="1" ht="12.75"/>
    <row r="1773" s="7" customFormat="1" ht="12.75"/>
    <row r="1774" s="7" customFormat="1" ht="12.75"/>
    <row r="1775" s="7" customFormat="1" ht="12.75"/>
    <row r="1776" s="7" customFormat="1" ht="12.75"/>
    <row r="1777" s="7" customFormat="1" ht="12.75"/>
    <row r="1778" s="7" customFormat="1" ht="12.75"/>
    <row r="1779" s="7" customFormat="1" ht="12.75"/>
    <row r="1780" s="7" customFormat="1" ht="12.75"/>
    <row r="1781" s="7" customFormat="1" ht="12.75"/>
    <row r="1782" s="7" customFormat="1" ht="12.75"/>
    <row r="1783" s="7" customFormat="1" ht="12.75"/>
    <row r="1784" s="7" customFormat="1" ht="12.75"/>
    <row r="1785" s="7" customFormat="1" ht="12.75"/>
    <row r="1786" s="7" customFormat="1" ht="12.75"/>
    <row r="1787" s="7" customFormat="1" ht="12.75"/>
    <row r="1788" s="7" customFormat="1" ht="12.75"/>
    <row r="1789" s="7" customFormat="1" ht="12.75"/>
    <row r="1790" s="7" customFormat="1" ht="12.75"/>
    <row r="1791" s="7" customFormat="1" ht="12.75"/>
    <row r="1792" s="7" customFormat="1" ht="12.75"/>
    <row r="1793" s="7" customFormat="1" ht="12.75"/>
    <row r="1794" s="7" customFormat="1" ht="12.75"/>
    <row r="1795" s="7" customFormat="1" ht="12.75"/>
    <row r="1796" s="7" customFormat="1" ht="12.75"/>
    <row r="1797" s="7" customFormat="1" ht="12.75"/>
    <row r="1798" s="7" customFormat="1" ht="12.75"/>
    <row r="1799" s="7" customFormat="1" ht="12.75"/>
    <row r="1800" s="7" customFormat="1" ht="12.75"/>
    <row r="1801" s="7" customFormat="1" ht="12.75"/>
    <row r="1802" s="7" customFormat="1" ht="12.75"/>
    <row r="1803" s="7" customFormat="1" ht="12.75"/>
    <row r="1804" s="7" customFormat="1" ht="12.75"/>
    <row r="1805" s="7" customFormat="1" ht="12.75"/>
    <row r="1806" s="7" customFormat="1" ht="12.75"/>
    <row r="1807" s="7" customFormat="1" ht="12.75"/>
    <row r="1808" s="7" customFormat="1" ht="12.75"/>
    <row r="1809" s="7" customFormat="1" ht="12.75"/>
    <row r="1810" s="7" customFormat="1" ht="12.75"/>
    <row r="1811" s="7" customFormat="1" ht="12.75"/>
    <row r="1812" s="7" customFormat="1" ht="12.75"/>
    <row r="1813" s="7" customFormat="1" ht="12.75"/>
    <row r="1814" s="7" customFormat="1" ht="12.75"/>
    <row r="1815" s="7" customFormat="1" ht="12.75"/>
    <row r="1816" s="7" customFormat="1" ht="12.75"/>
    <row r="1817" s="7" customFormat="1" ht="12.75"/>
    <row r="1818" s="7" customFormat="1" ht="12.75"/>
    <row r="1819" s="7" customFormat="1" ht="12.75"/>
    <row r="1820" s="7" customFormat="1" ht="12.75"/>
    <row r="1821" s="7" customFormat="1" ht="12.75"/>
    <row r="1822" s="7" customFormat="1" ht="12.75"/>
    <row r="1823" s="7" customFormat="1" ht="12.75"/>
    <row r="1824" s="7" customFormat="1" ht="12.75"/>
    <row r="1825" s="7" customFormat="1" ht="12.75"/>
    <row r="1826" s="7" customFormat="1" ht="12.75"/>
    <row r="1827" s="7" customFormat="1" ht="12.75"/>
    <row r="1828" s="7" customFormat="1" ht="12.75"/>
    <row r="1829" s="7" customFormat="1" ht="12.75"/>
    <row r="1830" s="7" customFormat="1" ht="12.75"/>
    <row r="1831" s="7" customFormat="1" ht="12.75"/>
    <row r="1832" s="7" customFormat="1" ht="12.75"/>
    <row r="1833" s="7" customFormat="1" ht="12.75"/>
    <row r="1834" s="7" customFormat="1" ht="12.75"/>
    <row r="1835" s="7" customFormat="1" ht="12.75"/>
    <row r="1836" s="7" customFormat="1" ht="12.75"/>
    <row r="1837" s="7" customFormat="1" ht="12.75"/>
    <row r="1838" s="7" customFormat="1" ht="12.75"/>
    <row r="1839" s="7" customFormat="1" ht="12.75"/>
    <row r="1840" s="7" customFormat="1" ht="12.75"/>
    <row r="1841" s="7" customFormat="1" ht="12.75"/>
    <row r="1842" s="7" customFormat="1" ht="12.75"/>
    <row r="1843" s="7" customFormat="1" ht="12.75"/>
    <row r="1844" s="7" customFormat="1" ht="12.75"/>
    <row r="1845" s="7" customFormat="1" ht="12.75"/>
    <row r="1846" s="7" customFormat="1" ht="12.75"/>
    <row r="1847" s="7" customFormat="1" ht="12.75"/>
    <row r="1848" s="7" customFormat="1" ht="12.75"/>
    <row r="1849" s="7" customFormat="1" ht="12.75"/>
    <row r="1850" s="7" customFormat="1" ht="12.75"/>
    <row r="1851" s="7" customFormat="1" ht="12.75"/>
    <row r="1852" s="7" customFormat="1" ht="12.75"/>
    <row r="1853" s="7" customFormat="1" ht="12.75"/>
    <row r="1854" s="7" customFormat="1" ht="12.75"/>
    <row r="1855" s="7" customFormat="1" ht="12.75"/>
    <row r="1856" s="7" customFormat="1" ht="12.75"/>
    <row r="1857" s="7" customFormat="1" ht="12.75"/>
    <row r="1858" s="7" customFormat="1" ht="12.75"/>
    <row r="1859" s="7" customFormat="1" ht="12.75"/>
    <row r="1860" s="7" customFormat="1" ht="12.75"/>
    <row r="1861" s="7" customFormat="1" ht="12.75"/>
    <row r="1862" s="7" customFormat="1" ht="12.75"/>
    <row r="1863" s="7" customFormat="1" ht="12.75"/>
    <row r="1864" s="7" customFormat="1" ht="12.75"/>
    <row r="1865" s="7" customFormat="1" ht="12.75"/>
    <row r="1866" s="7" customFormat="1" ht="12.75"/>
    <row r="1867" s="7" customFormat="1" ht="12.75"/>
    <row r="1868" s="7" customFormat="1" ht="12.75"/>
    <row r="1869" s="7" customFormat="1" ht="12.75"/>
    <row r="1870" s="7" customFormat="1" ht="12.75"/>
    <row r="1871" s="7" customFormat="1" ht="12.75"/>
    <row r="1872" s="7" customFormat="1" ht="12.75"/>
    <row r="1873" s="7" customFormat="1" ht="12.75"/>
    <row r="1874" s="7" customFormat="1" ht="12.75"/>
    <row r="1875" s="7" customFormat="1" ht="12.75"/>
    <row r="1876" s="7" customFormat="1" ht="12.75"/>
    <row r="1877" s="7" customFormat="1" ht="12.75"/>
    <row r="1878" s="7" customFormat="1" ht="12.75"/>
    <row r="1879" s="7" customFormat="1" ht="12.75"/>
    <row r="1880" s="7" customFormat="1" ht="12.75"/>
    <row r="1881" s="7" customFormat="1" ht="12.75"/>
    <row r="1882" s="7" customFormat="1" ht="12.75"/>
    <row r="1883" s="7" customFormat="1" ht="12.75"/>
    <row r="1884" s="7" customFormat="1" ht="12.75"/>
    <row r="1885" s="7" customFormat="1" ht="12.75"/>
    <row r="1886" s="7" customFormat="1" ht="12.75"/>
    <row r="1887" s="7" customFormat="1" ht="12.75"/>
    <row r="1888" s="7" customFormat="1" ht="12.75"/>
    <row r="1889" s="7" customFormat="1" ht="12.75"/>
    <row r="1890" s="7" customFormat="1" ht="12.75"/>
    <row r="1891" s="7" customFormat="1" ht="12.75"/>
    <row r="1892" s="7" customFormat="1" ht="12.75"/>
    <row r="1893" s="7" customFormat="1" ht="12.75"/>
    <row r="1894" s="7" customFormat="1" ht="12.75"/>
    <row r="1895" s="7" customFormat="1" ht="12.75"/>
    <row r="1896" s="7" customFormat="1" ht="12.75"/>
    <row r="1897" s="7" customFormat="1" ht="12.75"/>
    <row r="1898" s="7" customFormat="1" ht="12.75"/>
    <row r="1899" s="7" customFormat="1" ht="12.75"/>
    <row r="1900" s="7" customFormat="1" ht="12.75"/>
    <row r="1901" s="7" customFormat="1" ht="12.75"/>
    <row r="1902" s="7" customFormat="1" ht="12.75"/>
    <row r="1903" s="7" customFormat="1" ht="12.75"/>
    <row r="1904" s="7" customFormat="1" ht="12.75"/>
    <row r="1905" s="7" customFormat="1" ht="12.75"/>
    <row r="1906" s="7" customFormat="1" ht="12.75"/>
    <row r="1907" s="7" customFormat="1" ht="12.75"/>
    <row r="1908" s="7" customFormat="1" ht="12.75"/>
    <row r="1909" s="7" customFormat="1" ht="12.75"/>
    <row r="1910" s="7" customFormat="1" ht="12.75"/>
    <row r="1911" s="7" customFormat="1" ht="12.75"/>
    <row r="1912" s="7" customFormat="1" ht="12.75"/>
    <row r="1913" s="7" customFormat="1" ht="12.75"/>
    <row r="1914" s="7" customFormat="1" ht="12.75"/>
    <row r="1915" s="7" customFormat="1" ht="12.75"/>
    <row r="1916" s="7" customFormat="1" ht="12.75"/>
    <row r="1917" s="7" customFormat="1" ht="12.75"/>
    <row r="1918" s="7" customFormat="1" ht="12.75"/>
    <row r="1919" s="7" customFormat="1" ht="12.75"/>
    <row r="1920" s="7" customFormat="1" ht="12.75"/>
    <row r="1921" s="7" customFormat="1" ht="12.75"/>
    <row r="1922" s="7" customFormat="1" ht="12.75"/>
    <row r="1923" s="7" customFormat="1" ht="12.75"/>
    <row r="1924" s="7" customFormat="1" ht="12.75"/>
    <row r="1925" s="7" customFormat="1" ht="12.75"/>
    <row r="1926" s="7" customFormat="1" ht="12.75"/>
    <row r="1927" s="7" customFormat="1" ht="12.75"/>
    <row r="1928" s="7" customFormat="1" ht="12.75"/>
    <row r="1929" s="7" customFormat="1" ht="12.75"/>
    <row r="1930" s="7" customFormat="1" ht="12.75"/>
    <row r="1931" s="7" customFormat="1" ht="12.75"/>
    <row r="1932" s="7" customFormat="1" ht="12.75"/>
    <row r="1933" s="7" customFormat="1" ht="12.75"/>
    <row r="1934" s="7" customFormat="1" ht="12.75"/>
    <row r="1935" s="7" customFormat="1" ht="12.75"/>
    <row r="1936" s="7" customFormat="1" ht="12.75"/>
    <row r="1937" s="7" customFormat="1" ht="12.75"/>
    <row r="1938" s="7" customFormat="1" ht="12.75"/>
    <row r="1939" s="7" customFormat="1" ht="12.75"/>
    <row r="1940" s="7" customFormat="1" ht="12.75"/>
    <row r="1941" s="7" customFormat="1" ht="12.75"/>
    <row r="1942" s="7" customFormat="1" ht="12.75"/>
    <row r="1943" s="7" customFormat="1" ht="12.75"/>
    <row r="1944" s="7" customFormat="1" ht="12.75"/>
    <row r="1945" s="7" customFormat="1" ht="12.75"/>
    <row r="1946" s="7" customFormat="1" ht="12.75"/>
    <row r="1947" s="7" customFormat="1" ht="12.75"/>
    <row r="1948" s="7" customFormat="1" ht="12.75"/>
    <row r="1949" s="7" customFormat="1" ht="12.75"/>
    <row r="1950" s="7" customFormat="1" ht="12.75"/>
    <row r="1951" s="7" customFormat="1" ht="12.75"/>
    <row r="1952" s="7" customFormat="1" ht="12.75"/>
    <row r="1953" s="7" customFormat="1" ht="12.75"/>
    <row r="1954" s="7" customFormat="1" ht="12.75"/>
    <row r="1955" s="7" customFormat="1" ht="12.75"/>
    <row r="1956" s="7" customFormat="1" ht="12.75"/>
    <row r="1957" s="7" customFormat="1" ht="12.75"/>
    <row r="1958" s="7" customFormat="1" ht="12.75"/>
    <row r="1959" s="7" customFormat="1" ht="12.75"/>
    <row r="1960" s="7" customFormat="1" ht="12.75"/>
    <row r="1961" s="7" customFormat="1" ht="12.75"/>
    <row r="1962" s="7" customFormat="1" ht="12.75"/>
    <row r="1963" s="7" customFormat="1" ht="12.75"/>
    <row r="1964" s="7" customFormat="1" ht="12.75"/>
    <row r="1965" s="7" customFormat="1" ht="12.75"/>
    <row r="1966" s="7" customFormat="1" ht="12.75"/>
    <row r="1967" s="7" customFormat="1" ht="12.75"/>
    <row r="1968" s="7" customFormat="1" ht="12.75"/>
    <row r="1969" s="7" customFormat="1" ht="12.75"/>
    <row r="1970" s="7" customFormat="1" ht="12.75"/>
    <row r="1971" s="7" customFormat="1" ht="12.75"/>
    <row r="1972" s="7" customFormat="1" ht="12.75"/>
    <row r="1973" s="7" customFormat="1" ht="12.75"/>
    <row r="1974" s="7" customFormat="1" ht="12.75"/>
    <row r="1975" s="7" customFormat="1" ht="12.75"/>
    <row r="1976" s="7" customFormat="1" ht="12.75"/>
    <row r="1977" s="7" customFormat="1" ht="12.75"/>
    <row r="1978" s="7" customFormat="1" ht="12.75"/>
    <row r="1979" s="7" customFormat="1" ht="12.75"/>
    <row r="1980" s="7" customFormat="1" ht="12.75"/>
    <row r="1981" s="7" customFormat="1" ht="12.75"/>
    <row r="1982" s="7" customFormat="1" ht="12.75"/>
    <row r="1983" s="7" customFormat="1" ht="12.75"/>
    <row r="1984" s="7" customFormat="1" ht="12.75"/>
    <row r="1985" s="7" customFormat="1" ht="12.75"/>
    <row r="1986" s="7" customFormat="1" ht="12.75"/>
    <row r="1987" s="7" customFormat="1" ht="12.75"/>
    <row r="1988" s="7" customFormat="1" ht="12.75"/>
    <row r="1989" s="7" customFormat="1" ht="12.75"/>
    <row r="1990" s="7" customFormat="1" ht="12.75"/>
    <row r="1991" s="7" customFormat="1" ht="12.75"/>
    <row r="1992" s="7" customFormat="1" ht="12.75"/>
    <row r="1993" s="7" customFormat="1" ht="12.75"/>
    <row r="1994" s="7" customFormat="1" ht="12.75"/>
    <row r="1995" s="7" customFormat="1" ht="12.75"/>
    <row r="1996" s="7" customFormat="1" ht="12.75"/>
    <row r="1997" s="7" customFormat="1" ht="12.75"/>
    <row r="1998" s="7" customFormat="1" ht="12.75"/>
    <row r="1999" s="7" customFormat="1" ht="12.75"/>
    <row r="2000" s="7" customFormat="1" ht="12.75"/>
    <row r="2001" s="7" customFormat="1" ht="12.75"/>
    <row r="2002" s="7" customFormat="1" ht="12.75"/>
    <row r="2003" s="7" customFormat="1" ht="12.75"/>
    <row r="2004" s="7" customFormat="1" ht="12.75"/>
    <row r="2005" s="7" customFormat="1" ht="12.75"/>
    <row r="2006" s="7" customFormat="1" ht="12.75"/>
    <row r="2007" s="7" customFormat="1" ht="12.75"/>
    <row r="2008" s="7" customFormat="1" ht="12.75"/>
    <row r="2009" s="7" customFormat="1" ht="12.75"/>
    <row r="2010" s="7" customFormat="1" ht="12.75"/>
    <row r="2011" s="7" customFormat="1" ht="12.75"/>
    <row r="2012" s="7" customFormat="1" ht="12.75"/>
    <row r="2013" s="7" customFormat="1" ht="12.75"/>
    <row r="2014" s="7" customFormat="1" ht="12.75"/>
    <row r="2015" s="7" customFormat="1" ht="12.75"/>
    <row r="2016" s="7" customFormat="1" ht="12.75"/>
    <row r="2017" s="7" customFormat="1" ht="12.75"/>
    <row r="2018" s="7" customFormat="1" ht="12.75"/>
    <row r="2019" s="7" customFormat="1" ht="12.75"/>
    <row r="2020" s="7" customFormat="1" ht="12.75"/>
    <row r="2021" s="7" customFormat="1" ht="12.75"/>
    <row r="2022" s="7" customFormat="1" ht="12.75"/>
    <row r="2023" s="7" customFormat="1" ht="12.75"/>
    <row r="2024" s="7" customFormat="1" ht="12.75"/>
    <row r="2025" s="7" customFormat="1" ht="12.75"/>
    <row r="2026" s="7" customFormat="1" ht="12.75"/>
    <row r="2027" s="7" customFormat="1" ht="12.75"/>
    <row r="2028" s="7" customFormat="1" ht="12.75"/>
    <row r="2029" s="7" customFormat="1" ht="12.75"/>
    <row r="2030" s="7" customFormat="1" ht="12.75"/>
    <row r="2031" s="7" customFormat="1" ht="12.75"/>
    <row r="2032" s="7" customFormat="1" ht="12.75"/>
    <row r="2033" s="7" customFormat="1" ht="12.75"/>
    <row r="2034" s="7" customFormat="1" ht="12.75"/>
    <row r="2035" s="7" customFormat="1" ht="12.75"/>
    <row r="2036" s="7" customFormat="1" ht="12.75"/>
    <row r="2037" s="7" customFormat="1" ht="12.75"/>
    <row r="2038" s="7" customFormat="1" ht="12.75"/>
    <row r="2039" s="7" customFormat="1" ht="12.75"/>
    <row r="2040" s="7" customFormat="1" ht="12.75"/>
    <row r="2041" s="7" customFormat="1" ht="12.75"/>
    <row r="2042" s="7" customFormat="1" ht="12.75"/>
    <row r="2043" s="7" customFormat="1" ht="12.75"/>
    <row r="2044" s="7" customFormat="1" ht="12.75"/>
    <row r="2045" s="7" customFormat="1" ht="12.75"/>
    <row r="2046" s="7" customFormat="1" ht="12.75"/>
    <row r="2047" s="7" customFormat="1" ht="12.75"/>
    <row r="2048" s="7" customFormat="1" ht="12.75"/>
    <row r="2049" s="7" customFormat="1" ht="12.75"/>
    <row r="2050" s="7" customFormat="1" ht="12.75"/>
    <row r="2051" s="7" customFormat="1" ht="12.75"/>
    <row r="2052" s="7" customFormat="1" ht="12.75"/>
    <row r="2053" s="7" customFormat="1" ht="12.75"/>
    <row r="2054" s="7" customFormat="1" ht="12.75"/>
    <row r="2055" s="7" customFormat="1" ht="12.75"/>
    <row r="2056" s="7" customFormat="1" ht="12.75"/>
    <row r="2057" s="7" customFormat="1" ht="12.75"/>
    <row r="2058" s="7" customFormat="1" ht="12.75"/>
    <row r="2059" s="7" customFormat="1" ht="12.75"/>
    <row r="2060" s="7" customFormat="1" ht="12.75"/>
    <row r="2061" s="7" customFormat="1" ht="12.75"/>
    <row r="2062" s="7" customFormat="1" ht="12.75"/>
    <row r="2063" s="7" customFormat="1" ht="12.75"/>
    <row r="2064" s="7" customFormat="1" ht="12.75"/>
    <row r="2065" s="7" customFormat="1" ht="12.75"/>
    <row r="2066" s="7" customFormat="1" ht="12.75"/>
    <row r="2067" s="7" customFormat="1" ht="12.75"/>
    <row r="2068" s="7" customFormat="1" ht="12.75"/>
    <row r="2069" s="7" customFormat="1" ht="12.75"/>
    <row r="2070" s="7" customFormat="1" ht="12.75"/>
    <row r="2071" s="7" customFormat="1" ht="12.75"/>
    <row r="2072" s="7" customFormat="1" ht="12.75"/>
    <row r="2073" s="7" customFormat="1" ht="12.75"/>
    <row r="2074" s="7" customFormat="1" ht="12.75"/>
    <row r="2075" s="7" customFormat="1" ht="12.75"/>
    <row r="2076" s="7" customFormat="1" ht="12.75"/>
    <row r="2077" s="7" customFormat="1" ht="12.75"/>
    <row r="2078" s="7" customFormat="1" ht="12.75"/>
    <row r="2079" s="7" customFormat="1" ht="12.75"/>
    <row r="2080" s="7" customFormat="1" ht="12.75"/>
    <row r="2081" s="7" customFormat="1" ht="12.75"/>
    <row r="2082" s="7" customFormat="1" ht="12.75"/>
    <row r="2083" s="7" customFormat="1" ht="12.75"/>
    <row r="2084" s="7" customFormat="1" ht="12.75"/>
    <row r="2085" s="7" customFormat="1" ht="12.75"/>
    <row r="2086" s="7" customFormat="1" ht="12.75"/>
    <row r="2087" s="7" customFormat="1" ht="12.75"/>
    <row r="2088" s="7" customFormat="1" ht="12.75"/>
    <row r="2089" s="7" customFormat="1" ht="12.75"/>
    <row r="2090" s="7" customFormat="1" ht="12.75"/>
    <row r="2091" s="7" customFormat="1" ht="12.75"/>
    <row r="2092" s="7" customFormat="1" ht="12.75"/>
    <row r="2093" s="7" customFormat="1" ht="12.75"/>
    <row r="2094" s="7" customFormat="1" ht="12.75"/>
    <row r="2095" s="7" customFormat="1" ht="12.75"/>
    <row r="2096" s="7" customFormat="1" ht="12.75"/>
    <row r="2097" s="7" customFormat="1" ht="12.75"/>
    <row r="2098" s="7" customFormat="1" ht="12.75"/>
    <row r="2099" s="7" customFormat="1" ht="12.75"/>
    <row r="2100" s="7" customFormat="1" ht="12.75"/>
    <row r="2101" s="7" customFormat="1" ht="12.75"/>
    <row r="2102" s="7" customFormat="1" ht="12.75"/>
    <row r="2103" s="7" customFormat="1" ht="12.75"/>
    <row r="2104" s="7" customFormat="1" ht="12.75"/>
    <row r="2105" s="7" customFormat="1" ht="12.75"/>
    <row r="2106" s="7" customFormat="1" ht="12.75"/>
    <row r="2107" s="7" customFormat="1" ht="12.75"/>
    <row r="2108" s="7" customFormat="1" ht="12.75"/>
    <row r="2109" s="7" customFormat="1" ht="12.75"/>
    <row r="2110" s="7" customFormat="1" ht="12.75"/>
    <row r="2111" s="7" customFormat="1" ht="12.75"/>
    <row r="2112" s="7" customFormat="1" ht="12.75"/>
    <row r="2113" s="7" customFormat="1" ht="12.75"/>
    <row r="2114" s="7" customFormat="1" ht="12.75"/>
    <row r="2115" s="7" customFormat="1" ht="12.75"/>
    <row r="2116" s="7" customFormat="1" ht="12.75"/>
    <row r="2117" s="7" customFormat="1" ht="12.75"/>
    <row r="2118" s="7" customFormat="1" ht="12.75"/>
    <row r="2119" s="7" customFormat="1" ht="12.75"/>
    <row r="2120" s="7" customFormat="1" ht="12.75"/>
    <row r="2121" s="7" customFormat="1" ht="12.75"/>
    <row r="2122" s="7" customFormat="1" ht="12.75"/>
    <row r="2123" s="7" customFormat="1" ht="12.75"/>
    <row r="2124" s="7" customFormat="1" ht="12.75"/>
    <row r="2125" s="7" customFormat="1" ht="12.75"/>
    <row r="2126" s="7" customFormat="1" ht="12.75"/>
    <row r="2127" s="7" customFormat="1" ht="12.75"/>
    <row r="2128" s="7" customFormat="1" ht="12.75"/>
    <row r="2129" s="7" customFormat="1" ht="12.75"/>
    <row r="2130" s="7" customFormat="1" ht="12.75"/>
    <row r="2131" s="7" customFormat="1" ht="12.75"/>
    <row r="2132" s="7" customFormat="1" ht="12.75"/>
    <row r="2133" s="7" customFormat="1" ht="12.75"/>
    <row r="2134" s="7" customFormat="1" ht="12.75"/>
    <row r="2135" s="7" customFormat="1" ht="12.75"/>
    <row r="2136" s="7" customFormat="1" ht="12.75"/>
    <row r="2137" s="7" customFormat="1" ht="12.75"/>
    <row r="2138" s="7" customFormat="1" ht="12.75"/>
    <row r="2139" s="7" customFormat="1" ht="12.75"/>
    <row r="2140" s="7" customFormat="1" ht="12.75"/>
    <row r="2141" s="7" customFormat="1" ht="12.75"/>
    <row r="2142" s="7" customFormat="1" ht="12.75"/>
    <row r="2143" s="7" customFormat="1" ht="12.75"/>
    <row r="2144" s="7" customFormat="1" ht="12.75"/>
    <row r="2145" s="7" customFormat="1" ht="12.75"/>
    <row r="2146" s="7" customFormat="1" ht="12.75"/>
    <row r="2147" s="7" customFormat="1" ht="12.75"/>
    <row r="2148" s="7" customFormat="1" ht="12.75"/>
    <row r="2149" s="7" customFormat="1" ht="12.75"/>
    <row r="2150" s="7" customFormat="1" ht="12.75"/>
    <row r="2151" s="7" customFormat="1" ht="12.75"/>
    <row r="2152" s="7" customFormat="1" ht="12.75"/>
    <row r="2153" s="7" customFormat="1" ht="12.75"/>
    <row r="2154" s="7" customFormat="1" ht="12.75"/>
    <row r="2155" s="7" customFormat="1" ht="12.75"/>
    <row r="2156" s="7" customFormat="1" ht="12.75"/>
    <row r="2157" s="7" customFormat="1" ht="12.75"/>
    <row r="2158" s="7" customFormat="1" ht="12.75"/>
    <row r="2159" s="7" customFormat="1" ht="12.75"/>
    <row r="2160" s="7" customFormat="1" ht="12.75"/>
    <row r="2161" s="7" customFormat="1" ht="12.75"/>
    <row r="2162" s="7" customFormat="1" ht="12.75"/>
    <row r="2163" s="7" customFormat="1" ht="12.75"/>
    <row r="2164" s="7" customFormat="1" ht="12.75"/>
    <row r="2165" s="7" customFormat="1" ht="12.75"/>
    <row r="2166" s="7" customFormat="1" ht="12.75"/>
    <row r="2167" s="7" customFormat="1" ht="12.75"/>
    <row r="2168" s="7" customFormat="1" ht="12.75"/>
    <row r="2169" s="7" customFormat="1" ht="12.75"/>
    <row r="2170" s="7" customFormat="1" ht="12.75"/>
    <row r="2171" s="7" customFormat="1" ht="12.75"/>
    <row r="2172" s="7" customFormat="1" ht="12.75"/>
    <row r="2173" s="7" customFormat="1" ht="12.75"/>
    <row r="2174" s="7" customFormat="1" ht="12.75"/>
    <row r="2175" s="7" customFormat="1" ht="12.75"/>
    <row r="2176" s="7" customFormat="1" ht="12.75"/>
    <row r="2177" s="7" customFormat="1" ht="12.75"/>
    <row r="2178" s="7" customFormat="1" ht="12.75"/>
    <row r="2179" s="7" customFormat="1" ht="12.75"/>
    <row r="2180" s="7" customFormat="1" ht="12.75"/>
    <row r="2181" s="7" customFormat="1" ht="12.75"/>
    <row r="2182" s="7" customFormat="1" ht="12.75"/>
    <row r="2183" s="7" customFormat="1" ht="12.75"/>
    <row r="2184" s="7" customFormat="1" ht="12.75"/>
    <row r="2185" s="7" customFormat="1" ht="12.75"/>
    <row r="2186" s="7" customFormat="1" ht="12.75"/>
    <row r="2187" s="7" customFormat="1" ht="12.75"/>
    <row r="2188" s="7" customFormat="1" ht="12.75"/>
    <row r="2189" s="7" customFormat="1" ht="12.75"/>
    <row r="2190" s="7" customFormat="1" ht="12.75"/>
    <row r="2191" s="7" customFormat="1" ht="12.75"/>
    <row r="2192" s="7" customFormat="1" ht="12.75"/>
    <row r="2193" s="7" customFormat="1" ht="12.75"/>
    <row r="2194" s="7" customFormat="1" ht="12.75"/>
    <row r="2195" s="7" customFormat="1" ht="12.75"/>
    <row r="2196" s="7" customFormat="1" ht="12.75"/>
    <row r="2197" s="7" customFormat="1" ht="12.75"/>
    <row r="2198" s="7" customFormat="1" ht="12.75"/>
    <row r="2199" s="7" customFormat="1" ht="12.75"/>
    <row r="2200" s="7" customFormat="1" ht="12.75"/>
    <row r="2201" s="7" customFormat="1" ht="12.75"/>
    <row r="2202" s="7" customFormat="1" ht="12.75"/>
    <row r="2203" s="7" customFormat="1" ht="12.75"/>
    <row r="2204" s="7" customFormat="1" ht="12.75"/>
    <row r="2205" s="7" customFormat="1" ht="12.75"/>
    <row r="2206" s="7" customFormat="1" ht="12.75"/>
    <row r="2207" s="7" customFormat="1" ht="12.75"/>
    <row r="2208" s="7" customFormat="1" ht="12.75"/>
    <row r="2209" s="7" customFormat="1" ht="12.75"/>
    <row r="2210" s="7" customFormat="1" ht="12.75"/>
    <row r="2211" s="7" customFormat="1" ht="12.75"/>
    <row r="2212" s="7" customFormat="1" ht="12.75"/>
    <row r="2213" s="7" customFormat="1" ht="12.75"/>
    <row r="2214" s="7" customFormat="1" ht="12.75"/>
    <row r="2215" s="7" customFormat="1" ht="12.75"/>
    <row r="2216" s="7" customFormat="1" ht="12.75"/>
    <row r="2217" s="7" customFormat="1" ht="12.75"/>
    <row r="2218" s="7" customFormat="1" ht="12.75"/>
    <row r="2219" s="7" customFormat="1" ht="12.75"/>
    <row r="2220" s="7" customFormat="1" ht="12.75"/>
    <row r="2221" s="7" customFormat="1" ht="12.75"/>
    <row r="2222" s="7" customFormat="1" ht="12.75"/>
    <row r="2223" s="7" customFormat="1" ht="12.75"/>
    <row r="2224" s="7" customFormat="1" ht="12.75"/>
    <row r="2225" s="7" customFormat="1" ht="12.75"/>
    <row r="2226" s="7" customFormat="1" ht="12.75"/>
    <row r="2227" s="7" customFormat="1" ht="12.75"/>
    <row r="2228" s="7" customFormat="1" ht="12.75"/>
    <row r="2229" s="7" customFormat="1" ht="12.75"/>
    <row r="2230" s="7" customFormat="1" ht="12.75"/>
    <row r="2231" s="7" customFormat="1" ht="12.75"/>
    <row r="2232" s="7" customFormat="1" ht="12.75"/>
    <row r="2233" s="7" customFormat="1" ht="12.75"/>
    <row r="2234" s="7" customFormat="1" ht="12.75"/>
    <row r="2235" s="7" customFormat="1" ht="12.75"/>
    <row r="2236" s="7" customFormat="1" ht="12.75"/>
    <row r="2237" s="7" customFormat="1" ht="12.75"/>
    <row r="2238" s="7" customFormat="1" ht="12.75"/>
    <row r="2239" s="7" customFormat="1" ht="12.75"/>
    <row r="2240" s="7" customFormat="1" ht="12.75"/>
    <row r="2241" s="7" customFormat="1" ht="12.75"/>
    <row r="2242" s="7" customFormat="1" ht="12.75"/>
    <row r="2243" s="7" customFormat="1" ht="12.75"/>
    <row r="2244" s="7" customFormat="1" ht="12.75"/>
    <row r="2245" s="7" customFormat="1" ht="12.75"/>
    <row r="2246" s="7" customFormat="1" ht="12.75"/>
    <row r="2247" s="7" customFormat="1" ht="12.75"/>
    <row r="2248" s="7" customFormat="1" ht="12.75"/>
    <row r="2249" s="7" customFormat="1" ht="12.75"/>
    <row r="2250" s="7" customFormat="1" ht="12.75"/>
    <row r="2251" s="7" customFormat="1" ht="12.75"/>
    <row r="2252" s="7" customFormat="1" ht="12.75"/>
    <row r="2253" s="7" customFormat="1" ht="12.75"/>
    <row r="2254" s="7" customFormat="1" ht="12.75"/>
    <row r="2255" s="7" customFormat="1" ht="12.75"/>
    <row r="2256" s="7" customFormat="1" ht="12.75"/>
    <row r="2257" s="7" customFormat="1" ht="12.75"/>
    <row r="2258" s="7" customFormat="1" ht="12.75"/>
    <row r="2259" s="7" customFormat="1" ht="12.75"/>
    <row r="2260" s="7" customFormat="1" ht="12.75"/>
    <row r="2261" s="7" customFormat="1" ht="12.75"/>
    <row r="2262" s="7" customFormat="1" ht="12.75"/>
    <row r="2263" s="7" customFormat="1" ht="12.75"/>
    <row r="2264" s="7" customFormat="1" ht="12.75"/>
    <row r="2265" s="7" customFormat="1" ht="12.75"/>
    <row r="2266" s="7" customFormat="1" ht="12.75"/>
    <row r="2267" s="7" customFormat="1" ht="12.75"/>
    <row r="2268" s="7" customFormat="1" ht="12.75"/>
    <row r="2269" s="7" customFormat="1" ht="12.75"/>
    <row r="2270" s="7" customFormat="1" ht="12.75"/>
    <row r="2271" s="7" customFormat="1" ht="12.75"/>
    <row r="2272" s="7" customFormat="1" ht="12.75"/>
    <row r="2273" s="7" customFormat="1" ht="12.75"/>
    <row r="2274" s="7" customFormat="1" ht="12.75"/>
    <row r="2275" s="7" customFormat="1" ht="12.75"/>
    <row r="2276" s="7" customFormat="1" ht="12.75"/>
    <row r="2277" s="7" customFormat="1" ht="12.75"/>
    <row r="2278" s="7" customFormat="1" ht="12.75"/>
    <row r="2279" s="7" customFormat="1" ht="12.75"/>
    <row r="2280" s="7" customFormat="1" ht="12.75"/>
    <row r="2281" s="7" customFormat="1" ht="12.75"/>
    <row r="2282" s="7" customFormat="1" ht="12.75"/>
    <row r="2283" s="7" customFormat="1" ht="12.75"/>
    <row r="2284" s="7" customFormat="1" ht="12.75"/>
    <row r="2285" s="7" customFormat="1" ht="12.75"/>
    <row r="2286" s="7" customFormat="1" ht="12.75"/>
    <row r="2287" s="7" customFormat="1" ht="12.75"/>
    <row r="2288" s="7" customFormat="1" ht="12.75"/>
    <row r="2289" s="7" customFormat="1" ht="12.75"/>
    <row r="2290" s="7" customFormat="1" ht="12.75"/>
    <row r="2291" s="7" customFormat="1" ht="12.75"/>
    <row r="2292" s="7" customFormat="1" ht="12.75"/>
    <row r="2293" s="7" customFormat="1" ht="12.75"/>
    <row r="2294" s="7" customFormat="1" ht="12.75"/>
    <row r="2295" s="7" customFormat="1" ht="12.75"/>
    <row r="2296" s="7" customFormat="1" ht="12.75"/>
    <row r="2297" s="7" customFormat="1" ht="12.75"/>
    <row r="2298" s="7" customFormat="1" ht="12.75"/>
    <row r="2299" s="7" customFormat="1" ht="12.75"/>
    <row r="2300" s="7" customFormat="1" ht="12.75"/>
    <row r="2301" s="7" customFormat="1" ht="12.75"/>
    <row r="2302" s="7" customFormat="1" ht="12.75"/>
    <row r="2303" s="7" customFormat="1" ht="12.75"/>
    <row r="2304" s="7" customFormat="1" ht="12.75"/>
    <row r="2305" s="7" customFormat="1" ht="12.75"/>
    <row r="2306" s="7" customFormat="1" ht="12.75"/>
    <row r="2307" s="7" customFormat="1" ht="12.75"/>
    <row r="2308" s="7" customFormat="1" ht="12.75"/>
    <row r="2309" s="7" customFormat="1" ht="12.75"/>
    <row r="2310" s="7" customFormat="1" ht="12.75"/>
    <row r="2311" s="7" customFormat="1" ht="12.75"/>
    <row r="2312" s="7" customFormat="1" ht="12.75"/>
    <row r="2313" s="7" customFormat="1" ht="12.75"/>
    <row r="2314" s="7" customFormat="1" ht="12.75"/>
    <row r="2315" s="7" customFormat="1" ht="12.75"/>
    <row r="2316" s="7" customFormat="1" ht="12.75"/>
    <row r="2317" s="7" customFormat="1" ht="12.75"/>
    <row r="2318" s="7" customFormat="1" ht="12.75"/>
    <row r="2319" s="7" customFormat="1" ht="12.75"/>
    <row r="2320" s="7" customFormat="1" ht="12.75"/>
    <row r="2321" s="7" customFormat="1" ht="12.75"/>
    <row r="2322" s="7" customFormat="1" ht="12.75"/>
    <row r="2323" s="7" customFormat="1" ht="12.75"/>
    <row r="2324" s="7" customFormat="1" ht="12.75"/>
    <row r="2325" s="7" customFormat="1" ht="12.75"/>
    <row r="2326" s="7" customFormat="1" ht="12.75"/>
    <row r="2327" s="7" customFormat="1" ht="12.75"/>
    <row r="2328" s="7" customFormat="1" ht="12.75"/>
    <row r="2329" s="7" customFormat="1" ht="12.75"/>
    <row r="2330" s="7" customFormat="1" ht="12.75"/>
    <row r="2331" s="7" customFormat="1" ht="12.75"/>
    <row r="2332" s="7" customFormat="1" ht="12.75"/>
    <row r="2333" s="7" customFormat="1" ht="12.75"/>
    <row r="2334" s="7" customFormat="1" ht="12.75"/>
    <row r="2335" s="7" customFormat="1" ht="12.75"/>
    <row r="2336" s="7" customFormat="1" ht="12.75"/>
    <row r="2337" s="7" customFormat="1" ht="12.75"/>
    <row r="2338" s="7" customFormat="1" ht="12.75"/>
    <row r="2339" s="7" customFormat="1" ht="12.75"/>
    <row r="2340" s="7" customFormat="1" ht="12.75"/>
    <row r="2341" s="7" customFormat="1" ht="12.75"/>
    <row r="2342" s="7" customFormat="1" ht="12.75"/>
    <row r="2343" s="7" customFormat="1" ht="12.75"/>
    <row r="2344" s="7" customFormat="1" ht="12.75"/>
    <row r="2345" s="7" customFormat="1" ht="12.75"/>
    <row r="2346" s="7" customFormat="1" ht="12.75"/>
    <row r="2347" s="7" customFormat="1" ht="12.75"/>
    <row r="2348" s="7" customFormat="1" ht="12.75"/>
    <row r="2349" s="7" customFormat="1" ht="12.75"/>
    <row r="2350" s="7" customFormat="1" ht="12.75"/>
    <row r="2351" s="7" customFormat="1" ht="12.75"/>
    <row r="2352" s="7" customFormat="1" ht="12.75"/>
    <row r="2353" s="7" customFormat="1" ht="12.75"/>
    <row r="2354" s="7" customFormat="1" ht="12.75"/>
    <row r="2355" s="7" customFormat="1" ht="12.75"/>
    <row r="2356" s="7" customFormat="1" ht="12.75"/>
    <row r="2357" s="7" customFormat="1" ht="12.75"/>
    <row r="2358" s="7" customFormat="1" ht="12.75"/>
    <row r="2359" s="7" customFormat="1" ht="12.75"/>
    <row r="2360" s="7" customFormat="1" ht="12.75"/>
    <row r="2361" s="7" customFormat="1" ht="12.75"/>
    <row r="2362" s="7" customFormat="1" ht="12.75"/>
    <row r="2363" s="7" customFormat="1" ht="12.75"/>
    <row r="2364" s="7" customFormat="1" ht="12.75"/>
    <row r="2365" s="7" customFormat="1" ht="12.75"/>
    <row r="2366" s="7" customFormat="1" ht="12.75"/>
    <row r="2367" s="7" customFormat="1" ht="12.75"/>
    <row r="2368" s="7" customFormat="1" ht="12.75"/>
    <row r="2369" s="7" customFormat="1" ht="12.75"/>
    <row r="2370" s="7" customFormat="1" ht="12.75"/>
    <row r="2371" s="7" customFormat="1" ht="12.75"/>
    <row r="2372" s="7" customFormat="1" ht="12.75"/>
    <row r="2373" s="7" customFormat="1" ht="12.75"/>
    <row r="2374" s="7" customFormat="1" ht="12.75"/>
    <row r="2375" s="7" customFormat="1" ht="12.75"/>
    <row r="2376" s="7" customFormat="1" ht="12.75"/>
    <row r="2377" s="7" customFormat="1" ht="12.75"/>
    <row r="2378" s="7" customFormat="1" ht="12.75"/>
    <row r="2379" s="7" customFormat="1" ht="12.75"/>
    <row r="2380" s="7" customFormat="1" ht="12.75"/>
    <row r="2381" s="7" customFormat="1" ht="12.75"/>
    <row r="2382" s="7" customFormat="1" ht="12.75"/>
    <row r="2383" s="7" customFormat="1" ht="12.75"/>
    <row r="2384" s="7" customFormat="1" ht="12.75"/>
    <row r="2385" s="7" customFormat="1" ht="12.75"/>
    <row r="2386" s="7" customFormat="1" ht="12.75"/>
    <row r="2387" s="7" customFormat="1" ht="12.75"/>
    <row r="2388" s="7" customFormat="1" ht="12.75"/>
    <row r="2389" s="7" customFormat="1" ht="12.75"/>
    <row r="2390" s="7" customFormat="1" ht="12.75"/>
    <row r="2391" s="7" customFormat="1" ht="12.75"/>
    <row r="2392" s="7" customFormat="1" ht="12.75"/>
    <row r="2393" s="7" customFormat="1" ht="12.75"/>
    <row r="2394" s="7" customFormat="1" ht="12.75"/>
    <row r="2395" s="7" customFormat="1" ht="12.75"/>
    <row r="2396" s="7" customFormat="1" ht="12.75"/>
    <row r="2397" s="7" customFormat="1" ht="12.75"/>
    <row r="2398" s="7" customFormat="1" ht="12.75"/>
    <row r="2399" s="7" customFormat="1" ht="12.75"/>
    <row r="2400" s="7" customFormat="1" ht="12.75"/>
    <row r="2401" s="7" customFormat="1" ht="12.75"/>
    <row r="2402" s="7" customFormat="1" ht="12.75"/>
    <row r="2403" s="7" customFormat="1" ht="12.75"/>
    <row r="2404" s="7" customFormat="1" ht="12.75"/>
    <row r="2405" s="7" customFormat="1" ht="12.75"/>
    <row r="2406" s="7" customFormat="1" ht="12.75"/>
    <row r="2407" s="7" customFormat="1" ht="12.75"/>
    <row r="2408" s="7" customFormat="1" ht="12.75"/>
    <row r="2409" s="7" customFormat="1" ht="12.75"/>
    <row r="2410" s="7" customFormat="1" ht="12.75"/>
    <row r="2411" s="7" customFormat="1" ht="12.75"/>
    <row r="2412" s="7" customFormat="1" ht="12.75"/>
    <row r="2413" s="7" customFormat="1" ht="12.75"/>
    <row r="2414" s="7" customFormat="1" ht="12.75"/>
    <row r="2415" s="7" customFormat="1" ht="12.75"/>
    <row r="2416" s="7" customFormat="1" ht="12.75"/>
    <row r="2417" s="7" customFormat="1" ht="12.75"/>
    <row r="2418" s="7" customFormat="1" ht="12.75"/>
    <row r="2419" s="7" customFormat="1" ht="12.75"/>
    <row r="2420" s="7" customFormat="1" ht="12.75"/>
    <row r="2421" s="7" customFormat="1" ht="12.75"/>
    <row r="2422" s="7" customFormat="1" ht="12.75"/>
    <row r="2423" s="7" customFormat="1" ht="12.75"/>
    <row r="2424" s="7" customFormat="1" ht="12.75"/>
    <row r="2425" s="7" customFormat="1" ht="12.75"/>
    <row r="2426" s="7" customFormat="1" ht="12.75"/>
    <row r="2427" s="7" customFormat="1" ht="12.75"/>
    <row r="2428" s="7" customFormat="1" ht="12.75"/>
    <row r="2429" s="7" customFormat="1" ht="12.75"/>
    <row r="2430" s="7" customFormat="1" ht="12.75"/>
    <row r="2431" s="7" customFormat="1" ht="12.75"/>
    <row r="2432" s="7" customFormat="1" ht="12.75"/>
    <row r="2433" s="7" customFormat="1" ht="12.75"/>
    <row r="2434" s="7" customFormat="1" ht="12.75"/>
    <row r="2435" s="7" customFormat="1" ht="12.75"/>
    <row r="2436" s="7" customFormat="1" ht="12.75"/>
    <row r="2437" s="7" customFormat="1" ht="12.75"/>
    <row r="2438" s="7" customFormat="1" ht="12.75"/>
    <row r="2439" s="7" customFormat="1" ht="12.75"/>
    <row r="2440" s="7" customFormat="1" ht="12.75"/>
    <row r="2441" s="7" customFormat="1" ht="12.75"/>
    <row r="2442" s="7" customFormat="1" ht="12.75"/>
    <row r="2443" s="7" customFormat="1" ht="12.75"/>
    <row r="2444" s="7" customFormat="1" ht="12.75"/>
    <row r="2445" s="7" customFormat="1" ht="12.75"/>
    <row r="2446" s="7" customFormat="1" ht="12.75"/>
    <row r="2447" s="7" customFormat="1" ht="12.75"/>
    <row r="2448" s="7" customFormat="1" ht="12.75"/>
    <row r="2449" s="7" customFormat="1" ht="12.75"/>
    <row r="2450" s="7" customFormat="1" ht="12.75"/>
    <row r="2451" s="7" customFormat="1" ht="12.75"/>
    <row r="2452" s="7" customFormat="1" ht="12.75"/>
    <row r="2453" s="7" customFormat="1" ht="12.75"/>
    <row r="2454" s="7" customFormat="1" ht="12.75"/>
    <row r="2455" s="7" customFormat="1" ht="12.75"/>
    <row r="2456" s="7" customFormat="1" ht="12.75"/>
    <row r="2457" s="7" customFormat="1" ht="12.75"/>
    <row r="2458" s="7" customFormat="1" ht="12.75"/>
    <row r="2459" s="7" customFormat="1" ht="12.75"/>
    <row r="2460" s="7" customFormat="1" ht="12.75"/>
    <row r="2461" s="7" customFormat="1" ht="12.75"/>
    <row r="2462" s="7" customFormat="1" ht="12.75"/>
    <row r="2463" s="7" customFormat="1" ht="12.75"/>
    <row r="2464" s="7" customFormat="1" ht="12.75"/>
    <row r="2465" s="7" customFormat="1" ht="12.75"/>
    <row r="2466" s="7" customFormat="1" ht="12.75"/>
    <row r="2467" s="7" customFormat="1" ht="12.75"/>
    <row r="2468" s="7" customFormat="1" ht="12.75"/>
    <row r="2469" s="7" customFormat="1" ht="12.75"/>
    <row r="2470" s="7" customFormat="1" ht="12.75"/>
    <row r="2471" s="7" customFormat="1" ht="12.75"/>
    <row r="2472" s="7" customFormat="1" ht="12.75"/>
    <row r="2473" s="7" customFormat="1" ht="12.75"/>
    <row r="2474" s="7" customFormat="1" ht="12.75"/>
    <row r="2475" s="7" customFormat="1" ht="12.75"/>
    <row r="2476" s="7" customFormat="1" ht="12.75"/>
    <row r="2477" s="7" customFormat="1" ht="12.75"/>
    <row r="2478" s="7" customFormat="1" ht="12.75"/>
    <row r="2479" s="7" customFormat="1" ht="12.75"/>
    <row r="2480" s="7" customFormat="1" ht="12.75"/>
    <row r="2481" s="7" customFormat="1" ht="12.75"/>
    <row r="2482" s="7" customFormat="1" ht="12.75"/>
    <row r="2483" s="7" customFormat="1" ht="12.75"/>
    <row r="2484" s="7" customFormat="1" ht="12.75"/>
    <row r="2485" s="7" customFormat="1" ht="12.75"/>
    <row r="2486" s="7" customFormat="1" ht="12.75"/>
    <row r="2487" s="7" customFormat="1" ht="12.75"/>
    <row r="2488" s="7" customFormat="1" ht="12.75"/>
    <row r="2489" s="7" customFormat="1" ht="12.75"/>
    <row r="2490" s="7" customFormat="1" ht="12.75"/>
    <row r="2491" s="7" customFormat="1" ht="12.75"/>
    <row r="2492" s="7" customFormat="1" ht="12.75"/>
    <row r="2493" s="7" customFormat="1" ht="12.75"/>
    <row r="2494" s="7" customFormat="1" ht="12.75"/>
    <row r="2495" s="7" customFormat="1" ht="12.75"/>
    <row r="2496" s="7" customFormat="1" ht="12.75"/>
    <row r="2497" s="7" customFormat="1" ht="12.75"/>
    <row r="2498" s="7" customFormat="1" ht="12.75"/>
    <row r="2499" s="7" customFormat="1" ht="12.75"/>
    <row r="2500" s="7" customFormat="1" ht="12.75"/>
    <row r="2501" s="7" customFormat="1" ht="12.75"/>
    <row r="2502" s="7" customFormat="1" ht="12.75"/>
    <row r="2503" s="7" customFormat="1" ht="12.75"/>
    <row r="2504" s="7" customFormat="1" ht="12.75"/>
    <row r="2505" s="7" customFormat="1" ht="12.75"/>
    <row r="2506" s="7" customFormat="1" ht="12.75"/>
    <row r="2507" s="7" customFormat="1" ht="12.75"/>
    <row r="2508" s="7" customFormat="1" ht="12.75"/>
    <row r="2509" s="7" customFormat="1" ht="12.75"/>
    <row r="2510" s="7" customFormat="1" ht="12.75"/>
    <row r="2511" s="7" customFormat="1" ht="12.75"/>
    <row r="2512" s="7" customFormat="1" ht="12.75"/>
    <row r="2513" s="7" customFormat="1" ht="12.75"/>
    <row r="2514" s="7" customFormat="1" ht="12.75"/>
    <row r="2515" s="7" customFormat="1" ht="12.75"/>
    <row r="2516" s="7" customFormat="1" ht="12.75"/>
    <row r="2517" s="7" customFormat="1" ht="12.75"/>
    <row r="2518" s="7" customFormat="1" ht="12.75"/>
    <row r="2519" s="7" customFormat="1" ht="12.75"/>
    <row r="2520" s="7" customFormat="1" ht="12.75"/>
    <row r="2521" s="7" customFormat="1" ht="12.75"/>
    <row r="2522" s="7" customFormat="1" ht="12.75"/>
    <row r="2523" s="7" customFormat="1" ht="12.75"/>
    <row r="2524" s="7" customFormat="1" ht="12.75"/>
    <row r="2525" s="7" customFormat="1" ht="12.75"/>
    <row r="2526" s="7" customFormat="1" ht="12.75"/>
    <row r="2527" s="7" customFormat="1" ht="12.75"/>
    <row r="2528" s="7" customFormat="1" ht="12.75"/>
    <row r="2529" s="7" customFormat="1" ht="12.75"/>
    <row r="2530" s="7" customFormat="1" ht="12.75"/>
    <row r="2531" s="7" customFormat="1" ht="12.75"/>
    <row r="2532" s="7" customFormat="1" ht="12.75"/>
    <row r="2533" s="7" customFormat="1" ht="12.75"/>
    <row r="2534" s="7" customFormat="1" ht="12.75"/>
    <row r="2535" s="7" customFormat="1" ht="12.75"/>
    <row r="2536" s="7" customFormat="1" ht="12.75"/>
    <row r="2537" s="7" customFormat="1" ht="12.75"/>
    <row r="2538" s="7" customFormat="1" ht="12.75"/>
    <row r="2539" s="7" customFormat="1" ht="12.75"/>
    <row r="2540" s="7" customFormat="1" ht="12.75"/>
    <row r="2541" s="7" customFormat="1" ht="12.75"/>
    <row r="2542" s="7" customFormat="1" ht="12.75"/>
    <row r="2543" s="7" customFormat="1" ht="12.75"/>
    <row r="2544" s="7" customFormat="1" ht="12.75"/>
    <row r="2545" s="7" customFormat="1" ht="12.75"/>
    <row r="2546" s="7" customFormat="1" ht="12.75"/>
    <row r="2547" s="7" customFormat="1" ht="12.75"/>
    <row r="2548" s="7" customFormat="1" ht="12.75"/>
    <row r="2549" s="7" customFormat="1" ht="12.75"/>
    <row r="2550" s="7" customFormat="1" ht="12.75"/>
    <row r="2551" s="7" customFormat="1" ht="12.75"/>
    <row r="2552" s="7" customFormat="1" ht="12.75"/>
    <row r="2553" s="7" customFormat="1" ht="12.75"/>
    <row r="2554" s="7" customFormat="1" ht="12.75"/>
    <row r="2555" s="7" customFormat="1" ht="12.75"/>
    <row r="2556" s="7" customFormat="1" ht="12.75"/>
    <row r="2557" s="7" customFormat="1" ht="12.75"/>
    <row r="2558" s="7" customFormat="1" ht="12.75"/>
    <row r="2559" s="7" customFormat="1" ht="12.75"/>
    <row r="2560" s="7" customFormat="1" ht="12.75"/>
    <row r="2561" s="7" customFormat="1" ht="12.75"/>
    <row r="2562" s="7" customFormat="1" ht="12.75"/>
    <row r="2563" s="7" customFormat="1" ht="12.75"/>
    <row r="2564" s="7" customFormat="1" ht="12.75"/>
    <row r="2565" s="7" customFormat="1" ht="12.75"/>
    <row r="2566" s="7" customFormat="1" ht="12.75"/>
    <row r="2567" s="7" customFormat="1" ht="12.75"/>
    <row r="2568" s="7" customFormat="1" ht="12.75"/>
    <row r="2569" s="7" customFormat="1" ht="12.75"/>
    <row r="2570" s="7" customFormat="1" ht="12.75"/>
    <row r="2571" s="7" customFormat="1" ht="12.75"/>
    <row r="2572" s="7" customFormat="1" ht="12.75"/>
    <row r="2573" s="7" customFormat="1" ht="12.75"/>
    <row r="2574" s="7" customFormat="1" ht="12.75"/>
    <row r="2575" s="7" customFormat="1" ht="12.75"/>
    <row r="2576" s="7" customFormat="1" ht="12.75"/>
    <row r="2577" s="7" customFormat="1" ht="12.75"/>
    <row r="2578" s="7" customFormat="1" ht="12.75"/>
    <row r="2579" s="7" customFormat="1" ht="12.75"/>
    <row r="2580" s="7" customFormat="1" ht="12.75"/>
    <row r="2581" s="7" customFormat="1" ht="12.75"/>
    <row r="2582" s="7" customFormat="1" ht="12.75"/>
    <row r="2583" s="7" customFormat="1" ht="12.75"/>
    <row r="2584" s="7" customFormat="1" ht="12.75"/>
    <row r="2585" s="7" customFormat="1" ht="12.75"/>
    <row r="2586" s="7" customFormat="1" ht="12.75"/>
    <row r="2587" s="7" customFormat="1" ht="12.75"/>
    <row r="2588" s="7" customFormat="1" ht="12.75"/>
    <row r="2589" s="7" customFormat="1" ht="12.75"/>
    <row r="2590" s="7" customFormat="1" ht="12.75"/>
    <row r="2591" s="7" customFormat="1" ht="12.75"/>
    <row r="2592" s="7" customFormat="1" ht="12.75"/>
    <row r="2593" s="7" customFormat="1" ht="12.75"/>
    <row r="2594" s="7" customFormat="1" ht="12.75"/>
    <row r="2595" s="7" customFormat="1" ht="12.75"/>
    <row r="2596" s="7" customFormat="1" ht="12.75"/>
    <row r="2597" s="7" customFormat="1" ht="12.75"/>
    <row r="2598" s="7" customFormat="1" ht="12.75"/>
    <row r="2599" s="7" customFormat="1" ht="12.75"/>
    <row r="2600" s="7" customFormat="1" ht="12.75"/>
    <row r="2601" s="7" customFormat="1" ht="12.75"/>
    <row r="2602" s="7" customFormat="1" ht="12.75"/>
    <row r="2603" s="7" customFormat="1" ht="12.75"/>
    <row r="2604" s="7" customFormat="1" ht="12.75"/>
    <row r="2605" s="7" customFormat="1" ht="12.75"/>
    <row r="2606" s="7" customFormat="1" ht="12.75"/>
    <row r="2607" s="7" customFormat="1" ht="12.75"/>
    <row r="2608" s="7" customFormat="1" ht="12.75"/>
    <row r="2609" s="7" customFormat="1" ht="12.75"/>
    <row r="2610" s="7" customFormat="1" ht="12.75"/>
    <row r="2611" s="7" customFormat="1" ht="12.75"/>
    <row r="2612" s="7" customFormat="1" ht="12.75"/>
    <row r="2613" s="7" customFormat="1" ht="12.75"/>
    <row r="2614" s="7" customFormat="1" ht="12.75"/>
    <row r="2615" s="7" customFormat="1" ht="12.75"/>
    <row r="2616" s="7" customFormat="1" ht="12.75"/>
    <row r="2617" s="7" customFormat="1" ht="12.75"/>
    <row r="2618" s="7" customFormat="1" ht="12.75"/>
    <row r="2619" s="7" customFormat="1" ht="12.75"/>
    <row r="2620" s="7" customFormat="1" ht="12.75"/>
    <row r="2621" s="7" customFormat="1" ht="12.75"/>
    <row r="2622" s="7" customFormat="1" ht="12.75"/>
    <row r="2623" s="7" customFormat="1" ht="12.75"/>
    <row r="2624" s="7" customFormat="1" ht="12.75"/>
    <row r="2625" s="7" customFormat="1" ht="12.75"/>
    <row r="2626" s="7" customFormat="1" ht="12.75"/>
    <row r="2627" s="7" customFormat="1" ht="12.75"/>
    <row r="2628" s="7" customFormat="1" ht="12.75"/>
    <row r="2629" s="7" customFormat="1" ht="12.75"/>
    <row r="2630" s="7" customFormat="1" ht="12.75"/>
    <row r="2631" s="7" customFormat="1" ht="12.75"/>
    <row r="2632" s="7" customFormat="1" ht="12.75"/>
    <row r="2633" s="7" customFormat="1" ht="12.75"/>
    <row r="2634" s="7" customFormat="1" ht="12.75"/>
    <row r="2635" s="7" customFormat="1" ht="12.75"/>
    <row r="2636" s="7" customFormat="1" ht="12.75"/>
    <row r="2637" s="7" customFormat="1" ht="12.75"/>
    <row r="2638" s="7" customFormat="1" ht="12.75"/>
    <row r="2639" s="7" customFormat="1" ht="12.75"/>
    <row r="2640" s="7" customFormat="1" ht="12.75"/>
    <row r="2641" s="7" customFormat="1" ht="12.75"/>
    <row r="2642" s="7" customFormat="1" ht="12.75"/>
    <row r="2643" s="7" customFormat="1" ht="12.75"/>
    <row r="2644" s="7" customFormat="1" ht="12.75"/>
    <row r="2645" s="7" customFormat="1" ht="12.75"/>
    <row r="2646" s="7" customFormat="1" ht="12.75"/>
    <row r="2647" s="7" customFormat="1" ht="12.75"/>
    <row r="2648" s="7" customFormat="1" ht="12.75"/>
    <row r="2649" s="7" customFormat="1" ht="12.75"/>
    <row r="2650" s="7" customFormat="1" ht="12.75"/>
    <row r="2651" s="7" customFormat="1" ht="12.75"/>
    <row r="2652" s="7" customFormat="1" ht="12.75"/>
    <row r="2653" s="7" customFormat="1" ht="12.75"/>
    <row r="2654" s="7" customFormat="1" ht="12.75"/>
    <row r="2655" s="7" customFormat="1" ht="12.75"/>
    <row r="2656" s="7" customFormat="1" ht="12.75"/>
    <row r="2657" s="7" customFormat="1" ht="12.75"/>
    <row r="2658" s="7" customFormat="1" ht="12.75"/>
    <row r="2659" s="7" customFormat="1" ht="12.75"/>
    <row r="2660" s="7" customFormat="1" ht="12.75"/>
    <row r="2661" s="7" customFormat="1" ht="12.75"/>
    <row r="2662" s="7" customFormat="1" ht="12.75"/>
    <row r="2663" s="7" customFormat="1" ht="12.75"/>
    <row r="2664" s="7" customFormat="1" ht="12.75"/>
    <row r="2665" s="7" customFormat="1" ht="12.75"/>
    <row r="2666" s="7" customFormat="1" ht="12.75"/>
    <row r="2667" s="7" customFormat="1" ht="12.75"/>
    <row r="2668" s="7" customFormat="1" ht="12.75"/>
    <row r="2669" s="7" customFormat="1" ht="12.75"/>
    <row r="2670" s="7" customFormat="1" ht="12.75"/>
    <row r="2671" s="7" customFormat="1" ht="12.75"/>
    <row r="2672" s="7" customFormat="1" ht="12.75"/>
    <row r="2673" s="7" customFormat="1" ht="12.75"/>
    <row r="2674" s="7" customFormat="1" ht="12.75"/>
    <row r="2675" s="7" customFormat="1" ht="12.75"/>
    <row r="2676" s="7" customFormat="1" ht="12.75"/>
    <row r="2677" s="7" customFormat="1" ht="12.75"/>
    <row r="2678" s="7" customFormat="1" ht="12.75"/>
    <row r="2679" s="7" customFormat="1" ht="12.75"/>
    <row r="2680" s="7" customFormat="1" ht="12.75"/>
    <row r="2681" s="7" customFormat="1" ht="12.75"/>
    <row r="2682" s="7" customFormat="1" ht="12.75"/>
    <row r="2683" s="7" customFormat="1" ht="12.75"/>
    <row r="2684" s="7" customFormat="1" ht="12.75"/>
    <row r="2685" s="7" customFormat="1" ht="12.75"/>
    <row r="2686" s="7" customFormat="1" ht="12.75"/>
    <row r="2687" s="7" customFormat="1" ht="12.75"/>
    <row r="2688" s="7" customFormat="1" ht="12.75"/>
    <row r="2689" s="7" customFormat="1" ht="12.75"/>
    <row r="2690" s="7" customFormat="1" ht="12.75"/>
    <row r="2691" s="7" customFormat="1" ht="12.75"/>
    <row r="2692" s="7" customFormat="1" ht="12.75"/>
    <row r="2693" s="7" customFormat="1" ht="12.75"/>
    <row r="2694" s="7" customFormat="1" ht="12.75"/>
    <row r="2695" s="7" customFormat="1" ht="12.75"/>
    <row r="2696" s="7" customFormat="1" ht="12.75"/>
    <row r="2697" s="7" customFormat="1" ht="12.75"/>
    <row r="2698" s="7" customFormat="1" ht="12.75"/>
    <row r="2699" s="7" customFormat="1" ht="12.75"/>
    <row r="2700" s="7" customFormat="1" ht="12.75"/>
    <row r="2701" s="7" customFormat="1" ht="12.75"/>
    <row r="2702" s="7" customFormat="1" ht="12.75"/>
    <row r="2703" s="7" customFormat="1" ht="12.75"/>
    <row r="2704" s="7" customFormat="1" ht="12.75"/>
    <row r="2705" s="7" customFormat="1" ht="12.75"/>
    <row r="2706" s="7" customFormat="1" ht="12.75"/>
    <row r="2707" s="7" customFormat="1" ht="12.75"/>
    <row r="2708" s="7" customFormat="1" ht="12.75"/>
    <row r="2709" s="7" customFormat="1" ht="12.75"/>
    <row r="2710" s="7" customFormat="1" ht="12.75"/>
    <row r="2711" s="7" customFormat="1" ht="12.75"/>
    <row r="2712" s="7" customFormat="1" ht="12.75"/>
    <row r="2713" s="7" customFormat="1" ht="12.75"/>
    <row r="2714" s="7" customFormat="1" ht="12.75"/>
    <row r="2715" s="7" customFormat="1" ht="12.75"/>
    <row r="2716" s="7" customFormat="1" ht="12.75"/>
    <row r="2717" s="7" customFormat="1" ht="12.75"/>
    <row r="2718" s="7" customFormat="1" ht="12.75"/>
    <row r="2719" s="7" customFormat="1" ht="12.75"/>
    <row r="2720" s="7" customFormat="1" ht="12.75"/>
    <row r="2721" s="7" customFormat="1" ht="12.75"/>
    <row r="2722" s="7" customFormat="1" ht="12.75"/>
    <row r="2723" s="7" customFormat="1" ht="12.75"/>
    <row r="2724" s="7" customFormat="1" ht="12.75"/>
    <row r="2725" s="7" customFormat="1" ht="12.75"/>
    <row r="2726" s="7" customFormat="1" ht="12.75"/>
    <row r="2727" s="7" customFormat="1" ht="12.75"/>
    <row r="2728" s="7" customFormat="1" ht="12.75"/>
    <row r="2729" s="7" customFormat="1" ht="12.75"/>
    <row r="2730" s="7" customFormat="1" ht="12.75"/>
    <row r="2731" s="7" customFormat="1" ht="12.75"/>
    <row r="2732" s="7" customFormat="1" ht="12.75"/>
    <row r="2733" s="7" customFormat="1" ht="12.75"/>
    <row r="2734" s="7" customFormat="1" ht="12.75"/>
    <row r="2735" s="7" customFormat="1" ht="12.75"/>
    <row r="2736" s="7" customFormat="1" ht="12.75"/>
    <row r="2737" s="7" customFormat="1" ht="12.75"/>
    <row r="2738" s="7" customFormat="1" ht="12.75"/>
    <row r="2739" s="7" customFormat="1" ht="12.75"/>
    <row r="2740" s="7" customFormat="1" ht="12.75"/>
    <row r="2741" s="7" customFormat="1" ht="12.75"/>
    <row r="2742" s="7" customFormat="1" ht="12.75"/>
    <row r="2743" s="7" customFormat="1" ht="12.75"/>
    <row r="2744" s="7" customFormat="1" ht="12.75"/>
    <row r="2745" s="7" customFormat="1" ht="12.75"/>
    <row r="2746" s="7" customFormat="1" ht="12.75"/>
    <row r="2747" s="7" customFormat="1" ht="12.75"/>
    <row r="2748" s="7" customFormat="1" ht="12.75"/>
    <row r="2749" s="7" customFormat="1" ht="12.75"/>
    <row r="2750" s="7" customFormat="1" ht="12.75"/>
    <row r="2751" s="7" customFormat="1" ht="12.75"/>
    <row r="2752" s="7" customFormat="1" ht="12.75"/>
    <row r="2753" s="7" customFormat="1" ht="12.75"/>
    <row r="2754" s="7" customFormat="1" ht="12.75"/>
    <row r="2755" s="7" customFormat="1" ht="12.75"/>
    <row r="2756" s="7" customFormat="1" ht="12.75"/>
    <row r="2757" s="7" customFormat="1" ht="12.75"/>
    <row r="2758" s="7" customFormat="1" ht="12.75"/>
    <row r="2759" s="7" customFormat="1" ht="12.75"/>
    <row r="2760" s="7" customFormat="1" ht="12.75"/>
    <row r="2761" s="7" customFormat="1" ht="12.75"/>
    <row r="2762" s="7" customFormat="1" ht="12.75"/>
    <row r="2763" s="7" customFormat="1" ht="12.75"/>
    <row r="2764" s="7" customFormat="1" ht="12.75"/>
    <row r="2765" s="7" customFormat="1" ht="12.75"/>
    <row r="2766" s="7" customFormat="1" ht="12.75"/>
    <row r="2767" s="7" customFormat="1" ht="12.75"/>
    <row r="2768" s="7" customFormat="1" ht="12.75"/>
    <row r="2769" s="7" customFormat="1" ht="12.75"/>
    <row r="2770" s="7" customFormat="1" ht="12.75"/>
    <row r="2771" s="7" customFormat="1" ht="12.75"/>
    <row r="2772" s="7" customFormat="1" ht="12.75"/>
    <row r="2773" s="7" customFormat="1" ht="12.75"/>
    <row r="2774" s="7" customFormat="1" ht="12.75"/>
    <row r="2775" s="7" customFormat="1" ht="12.75"/>
    <row r="2776" s="7" customFormat="1" ht="12.75"/>
    <row r="2777" s="7" customFormat="1" ht="12.75"/>
    <row r="2778" s="7" customFormat="1" ht="12.75"/>
    <row r="2779" s="7" customFormat="1" ht="12.75"/>
    <row r="2780" s="7" customFormat="1" ht="12.75"/>
    <row r="2781" s="7" customFormat="1" ht="12.75"/>
    <row r="2782" s="7" customFormat="1" ht="12.75"/>
    <row r="2783" s="7" customFormat="1" ht="12.75"/>
    <row r="2784" s="7" customFormat="1" ht="12.75"/>
    <row r="2785" s="7" customFormat="1" ht="12.75"/>
    <row r="2786" s="7" customFormat="1" ht="12.75"/>
    <row r="2787" s="7" customFormat="1" ht="12.75"/>
    <row r="2788" s="7" customFormat="1" ht="12.75"/>
    <row r="2789" s="7" customFormat="1" ht="12.75"/>
    <row r="2790" s="7" customFormat="1" ht="12.75"/>
    <row r="2791" s="7" customFormat="1" ht="12.75"/>
    <row r="2792" s="7" customFormat="1" ht="12.75"/>
    <row r="2793" s="7" customFormat="1" ht="12.75"/>
    <row r="2794" s="7" customFormat="1" ht="12.75"/>
    <row r="2795" s="7" customFormat="1" ht="12.75"/>
    <row r="2796" s="7" customFormat="1" ht="12.75"/>
    <row r="2797" s="7" customFormat="1" ht="12.75"/>
    <row r="2798" s="7" customFormat="1" ht="12.75"/>
    <row r="2799" s="7" customFormat="1" ht="12.75"/>
    <row r="2800" s="7" customFormat="1" ht="12.75"/>
    <row r="2801" s="7" customFormat="1" ht="12.75"/>
    <row r="2802" s="7" customFormat="1" ht="12.75"/>
    <row r="2803" s="7" customFormat="1" ht="12.75"/>
    <row r="2804" s="7" customFormat="1" ht="12.75"/>
    <row r="2805" s="7" customFormat="1" ht="12.75"/>
    <row r="2806" s="7" customFormat="1" ht="12.75"/>
    <row r="2807" s="7" customFormat="1" ht="12.75"/>
    <row r="2808" s="7" customFormat="1" ht="12.75"/>
    <row r="2809" s="7" customFormat="1" ht="12.75"/>
    <row r="2810" s="7" customFormat="1" ht="12.75"/>
    <row r="2811" s="7" customFormat="1" ht="12.75"/>
    <row r="2812" s="7" customFormat="1" ht="12.75"/>
    <row r="2813" s="7" customFormat="1" ht="12.75"/>
    <row r="2814" s="7" customFormat="1" ht="12.75"/>
    <row r="2815" s="7" customFormat="1" ht="12.75"/>
    <row r="2816" s="7" customFormat="1" ht="12.75"/>
    <row r="2817" s="7" customFormat="1" ht="12.75"/>
    <row r="2818" s="7" customFormat="1" ht="12.75"/>
    <row r="2819" s="7" customFormat="1" ht="12.75"/>
    <row r="2820" s="7" customFormat="1" ht="12.75"/>
    <row r="2821" s="7" customFormat="1" ht="12.75"/>
    <row r="2822" s="7" customFormat="1" ht="12.75"/>
    <row r="2823" s="7" customFormat="1" ht="12.75"/>
    <row r="2824" s="7" customFormat="1" ht="12.75"/>
    <row r="2825" s="7" customFormat="1" ht="12.75"/>
    <row r="2826" s="7" customFormat="1" ht="12.75"/>
    <row r="2827" s="7" customFormat="1" ht="12.75"/>
    <row r="2828" s="7" customFormat="1" ht="12.75"/>
    <row r="2829" s="7" customFormat="1" ht="12.75"/>
    <row r="2830" s="7" customFormat="1" ht="12.75"/>
    <row r="2831" s="7" customFormat="1" ht="12.75"/>
    <row r="2832" s="7" customFormat="1" ht="12.75"/>
    <row r="2833" s="7" customFormat="1" ht="12.75"/>
    <row r="2834" s="7" customFormat="1" ht="12.75"/>
    <row r="2835" s="7" customFormat="1" ht="12.75"/>
    <row r="2836" s="7" customFormat="1" ht="12.75"/>
    <row r="2837" s="7" customFormat="1" ht="12.75"/>
    <row r="2838" s="7" customFormat="1" ht="12.75"/>
    <row r="2839" s="7" customFormat="1" ht="12.75"/>
    <row r="2840" s="7" customFormat="1" ht="12.75"/>
    <row r="2841" s="7" customFormat="1" ht="12.75"/>
    <row r="2842" s="7" customFormat="1" ht="12.75"/>
    <row r="2843" s="7" customFormat="1" ht="12.75"/>
    <row r="2844" s="7" customFormat="1" ht="12.75"/>
    <row r="2845" s="7" customFormat="1" ht="12.75"/>
    <row r="2846" s="7" customFormat="1" ht="12.75"/>
    <row r="2847" s="7" customFormat="1" ht="12.75"/>
    <row r="2848" s="7" customFormat="1" ht="12.75"/>
    <row r="2849" s="7" customFormat="1" ht="12.75"/>
    <row r="2850" s="7" customFormat="1" ht="12.75"/>
    <row r="2851" s="7" customFormat="1" ht="12.75"/>
    <row r="2852" s="7" customFormat="1" ht="12.75"/>
    <row r="2853" s="7" customFormat="1" ht="12.75"/>
    <row r="2854" s="7" customFormat="1" ht="12.75"/>
    <row r="2855" s="7" customFormat="1" ht="12.75"/>
    <row r="2856" s="7" customFormat="1" ht="12.75"/>
    <row r="2857" s="7" customFormat="1" ht="12.75"/>
    <row r="2858" s="7" customFormat="1" ht="12.75"/>
    <row r="2859" s="7" customFormat="1" ht="12.75"/>
    <row r="2860" s="7" customFormat="1" ht="12.75"/>
    <row r="2861" s="7" customFormat="1" ht="12.75"/>
    <row r="2862" s="7" customFormat="1" ht="12.75"/>
    <row r="2863" s="7" customFormat="1" ht="12.75"/>
    <row r="2864" s="7" customFormat="1" ht="12.75"/>
    <row r="2865" s="7" customFormat="1" ht="12.75"/>
    <row r="2866" s="7" customFormat="1" ht="12.75"/>
    <row r="2867" s="7" customFormat="1" ht="12.75"/>
    <row r="2868" s="7" customFormat="1" ht="12.75"/>
    <row r="2869" s="7" customFormat="1" ht="12.75"/>
    <row r="2870" s="7" customFormat="1" ht="12.75"/>
    <row r="2871" s="7" customFormat="1" ht="12.75"/>
    <row r="2872" s="7" customFormat="1" ht="12.75"/>
    <row r="2873" s="7" customFormat="1" ht="12.75"/>
    <row r="2874" s="7" customFormat="1" ht="12.75"/>
    <row r="2875" s="7" customFormat="1" ht="12.75"/>
    <row r="2876" s="7" customFormat="1" ht="12.75"/>
    <row r="2877" s="7" customFormat="1" ht="12.75"/>
    <row r="2878" s="7" customFormat="1" ht="12.75"/>
    <row r="2879" s="7" customFormat="1" ht="12.75"/>
    <row r="2880" s="7" customFormat="1" ht="12.75"/>
    <row r="2881" s="7" customFormat="1" ht="12.75"/>
    <row r="2882" s="7" customFormat="1" ht="12.75"/>
    <row r="2883" s="7" customFormat="1" ht="12.75"/>
    <row r="2884" s="7" customFormat="1" ht="12.75"/>
    <row r="2885" s="7" customFormat="1" ht="12.75"/>
    <row r="2886" s="7" customFormat="1" ht="12.75"/>
    <row r="2887" s="7" customFormat="1" ht="12.75"/>
    <row r="2888" s="7" customFormat="1" ht="12.75"/>
    <row r="2889" s="7" customFormat="1" ht="12.75"/>
    <row r="2890" s="7" customFormat="1" ht="12.75"/>
    <row r="2891" s="7" customFormat="1" ht="12.75"/>
    <row r="2892" s="7" customFormat="1" ht="12.75"/>
    <row r="2893" s="7" customFormat="1" ht="12.75"/>
    <row r="2894" s="7" customFormat="1" ht="12.75"/>
    <row r="2895" s="7" customFormat="1" ht="12.75"/>
    <row r="2896" s="7" customFormat="1" ht="12.75"/>
    <row r="2897" s="7" customFormat="1" ht="12.75"/>
    <row r="2898" s="7" customFormat="1" ht="12.75"/>
    <row r="2899" s="7" customFormat="1" ht="12.75"/>
    <row r="2900" s="7" customFormat="1" ht="12.75"/>
    <row r="2901" s="7" customFormat="1" ht="12.75"/>
    <row r="2902" s="7" customFormat="1" ht="12.75"/>
    <row r="2903" s="7" customFormat="1" ht="12.75"/>
    <row r="2904" s="7" customFormat="1" ht="12.75"/>
    <row r="2905" s="7" customFormat="1" ht="12.75"/>
    <row r="2906" s="7" customFormat="1" ht="12.75"/>
    <row r="2907" s="7" customFormat="1" ht="12.75"/>
    <row r="2908" s="7" customFormat="1" ht="12.75"/>
    <row r="2909" s="7" customFormat="1" ht="12.75"/>
    <row r="2910" s="7" customFormat="1" ht="12.75"/>
    <row r="2911" s="7" customFormat="1" ht="12.75"/>
    <row r="2912" s="7" customFormat="1" ht="12.75"/>
    <row r="2913" s="7" customFormat="1" ht="12.75"/>
    <row r="2914" s="7" customFormat="1" ht="12.75"/>
    <row r="2915" s="7" customFormat="1" ht="12.75"/>
    <row r="2916" s="7" customFormat="1" ht="12.75"/>
    <row r="2917" s="7" customFormat="1" ht="12.75"/>
    <row r="2918" s="7" customFormat="1" ht="12.75"/>
    <row r="2919" s="7" customFormat="1" ht="12.75"/>
    <row r="2920" s="7" customFormat="1" ht="12.75"/>
    <row r="2921" s="7" customFormat="1" ht="12.75"/>
    <row r="2922" s="7" customFormat="1" ht="12.75"/>
    <row r="2923" s="7" customFormat="1" ht="12.75"/>
    <row r="2924" s="7" customFormat="1" ht="12.75"/>
    <row r="2925" s="7" customFormat="1" ht="12.75"/>
    <row r="2926" s="7" customFormat="1" ht="12.75"/>
    <row r="2927" s="7" customFormat="1" ht="12.75"/>
    <row r="2928" s="7" customFormat="1" ht="12.75"/>
    <row r="2929" s="7" customFormat="1" ht="12.75"/>
    <row r="2930" s="7" customFormat="1" ht="12.75"/>
    <row r="2931" s="7" customFormat="1" ht="12.75"/>
    <row r="2932" s="7" customFormat="1" ht="12.75"/>
    <row r="2933" s="7" customFormat="1" ht="12.75"/>
    <row r="2934" s="7" customFormat="1" ht="12.75"/>
    <row r="2935" s="7" customFormat="1" ht="12.75"/>
    <row r="2936" s="7" customFormat="1" ht="12.75"/>
    <row r="2937" s="7" customFormat="1" ht="12.75"/>
    <row r="2938" s="7" customFormat="1" ht="12.75"/>
    <row r="2939" s="7" customFormat="1" ht="12.75"/>
    <row r="2940" s="7" customFormat="1" ht="12.75"/>
    <row r="2941" s="7" customFormat="1" ht="12.75"/>
    <row r="2942" s="7" customFormat="1" ht="12.75"/>
    <row r="2943" s="7" customFormat="1" ht="12.75"/>
    <row r="2944" s="7" customFormat="1" ht="12.75"/>
    <row r="2945" s="7" customFormat="1" ht="12.75"/>
    <row r="2946" s="7" customFormat="1" ht="12.75"/>
    <row r="2947" s="7" customFormat="1" ht="12.75"/>
    <row r="2948" s="7" customFormat="1" ht="12.75"/>
    <row r="2949" s="7" customFormat="1" ht="12.75"/>
    <row r="2950" s="7" customFormat="1" ht="12.75"/>
    <row r="2951" s="7" customFormat="1" ht="12.75"/>
    <row r="2952" s="7" customFormat="1" ht="12.75"/>
    <row r="2953" s="7" customFormat="1" ht="12.75"/>
    <row r="2954" s="7" customFormat="1" ht="12.75"/>
    <row r="2955" s="7" customFormat="1" ht="12.75"/>
    <row r="2956" s="7" customFormat="1" ht="12.75"/>
    <row r="2957" s="7" customFormat="1" ht="12.75"/>
    <row r="2958" s="7" customFormat="1" ht="12.75"/>
    <row r="2959" s="7" customFormat="1" ht="12.75"/>
    <row r="2960" s="7" customFormat="1" ht="12.75"/>
    <row r="2961" s="7" customFormat="1" ht="12.75"/>
    <row r="2962" s="7" customFormat="1" ht="12.75"/>
    <row r="2963" s="7" customFormat="1" ht="12.75"/>
    <row r="2964" s="7" customFormat="1" ht="12.75"/>
    <row r="2965" s="7" customFormat="1" ht="12.75"/>
    <row r="2966" s="7" customFormat="1" ht="12.75"/>
    <row r="2967" s="7" customFormat="1" ht="12.75"/>
    <row r="2968" s="7" customFormat="1" ht="12.75"/>
    <row r="2969" s="7" customFormat="1" ht="12.75"/>
    <row r="2970" s="7" customFormat="1" ht="12.75"/>
    <row r="2971" s="7" customFormat="1" ht="12.75"/>
    <row r="2972" s="7" customFormat="1" ht="12.75"/>
    <row r="2973" s="7" customFormat="1" ht="12.75"/>
    <row r="2974" s="7" customFormat="1" ht="12.75"/>
    <row r="2975" s="7" customFormat="1" ht="12.75"/>
    <row r="2976" s="7" customFormat="1" ht="12.75"/>
    <row r="2977" s="7" customFormat="1" ht="12.75"/>
    <row r="2978" s="7" customFormat="1" ht="12.75"/>
    <row r="2979" s="7" customFormat="1" ht="12.75"/>
    <row r="2980" s="7" customFormat="1" ht="12.75"/>
    <row r="2981" s="7" customFormat="1" ht="12.75"/>
    <row r="2982" s="7" customFormat="1" ht="12.75"/>
    <row r="2983" s="7" customFormat="1" ht="12.75"/>
    <row r="2984" s="7" customFormat="1" ht="12.75"/>
    <row r="2985" s="7" customFormat="1" ht="12.75"/>
    <row r="2986" s="7" customFormat="1" ht="12.75"/>
    <row r="2987" s="7" customFormat="1" ht="12.75"/>
    <row r="2988" s="7" customFormat="1" ht="12.75"/>
    <row r="2989" s="7" customFormat="1" ht="12.75"/>
    <row r="2990" s="7" customFormat="1" ht="12.75"/>
    <row r="2991" s="7" customFormat="1" ht="12.75"/>
    <row r="2992" s="7" customFormat="1" ht="12.75"/>
    <row r="2993" s="7" customFormat="1" ht="12.75"/>
    <row r="2994" s="7" customFormat="1" ht="12.75"/>
    <row r="2995" s="7" customFormat="1" ht="12.75"/>
    <row r="2996" s="7" customFormat="1" ht="12.75"/>
    <row r="2997" s="7" customFormat="1" ht="12.75"/>
    <row r="2998" s="7" customFormat="1" ht="12.75"/>
    <row r="2999" s="7" customFormat="1" ht="12.75"/>
    <row r="3000" s="7" customFormat="1" ht="12.75"/>
    <row r="3001" s="7" customFormat="1" ht="12.75"/>
    <row r="3002" s="7" customFormat="1" ht="12.75"/>
    <row r="3003" s="7" customFormat="1" ht="12.75"/>
    <row r="3004" s="7" customFormat="1" ht="12.75"/>
    <row r="3005" s="7" customFormat="1" ht="12.75"/>
    <row r="3006" s="7" customFormat="1" ht="12.75"/>
    <row r="3007" s="7" customFormat="1" ht="12.75"/>
    <row r="3008" s="7" customFormat="1" ht="12.75"/>
    <row r="3009" s="7" customFormat="1" ht="12.75"/>
    <row r="3010" s="7" customFormat="1" ht="12.75"/>
    <row r="3011" s="7" customFormat="1" ht="12.75"/>
    <row r="3012" s="7" customFormat="1" ht="12.75"/>
    <row r="3013" s="7" customFormat="1" ht="12.75"/>
    <row r="3014" s="7" customFormat="1" ht="12.75"/>
    <row r="3015" s="7" customFormat="1" ht="12.75"/>
    <row r="3016" s="7" customFormat="1" ht="12.75"/>
    <row r="3017" s="7" customFormat="1" ht="12.75"/>
    <row r="3018" s="7" customFormat="1" ht="12.75"/>
    <row r="3019" s="7" customFormat="1" ht="12.75"/>
    <row r="3020" s="7" customFormat="1" ht="12.75"/>
    <row r="3021" s="7" customFormat="1" ht="12.75"/>
    <row r="3022" s="7" customFormat="1" ht="12.75"/>
    <row r="3023" s="7" customFormat="1" ht="12.75"/>
    <row r="3024" s="7" customFormat="1" ht="12.75"/>
    <row r="3025" s="7" customFormat="1" ht="12.75"/>
    <row r="3026" s="7" customFormat="1" ht="12.75"/>
    <row r="3027" s="7" customFormat="1" ht="12.75"/>
    <row r="3028" s="7" customFormat="1" ht="12.75"/>
    <row r="3029" s="7" customFormat="1" ht="12.75"/>
    <row r="3030" s="7" customFormat="1" ht="12.75"/>
    <row r="3031" s="7" customFormat="1" ht="12.75"/>
    <row r="3032" s="7" customFormat="1" ht="12.75"/>
    <row r="3033" s="7" customFormat="1" ht="12.75"/>
    <row r="3034" s="7" customFormat="1" ht="12.75"/>
    <row r="3035" s="7" customFormat="1" ht="12.75"/>
    <row r="3036" s="7" customFormat="1" ht="12.75"/>
    <row r="3037" s="7" customFormat="1" ht="12.75"/>
    <row r="3038" s="7" customFormat="1" ht="12.75"/>
    <row r="3039" s="7" customFormat="1" ht="12.75"/>
    <row r="3040" s="7" customFormat="1" ht="12.75"/>
    <row r="3041" s="7" customFormat="1" ht="12.75"/>
    <row r="3042" s="7" customFormat="1" ht="12.75"/>
    <row r="3043" s="7" customFormat="1" ht="12.75"/>
    <row r="3044" s="7" customFormat="1" ht="12.75"/>
    <row r="3045" s="7" customFormat="1" ht="12.75"/>
    <row r="3046" s="7" customFormat="1" ht="12.75"/>
    <row r="3047" s="7" customFormat="1" ht="12.75"/>
    <row r="3048" s="7" customFormat="1" ht="12.75"/>
    <row r="3049" s="7" customFormat="1" ht="12.75"/>
    <row r="3050" s="7" customFormat="1" ht="12.75"/>
    <row r="3051" s="7" customFormat="1" ht="12.75"/>
    <row r="3052" s="7" customFormat="1" ht="12.75"/>
    <row r="3053" s="7" customFormat="1" ht="12.75"/>
    <row r="3054" s="7" customFormat="1" ht="12.75"/>
    <row r="3055" s="7" customFormat="1" ht="12.75"/>
    <row r="3056" s="7" customFormat="1" ht="12.75"/>
    <row r="3057" s="7" customFormat="1" ht="12.75"/>
    <row r="3058" s="7" customFormat="1" ht="12.75"/>
    <row r="3059" s="7" customFormat="1" ht="12.75"/>
    <row r="3060" s="7" customFormat="1" ht="12.75"/>
    <row r="3061" s="7" customFormat="1" ht="12.75"/>
    <row r="3062" s="7" customFormat="1" ht="12.75"/>
    <row r="3063" s="7" customFormat="1" ht="12.75"/>
    <row r="3064" s="7" customFormat="1" ht="12.75"/>
    <row r="3065" s="7" customFormat="1" ht="12.75"/>
    <row r="3066" s="7" customFormat="1" ht="12.75"/>
    <row r="3067" s="7" customFormat="1" ht="12.75"/>
    <row r="3068" s="7" customFormat="1" ht="12.75"/>
    <row r="3069" s="7" customFormat="1" ht="12.75"/>
    <row r="3070" s="7" customFormat="1" ht="12.75"/>
    <row r="3071" s="7" customFormat="1" ht="12.75"/>
    <row r="3072" s="7" customFormat="1" ht="12.75"/>
    <row r="3073" s="7" customFormat="1" ht="12.75"/>
    <row r="3074" s="7" customFormat="1" ht="12.75"/>
    <row r="3075" s="7" customFormat="1" ht="12.75"/>
    <row r="3076" s="7" customFormat="1" ht="12.75"/>
    <row r="3077" s="7" customFormat="1" ht="12.75"/>
    <row r="3078" s="7" customFormat="1" ht="12.75"/>
    <row r="3079" s="7" customFormat="1" ht="12.75"/>
    <row r="3080" s="7" customFormat="1" ht="12.75"/>
    <row r="3081" s="7" customFormat="1" ht="12.75"/>
    <row r="3082" s="7" customFormat="1" ht="12.75"/>
    <row r="3083" s="7" customFormat="1" ht="12.75"/>
    <row r="3084" s="7" customFormat="1" ht="12.75"/>
    <row r="3085" s="7" customFormat="1" ht="12.75"/>
    <row r="3086" s="7" customFormat="1" ht="12.75"/>
    <row r="3087" s="7" customFormat="1" ht="12.75"/>
    <row r="3088" s="7" customFormat="1" ht="12.75"/>
    <row r="3089" s="7" customFormat="1" ht="12.75"/>
    <row r="3090" s="7" customFormat="1" ht="12.75"/>
    <row r="3091" s="7" customFormat="1" ht="12.75"/>
    <row r="3092" s="7" customFormat="1" ht="12.75"/>
    <row r="3093" s="7" customFormat="1" ht="12.75"/>
    <row r="3094" s="7" customFormat="1" ht="12.75"/>
    <row r="3095" s="7" customFormat="1" ht="12.75"/>
    <row r="3096" s="7" customFormat="1" ht="12.75"/>
    <row r="3097" s="7" customFormat="1" ht="12.75"/>
    <row r="3098" s="7" customFormat="1" ht="12.75"/>
    <row r="3099" s="7" customFormat="1" ht="12.75"/>
    <row r="3100" s="7" customFormat="1" ht="12.75"/>
    <row r="3101" s="7" customFormat="1" ht="12.75"/>
    <row r="3102" s="7" customFormat="1" ht="12.75"/>
    <row r="3103" s="7" customFormat="1" ht="12.75"/>
    <row r="3104" s="7" customFormat="1" ht="12.75"/>
    <row r="3105" s="7" customFormat="1" ht="12.75"/>
    <row r="3106" s="7" customFormat="1" ht="12.75"/>
    <row r="3107" s="7" customFormat="1" ht="12.75"/>
    <row r="3108" s="7" customFormat="1" ht="12.75"/>
    <row r="3109" s="7" customFormat="1" ht="12.75"/>
    <row r="3110" s="7" customFormat="1" ht="12.75"/>
    <row r="3111" s="7" customFormat="1" ht="12.75"/>
    <row r="3112" s="7" customFormat="1" ht="12.75"/>
    <row r="3113" s="7" customFormat="1" ht="12.75"/>
    <row r="3114" s="7" customFormat="1" ht="12.75"/>
    <row r="3115" s="7" customFormat="1" ht="12.75"/>
    <row r="3116" s="7" customFormat="1" ht="12.75"/>
    <row r="3117" s="7" customFormat="1" ht="12.75"/>
    <row r="3118" s="7" customFormat="1" ht="12.75"/>
    <row r="3119" s="7" customFormat="1" ht="12.75"/>
    <row r="3120" s="7" customFormat="1" ht="12.75"/>
    <row r="3121" s="7" customFormat="1" ht="12.75"/>
    <row r="3122" s="7" customFormat="1" ht="12.75"/>
    <row r="3123" s="7" customFormat="1" ht="12.75"/>
    <row r="3124" s="7" customFormat="1" ht="12.75"/>
    <row r="3125" s="7" customFormat="1" ht="12.75"/>
    <row r="3126" s="7" customFormat="1" ht="12.75"/>
    <row r="3127" s="7" customFormat="1" ht="12.75"/>
    <row r="3128" s="7" customFormat="1" ht="12.75"/>
    <row r="3129" s="7" customFormat="1" ht="12.75"/>
    <row r="3130" s="7" customFormat="1" ht="12.75"/>
    <row r="3131" s="7" customFormat="1" ht="12.75"/>
    <row r="3132" s="7" customFormat="1" ht="12.75"/>
    <row r="3133" s="7" customFormat="1" ht="12.75"/>
    <row r="3134" s="7" customFormat="1" ht="12.75"/>
    <row r="3135" s="7" customFormat="1" ht="12.75"/>
    <row r="3136" s="7" customFormat="1" ht="12.75"/>
    <row r="3137" s="7" customFormat="1" ht="12.75"/>
    <row r="3138" s="7" customFormat="1" ht="12.75"/>
    <row r="3139" s="7" customFormat="1" ht="12.75"/>
    <row r="3140" s="7" customFormat="1" ht="12.75"/>
    <row r="3141" s="7" customFormat="1" ht="12.75"/>
    <row r="3142" s="7" customFormat="1" ht="12.75"/>
    <row r="3143" s="7" customFormat="1" ht="12.75"/>
    <row r="3144" s="7" customFormat="1" ht="12.75"/>
    <row r="3145" s="7" customFormat="1" ht="12.75"/>
    <row r="3146" s="7" customFormat="1" ht="12.75"/>
    <row r="3147" s="7" customFormat="1" ht="12.75"/>
    <row r="3148" s="7" customFormat="1" ht="12.75"/>
    <row r="3149" s="7" customFormat="1" ht="12.75"/>
    <row r="3150" s="7" customFormat="1" ht="12.75"/>
    <row r="3151" s="7" customFormat="1" ht="12.75"/>
    <row r="3152" s="7" customFormat="1" ht="12.75"/>
    <row r="3153" s="7" customFormat="1" ht="12.75"/>
    <row r="3154" s="7" customFormat="1" ht="12.75"/>
    <row r="3155" s="7" customFormat="1" ht="12.75"/>
    <row r="3156" s="7" customFormat="1" ht="12.75"/>
    <row r="3157" s="7" customFormat="1" ht="12.75"/>
    <row r="3158" s="7" customFormat="1" ht="12.75"/>
    <row r="3159" s="7" customFormat="1" ht="12.75"/>
    <row r="3160" s="7" customFormat="1" ht="12.75"/>
    <row r="3161" s="7" customFormat="1" ht="12.75"/>
    <row r="3162" s="7" customFormat="1" ht="12.75"/>
    <row r="3163" s="7" customFormat="1" ht="12.75"/>
    <row r="3164" s="7" customFormat="1" ht="12.75"/>
    <row r="3165" s="7" customFormat="1" ht="12.75"/>
    <row r="3166" s="7" customFormat="1" ht="12.75"/>
    <row r="3167" s="7" customFormat="1" ht="12.75"/>
    <row r="3168" s="7" customFormat="1" ht="12.75"/>
    <row r="3169" s="7" customFormat="1" ht="12.75"/>
    <row r="3170" s="7" customFormat="1" ht="12.75"/>
    <row r="3171" s="7" customFormat="1" ht="12.75"/>
    <row r="3172" s="7" customFormat="1" ht="12.75"/>
    <row r="3173" s="7" customFormat="1" ht="12.75"/>
    <row r="3174" s="7" customFormat="1" ht="12.75"/>
    <row r="3175" s="7" customFormat="1" ht="12.75"/>
    <row r="3176" s="7" customFormat="1" ht="12.75"/>
    <row r="3177" s="7" customFormat="1" ht="12.75"/>
    <row r="3178" s="7" customFormat="1" ht="12.75"/>
    <row r="3179" s="7" customFormat="1" ht="12.75"/>
    <row r="3180" s="7" customFormat="1" ht="12.75"/>
    <row r="3181" s="7" customFormat="1" ht="12.75"/>
    <row r="3182" s="7" customFormat="1" ht="12.75"/>
    <row r="3183" s="7" customFormat="1" ht="12.75"/>
    <row r="3184" s="7" customFormat="1" ht="12.75"/>
    <row r="3185" s="7" customFormat="1" ht="12.75"/>
    <row r="3186" s="7" customFormat="1" ht="12.75"/>
    <row r="3187" s="7" customFormat="1" ht="12.75"/>
    <row r="3188" s="7" customFormat="1" ht="12.75"/>
    <row r="3189" s="7" customFormat="1" ht="12.75"/>
    <row r="3190" s="7" customFormat="1" ht="12.75"/>
    <row r="3191" s="7" customFormat="1" ht="12.75"/>
    <row r="3192" s="7" customFormat="1" ht="12.75"/>
    <row r="3193" s="7" customFormat="1" ht="12.75"/>
    <row r="3194" s="7" customFormat="1" ht="12.75"/>
    <row r="3195" s="7" customFormat="1" ht="12.75"/>
    <row r="3196" s="7" customFormat="1" ht="12.75"/>
    <row r="3197" s="7" customFormat="1" ht="12.75"/>
    <row r="3198" s="7" customFormat="1" ht="12.75"/>
    <row r="3199" s="7" customFormat="1" ht="12.75"/>
    <row r="3200" s="7" customFormat="1" ht="12.75"/>
    <row r="3201" s="7" customFormat="1" ht="12.75"/>
    <row r="3202" s="7" customFormat="1" ht="12.75"/>
    <row r="3203" s="7" customFormat="1" ht="12.75"/>
    <row r="3204" s="7" customFormat="1" ht="12.75"/>
    <row r="3205" s="7" customFormat="1" ht="12.75"/>
    <row r="3206" s="7" customFormat="1" ht="12.75"/>
    <row r="3207" s="7" customFormat="1" ht="12.75"/>
    <row r="3208" s="7" customFormat="1" ht="12.75"/>
    <row r="3209" s="7" customFormat="1" ht="12.75"/>
    <row r="3210" s="7" customFormat="1" ht="12.75"/>
    <row r="3211" s="7" customFormat="1" ht="12.75"/>
    <row r="3212" s="7" customFormat="1" ht="12.75"/>
    <row r="3213" s="7" customFormat="1" ht="12.75"/>
    <row r="3214" s="7" customFormat="1" ht="12.75"/>
    <row r="3215" s="7" customFormat="1" ht="12.75"/>
    <row r="3216" s="7" customFormat="1" ht="12.75"/>
    <row r="3217" s="7" customFormat="1" ht="12.75"/>
    <row r="3218" s="7" customFormat="1" ht="12.75"/>
    <row r="3219" s="7" customFormat="1" ht="12.75"/>
    <row r="3220" s="7" customFormat="1" ht="12.75"/>
    <row r="3221" s="7" customFormat="1" ht="12.75"/>
    <row r="3222" s="7" customFormat="1" ht="12.75"/>
    <row r="3223" s="7" customFormat="1" ht="12.75"/>
    <row r="3224" s="7" customFormat="1" ht="12.75"/>
    <row r="3225" s="7" customFormat="1" ht="12.75"/>
    <row r="3226" s="7" customFormat="1" ht="12.75"/>
    <row r="3227" s="7" customFormat="1" ht="12.75"/>
    <row r="3228" s="7" customFormat="1" ht="12.75"/>
    <row r="3229" s="7" customFormat="1" ht="12.75"/>
    <row r="3230" s="7" customFormat="1" ht="12.75"/>
    <row r="3231" s="7" customFormat="1" ht="12.75"/>
    <row r="3232" s="7" customFormat="1" ht="12.75"/>
    <row r="3233" s="7" customFormat="1" ht="12.75"/>
    <row r="3234" s="7" customFormat="1" ht="12.75"/>
    <row r="3235" s="7" customFormat="1" ht="12.75"/>
    <row r="3236" s="7" customFormat="1" ht="12.75"/>
    <row r="3237" s="7" customFormat="1" ht="12.75"/>
    <row r="3238" s="7" customFormat="1" ht="12.75"/>
    <row r="3239" s="7" customFormat="1" ht="12.75"/>
    <row r="3240" s="7" customFormat="1" ht="12.75"/>
    <row r="3241" s="7" customFormat="1" ht="12.75"/>
    <row r="3242" s="7" customFormat="1" ht="12.75"/>
    <row r="3243" s="7" customFormat="1" ht="12.75"/>
    <row r="3244" s="7" customFormat="1" ht="12.75"/>
    <row r="3245" s="7" customFormat="1" ht="12.75"/>
    <row r="3246" s="7" customFormat="1" ht="12.75"/>
    <row r="3247" s="7" customFormat="1" ht="12.75"/>
    <row r="3248" s="7" customFormat="1" ht="12.75"/>
    <row r="3249" s="7" customFormat="1" ht="12.75"/>
    <row r="3250" s="7" customFormat="1" ht="12.75"/>
    <row r="3251" s="7" customFormat="1" ht="12.75"/>
    <row r="3252" s="7" customFormat="1" ht="12.75"/>
    <row r="3253" s="7" customFormat="1" ht="12.75"/>
    <row r="3254" s="7" customFormat="1" ht="12.75"/>
    <row r="3255" s="7" customFormat="1" ht="12.75"/>
    <row r="3256" s="7" customFormat="1" ht="12.75"/>
    <row r="3257" s="7" customFormat="1" ht="12.75"/>
    <row r="3258" s="7" customFormat="1" ht="12.75"/>
    <row r="3259" s="7" customFormat="1" ht="12.75"/>
    <row r="3260" s="7" customFormat="1" ht="12.75"/>
    <row r="3261" s="7" customFormat="1" ht="12.75"/>
    <row r="3262" s="7" customFormat="1" ht="12.75"/>
    <row r="3263" s="7" customFormat="1" ht="12.75"/>
    <row r="3264" s="7" customFormat="1" ht="12.75"/>
    <row r="3265" s="7" customFormat="1" ht="12.75"/>
    <row r="3266" s="7" customFormat="1" ht="12.75"/>
    <row r="3267" s="7" customFormat="1" ht="12.75"/>
    <row r="3268" s="7" customFormat="1" ht="12.75"/>
    <row r="3269" s="7" customFormat="1" ht="12.75"/>
    <row r="3270" s="7" customFormat="1" ht="12.75"/>
    <row r="3271" s="7" customFormat="1" ht="12.75"/>
    <row r="3272" s="7" customFormat="1" ht="12.75"/>
    <row r="3273" s="7" customFormat="1" ht="12.75"/>
    <row r="3274" s="7" customFormat="1" ht="12.75"/>
    <row r="3275" s="7" customFormat="1" ht="12.75"/>
    <row r="3276" s="7" customFormat="1" ht="12.75"/>
    <row r="3277" s="7" customFormat="1" ht="12.75"/>
    <row r="3278" s="7" customFormat="1" ht="12.75"/>
    <row r="3279" s="7" customFormat="1" ht="12.75"/>
    <row r="3280" s="7" customFormat="1" ht="12.75"/>
    <row r="3281" s="7" customFormat="1" ht="12.75"/>
    <row r="3282" s="7" customFormat="1" ht="12.75"/>
    <row r="3283" s="7" customFormat="1" ht="12.75"/>
    <row r="3284" s="7" customFormat="1" ht="12.75"/>
    <row r="3285" s="7" customFormat="1" ht="12.75"/>
    <row r="3286" s="7" customFormat="1" ht="12.75"/>
    <row r="3287" s="7" customFormat="1" ht="12.75"/>
    <row r="3288" s="7" customFormat="1" ht="12.75"/>
    <row r="3289" s="7" customFormat="1" ht="12.75"/>
    <row r="3290" s="7" customFormat="1" ht="12.75"/>
    <row r="3291" s="7" customFormat="1" ht="12.75"/>
    <row r="3292" s="7" customFormat="1" ht="12.75"/>
    <row r="3293" s="7" customFormat="1" ht="12.75"/>
    <row r="3294" s="7" customFormat="1" ht="12.75"/>
    <row r="3295" s="7" customFormat="1" ht="12.75"/>
    <row r="3296" s="7" customFormat="1" ht="12.75"/>
    <row r="3297" s="7" customFormat="1" ht="12.75"/>
    <row r="3298" s="7" customFormat="1" ht="12.75"/>
    <row r="3299" s="7" customFormat="1" ht="12.75"/>
    <row r="3300" s="7" customFormat="1" ht="12.75"/>
    <row r="3301" s="7" customFormat="1" ht="12.75"/>
    <row r="3302" s="7" customFormat="1" ht="12.75"/>
    <row r="3303" s="7" customFormat="1" ht="12.75"/>
    <row r="3304" s="7" customFormat="1" ht="12.75"/>
    <row r="3305" s="7" customFormat="1" ht="12.75"/>
    <row r="3306" s="7" customFormat="1" ht="12.75"/>
    <row r="3307" s="7" customFormat="1" ht="12.75"/>
    <row r="3308" s="7" customFormat="1" ht="12.75"/>
    <row r="3309" s="7" customFormat="1" ht="12.75"/>
    <row r="3310" s="7" customFormat="1" ht="12.75"/>
    <row r="3311" s="7" customFormat="1" ht="12.75"/>
    <row r="3312" s="7" customFormat="1" ht="12.75"/>
    <row r="3313" s="7" customFormat="1" ht="12.75"/>
    <row r="3314" s="7" customFormat="1" ht="12.75"/>
    <row r="3315" s="7" customFormat="1" ht="12.75"/>
    <row r="3316" s="7" customFormat="1" ht="12.75"/>
    <row r="3317" s="7" customFormat="1" ht="12.75"/>
    <row r="3318" s="7" customFormat="1" ht="12.75"/>
    <row r="3319" s="7" customFormat="1" ht="12.75"/>
    <row r="3320" s="7" customFormat="1" ht="12.75"/>
    <row r="3321" s="7" customFormat="1" ht="12.75"/>
    <row r="3322" s="7" customFormat="1" ht="12.75"/>
    <row r="3323" s="7" customFormat="1" ht="12.75"/>
    <row r="3324" s="7" customFormat="1" ht="12.75"/>
    <row r="3325" s="7" customFormat="1" ht="12.75"/>
    <row r="3326" s="7" customFormat="1" ht="12.75"/>
    <row r="3327" s="7" customFormat="1" ht="12.75"/>
    <row r="3328" s="7" customFormat="1" ht="12.75"/>
    <row r="3329" s="7" customFormat="1" ht="12.75"/>
    <row r="3330" s="7" customFormat="1" ht="12.75"/>
    <row r="3331" s="7" customFormat="1" ht="12.75"/>
    <row r="3332" s="7" customFormat="1" ht="12.75"/>
    <row r="3333" s="7" customFormat="1" ht="12.75"/>
    <row r="3334" s="7" customFormat="1" ht="12.75"/>
    <row r="3335" s="7" customFormat="1" ht="12.75"/>
    <row r="3336" s="7" customFormat="1" ht="12.75"/>
    <row r="3337" s="7" customFormat="1" ht="12.75"/>
    <row r="3338" s="7" customFormat="1" ht="12.75"/>
    <row r="3339" s="7" customFormat="1" ht="12.75"/>
    <row r="3340" s="7" customFormat="1" ht="12.75"/>
    <row r="3341" s="7" customFormat="1" ht="12.75"/>
    <row r="3342" s="7" customFormat="1" ht="12.75"/>
    <row r="3343" s="7" customFormat="1" ht="12.75"/>
    <row r="3344" s="7" customFormat="1" ht="12.75"/>
    <row r="3345" s="7" customFormat="1" ht="12.75"/>
    <row r="3346" s="7" customFormat="1" ht="12.75"/>
    <row r="3347" s="7" customFormat="1" ht="12.75"/>
    <row r="3348" s="7" customFormat="1" ht="12.75"/>
    <row r="3349" s="7" customFormat="1" ht="12.75"/>
    <row r="3350" s="7" customFormat="1" ht="12.75"/>
    <row r="3351" s="7" customFormat="1" ht="12.75"/>
    <row r="3352" s="7" customFormat="1" ht="12.75"/>
    <row r="3353" s="7" customFormat="1" ht="12.75"/>
    <row r="3354" s="7" customFormat="1" ht="12.75"/>
    <row r="3355" s="7" customFormat="1" ht="12.75"/>
    <row r="3356" s="7" customFormat="1" ht="12.75"/>
    <row r="3357" s="7" customFormat="1" ht="12.75"/>
    <row r="3358" s="7" customFormat="1" ht="12.75"/>
    <row r="3359" s="7" customFormat="1" ht="12.75"/>
    <row r="3360" s="7" customFormat="1" ht="12.75"/>
    <row r="3361" s="7" customFormat="1" ht="12.75"/>
    <row r="3362" s="7" customFormat="1" ht="12.75"/>
    <row r="3363" s="7" customFormat="1" ht="12.75"/>
    <row r="3364" s="7" customFormat="1" ht="12.75"/>
    <row r="3365" s="7" customFormat="1" ht="12.75"/>
    <row r="3366" s="7" customFormat="1" ht="12.75"/>
    <row r="3367" s="7" customFormat="1" ht="12.75"/>
    <row r="3368" s="7" customFormat="1" ht="12.75"/>
    <row r="3369" s="7" customFormat="1" ht="12.75"/>
    <row r="3370" s="7" customFormat="1" ht="12.75"/>
    <row r="3371" s="7" customFormat="1" ht="12.75"/>
    <row r="3372" s="7" customFormat="1" ht="12.75"/>
    <row r="3373" s="7" customFormat="1" ht="12.75"/>
    <row r="3374" s="7" customFormat="1" ht="12.75"/>
    <row r="3375" s="7" customFormat="1" ht="12.75"/>
    <row r="3376" s="7" customFormat="1" ht="12.75"/>
    <row r="3377" s="7" customFormat="1" ht="12.75"/>
    <row r="3378" s="7" customFormat="1" ht="12.75"/>
    <row r="3379" s="7" customFormat="1" ht="12.75"/>
    <row r="3380" s="7" customFormat="1" ht="12.75"/>
    <row r="3381" s="7" customFormat="1" ht="12.75"/>
    <row r="3382" s="7" customFormat="1" ht="12.75"/>
    <row r="3383" s="7" customFormat="1" ht="12.75"/>
    <row r="3384" s="7" customFormat="1" ht="12.75"/>
    <row r="3385" s="7" customFormat="1" ht="12.75"/>
    <row r="3386" s="7" customFormat="1" ht="12.75"/>
    <row r="3387" s="7" customFormat="1" ht="12.75"/>
    <row r="3388" s="7" customFormat="1" ht="12.75"/>
    <row r="3389" s="7" customFormat="1" ht="12.75"/>
    <row r="3390" s="7" customFormat="1" ht="12.75"/>
    <row r="3391" s="7" customFormat="1" ht="12.75"/>
    <row r="3392" s="7" customFormat="1" ht="12.75"/>
    <row r="3393" s="7" customFormat="1" ht="12.75"/>
    <row r="3394" s="7" customFormat="1" ht="12.75"/>
    <row r="3395" s="7" customFormat="1" ht="12.75"/>
    <row r="3396" s="7" customFormat="1" ht="12.75"/>
    <row r="3397" s="7" customFormat="1" ht="12.75"/>
    <row r="3398" s="7" customFormat="1" ht="12.75"/>
    <row r="3399" s="7" customFormat="1" ht="12.75"/>
    <row r="3400" s="7" customFormat="1" ht="12.75"/>
    <row r="3401" s="7" customFormat="1" ht="12.75"/>
    <row r="3402" s="7" customFormat="1" ht="12.75"/>
    <row r="3403" s="7" customFormat="1" ht="12.75"/>
    <row r="3404" s="7" customFormat="1" ht="12.75"/>
    <row r="3405" s="7" customFormat="1" ht="12.75"/>
    <row r="3406" s="7" customFormat="1" ht="12.75"/>
    <row r="3407" s="7" customFormat="1" ht="12.75"/>
    <row r="3408" s="7" customFormat="1" ht="12.75"/>
    <row r="3409" s="7" customFormat="1" ht="12.75"/>
    <row r="3410" s="7" customFormat="1" ht="12.75"/>
    <row r="3411" s="7" customFormat="1" ht="12.75"/>
    <row r="3412" s="7" customFormat="1" ht="12.75"/>
    <row r="3413" s="7" customFormat="1" ht="12.75"/>
    <row r="3414" s="7" customFormat="1" ht="12.75"/>
    <row r="3415" s="7" customFormat="1" ht="12.75"/>
    <row r="3416" s="7" customFormat="1" ht="12.75"/>
    <row r="3417" s="7" customFormat="1" ht="12.75"/>
    <row r="3418" s="7" customFormat="1" ht="12.75"/>
    <row r="3419" s="7" customFormat="1" ht="12.75"/>
    <row r="3420" s="7" customFormat="1" ht="12.75"/>
    <row r="3421" s="7" customFormat="1" ht="12.75"/>
    <row r="3422" s="7" customFormat="1" ht="12.75"/>
    <row r="3423" s="7" customFormat="1" ht="12.75"/>
    <row r="3424" s="7" customFormat="1" ht="12.75"/>
    <row r="3425" s="7" customFormat="1" ht="12.75"/>
    <row r="3426" s="7" customFormat="1" ht="12.75"/>
    <row r="3427" s="7" customFormat="1" ht="12.75"/>
    <row r="3428" s="7" customFormat="1" ht="12.75"/>
    <row r="3429" s="7" customFormat="1" ht="12.75"/>
    <row r="3430" s="7" customFormat="1" ht="12.75"/>
    <row r="3431" s="7" customFormat="1" ht="12.75"/>
    <row r="3432" s="7" customFormat="1" ht="12.75"/>
    <row r="3433" s="7" customFormat="1" ht="12.75"/>
    <row r="3434" s="7" customFormat="1" ht="12.75"/>
    <row r="3435" s="7" customFormat="1" ht="12.75"/>
    <row r="3436" s="7" customFormat="1" ht="12.75"/>
    <row r="3437" s="7" customFormat="1" ht="12.75"/>
    <row r="3438" s="7" customFormat="1" ht="12.75"/>
    <row r="3439" s="7" customFormat="1" ht="12.75"/>
    <row r="3440" s="7" customFormat="1" ht="12.75"/>
    <row r="3441" s="7" customFormat="1" ht="12.75"/>
    <row r="3442" s="7" customFormat="1" ht="12.75"/>
    <row r="3443" s="7" customFormat="1" ht="12.75"/>
    <row r="3444" s="7" customFormat="1" ht="12.75"/>
    <row r="3445" s="7" customFormat="1" ht="12.75"/>
    <row r="3446" s="7" customFormat="1" ht="12.75"/>
    <row r="3447" s="7" customFormat="1" ht="12.75"/>
    <row r="3448" s="7" customFormat="1" ht="12.75"/>
    <row r="3449" s="7" customFormat="1" ht="12.75"/>
    <row r="3450" s="7" customFormat="1" ht="12.75"/>
    <row r="3451" s="7" customFormat="1" ht="12.75"/>
    <row r="3452" s="7" customFormat="1" ht="12.75"/>
    <row r="3453" s="7" customFormat="1" ht="12.75"/>
    <row r="3454" s="7" customFormat="1" ht="12.75"/>
    <row r="3455" s="7" customFormat="1" ht="12.75"/>
    <row r="3456" s="7" customFormat="1" ht="12.75"/>
    <row r="3457" s="7" customFormat="1" ht="12.75"/>
    <row r="3458" s="7" customFormat="1" ht="12.75"/>
    <row r="3459" s="7" customFormat="1" ht="12.75"/>
    <row r="3460" s="7" customFormat="1" ht="12.75"/>
    <row r="3461" s="7" customFormat="1" ht="12.75"/>
    <row r="3462" s="7" customFormat="1" ht="12.75"/>
    <row r="3463" s="7" customFormat="1" ht="12.75"/>
    <row r="3464" s="7" customFormat="1" ht="12.75"/>
    <row r="3465" s="7" customFormat="1" ht="12.75"/>
    <row r="3466" s="7" customFormat="1" ht="12.75"/>
    <row r="3467" s="7" customFormat="1" ht="12.75"/>
    <row r="3468" s="7" customFormat="1" ht="12.75"/>
    <row r="3469" s="7" customFormat="1" ht="12.75"/>
    <row r="3470" s="7" customFormat="1" ht="12.75"/>
    <row r="3471" s="7" customFormat="1" ht="12.75"/>
    <row r="3472" s="7" customFormat="1" ht="12.75"/>
    <row r="3473" s="7" customFormat="1" ht="12.75"/>
    <row r="3474" s="7" customFormat="1" ht="12.75"/>
    <row r="3475" s="7" customFormat="1" ht="12.75"/>
    <row r="3476" s="7" customFormat="1" ht="12.75"/>
    <row r="3477" s="7" customFormat="1" ht="12.75"/>
    <row r="3478" s="7" customFormat="1" ht="12.75"/>
    <row r="3479" s="7" customFormat="1" ht="12.75"/>
    <row r="3480" s="7" customFormat="1" ht="12.75"/>
    <row r="3481" s="7" customFormat="1" ht="12.75"/>
    <row r="3482" s="7" customFormat="1" ht="12.75"/>
    <row r="3483" s="7" customFormat="1" ht="12.75"/>
    <row r="3484" s="7" customFormat="1" ht="12.75"/>
    <row r="3485" s="7" customFormat="1" ht="12.75"/>
    <row r="3486" s="7" customFormat="1" ht="12.75"/>
    <row r="3487" s="7" customFormat="1" ht="12.75"/>
    <row r="3488" s="7" customFormat="1" ht="12.75"/>
    <row r="3489" s="7" customFormat="1" ht="12.75"/>
    <row r="3490" s="7" customFormat="1" ht="12.75"/>
    <row r="3491" s="7" customFormat="1" ht="12.75"/>
    <row r="3492" s="7" customFormat="1" ht="12.75"/>
    <row r="3493" s="7" customFormat="1" ht="12.75"/>
    <row r="3494" s="7" customFormat="1" ht="12.75"/>
    <row r="3495" s="7" customFormat="1" ht="12.75"/>
    <row r="3496" s="7" customFormat="1" ht="12.75"/>
    <row r="3497" s="7" customFormat="1" ht="12.75"/>
    <row r="3498" s="7" customFormat="1" ht="12.75"/>
    <row r="3499" s="7" customFormat="1" ht="12.75"/>
    <row r="3500" s="7" customFormat="1" ht="12.75"/>
    <row r="3501" s="7" customFormat="1" ht="12.75"/>
    <row r="3502" s="7" customFormat="1" ht="12.75"/>
    <row r="3503" s="7" customFormat="1" ht="12.75"/>
    <row r="3504" s="7" customFormat="1" ht="12.75"/>
    <row r="3505" s="7" customFormat="1" ht="12.75"/>
    <row r="3506" s="7" customFormat="1" ht="12.75"/>
    <row r="3507" s="7" customFormat="1" ht="12.75"/>
    <row r="3508" s="7" customFormat="1" ht="12.75"/>
    <row r="3509" s="7" customFormat="1" ht="12.75"/>
    <row r="3510" s="7" customFormat="1" ht="12.75"/>
    <row r="3511" s="7" customFormat="1" ht="12.75"/>
    <row r="3512" s="7" customFormat="1" ht="12.75"/>
    <row r="3513" s="7" customFormat="1" ht="12.75"/>
    <row r="3514" s="7" customFormat="1" ht="12.75"/>
    <row r="3515" s="7" customFormat="1" ht="12.75"/>
    <row r="3516" s="7" customFormat="1" ht="12.75"/>
    <row r="3517" s="7" customFormat="1" ht="12.75"/>
    <row r="3518" s="7" customFormat="1" ht="12.75"/>
    <row r="3519" s="7" customFormat="1" ht="12.75"/>
    <row r="3520" s="7" customFormat="1" ht="12.75"/>
    <row r="3521" s="7" customFormat="1" ht="12.75"/>
    <row r="3522" s="7" customFormat="1" ht="12.75"/>
    <row r="3523" s="7" customFormat="1" ht="12.75"/>
    <row r="3524" s="7" customFormat="1" ht="12.75"/>
    <row r="3525" s="7" customFormat="1" ht="12.75"/>
    <row r="3526" s="7" customFormat="1" ht="12.75"/>
    <row r="3527" s="7" customFormat="1" ht="12.75"/>
    <row r="3528" s="7" customFormat="1" ht="12.75"/>
    <row r="3529" s="7" customFormat="1" ht="12.75"/>
    <row r="3530" s="7" customFormat="1" ht="12.75"/>
    <row r="3531" s="7" customFormat="1" ht="12.75"/>
    <row r="3532" s="7" customFormat="1" ht="12.75"/>
    <row r="3533" s="7" customFormat="1" ht="12.75"/>
    <row r="3534" s="7" customFormat="1" ht="12.75"/>
    <row r="3535" s="7" customFormat="1" ht="12.75"/>
    <row r="3536" s="7" customFormat="1" ht="12.75"/>
    <row r="3537" s="7" customFormat="1" ht="12.75"/>
    <row r="3538" s="7" customFormat="1" ht="12.75"/>
    <row r="3539" s="7" customFormat="1" ht="12.75"/>
    <row r="3540" s="7" customFormat="1" ht="12.75"/>
    <row r="3541" s="7" customFormat="1" ht="12.75"/>
    <row r="3542" s="7" customFormat="1" ht="12.75"/>
    <row r="3543" s="7" customFormat="1" ht="12.75"/>
    <row r="3544" s="7" customFormat="1" ht="12.75"/>
    <row r="3545" s="7" customFormat="1" ht="12.75"/>
    <row r="3546" s="7" customFormat="1" ht="12.75"/>
    <row r="3547" s="7" customFormat="1" ht="12.75"/>
    <row r="3548" s="7" customFormat="1" ht="12.75"/>
    <row r="3549" s="7" customFormat="1" ht="12.75"/>
    <row r="3550" s="7" customFormat="1" ht="12.75"/>
    <row r="3551" s="7" customFormat="1" ht="12.75"/>
    <row r="3552" s="7" customFormat="1" ht="12.75"/>
    <row r="3553" s="7" customFormat="1" ht="12.75"/>
    <row r="3554" s="7" customFormat="1" ht="12.75"/>
    <row r="3555" s="7" customFormat="1" ht="12.75"/>
    <row r="3556" s="7" customFormat="1" ht="12.75"/>
    <row r="3557" s="7" customFormat="1" ht="12.75"/>
    <row r="3558" s="7" customFormat="1" ht="12.75"/>
    <row r="3559" s="7" customFormat="1" ht="12.75"/>
    <row r="3560" s="7" customFormat="1" ht="12.75"/>
    <row r="3561" s="7" customFormat="1" ht="12.75"/>
    <row r="3562" s="7" customFormat="1" ht="12.75"/>
    <row r="3563" s="7" customFormat="1" ht="12.75"/>
    <row r="3564" s="7" customFormat="1" ht="12.75"/>
    <row r="3565" s="7" customFormat="1" ht="12.75"/>
    <row r="3566" s="7" customFormat="1" ht="12.75"/>
    <row r="3567" s="7" customFormat="1" ht="12.75"/>
    <row r="3568" s="7" customFormat="1" ht="12.75"/>
    <row r="3569" s="7" customFormat="1" ht="12.75"/>
    <row r="3570" s="7" customFormat="1" ht="12.75"/>
    <row r="3571" s="7" customFormat="1" ht="12.75"/>
    <row r="3572" s="7" customFormat="1" ht="12.75"/>
    <row r="3573" s="7" customFormat="1" ht="12.75"/>
    <row r="3574" s="7" customFormat="1" ht="12.75"/>
    <row r="3575" s="7" customFormat="1" ht="12.75"/>
    <row r="3576" s="7" customFormat="1" ht="12.75"/>
    <row r="3577" s="7" customFormat="1" ht="12.75"/>
    <row r="3578" s="7" customFormat="1" ht="12.75"/>
    <row r="3579" s="7" customFormat="1" ht="12.75"/>
    <row r="3580" s="7" customFormat="1" ht="12.75"/>
    <row r="3581" s="7" customFormat="1" ht="12.75"/>
    <row r="3582" s="7" customFormat="1" ht="12.75"/>
    <row r="3583" s="7" customFormat="1" ht="12.75"/>
    <row r="3584" s="7" customFormat="1" ht="12.75"/>
    <row r="3585" s="7" customFormat="1" ht="12.75"/>
    <row r="3586" s="7" customFormat="1" ht="12.75"/>
    <row r="3587" s="7" customFormat="1" ht="12.75"/>
    <row r="3588" s="7" customFormat="1" ht="12.75"/>
    <row r="3589" s="7" customFormat="1" ht="12.75"/>
    <row r="3590" s="7" customFormat="1" ht="12.75"/>
    <row r="3591" s="7" customFormat="1" ht="12.75"/>
    <row r="3592" s="7" customFormat="1" ht="12.75"/>
    <row r="3593" s="7" customFormat="1" ht="12.75"/>
    <row r="3594" s="7" customFormat="1" ht="12.75"/>
    <row r="3595" s="7" customFormat="1" ht="12.75"/>
    <row r="3596" s="7" customFormat="1" ht="12.75"/>
    <row r="3597" s="7" customFormat="1" ht="12.75"/>
    <row r="3598" s="7" customFormat="1" ht="12.75"/>
    <row r="3599" s="7" customFormat="1" ht="12.75"/>
    <row r="3600" s="7" customFormat="1" ht="12.75"/>
    <row r="3601" s="7" customFormat="1" ht="12.75"/>
    <row r="3602" s="7" customFormat="1" ht="12.75"/>
    <row r="3603" s="7" customFormat="1" ht="12.75"/>
    <row r="3604" s="7" customFormat="1" ht="12.75"/>
    <row r="3605" s="7" customFormat="1" ht="12.75"/>
    <row r="3606" s="7" customFormat="1" ht="12.75"/>
    <row r="3607" s="7" customFormat="1" ht="12.75"/>
    <row r="3608" s="7" customFormat="1" ht="12.75"/>
    <row r="3609" s="7" customFormat="1" ht="12.75"/>
    <row r="3610" s="7" customFormat="1" ht="12.75"/>
    <row r="3611" s="7" customFormat="1" ht="12.75"/>
    <row r="3612" s="7" customFormat="1" ht="12.75"/>
    <row r="3613" s="7" customFormat="1" ht="12.75"/>
    <row r="3614" s="7" customFormat="1" ht="12.75"/>
    <row r="3615" s="7" customFormat="1" ht="12.75"/>
    <row r="3616" s="7" customFormat="1" ht="12.75"/>
    <row r="3617" s="7" customFormat="1" ht="12.75"/>
    <row r="3618" s="7" customFormat="1" ht="12.75"/>
    <row r="3619" s="7" customFormat="1" ht="12.75"/>
    <row r="3620" s="7" customFormat="1" ht="12.75"/>
    <row r="3621" s="7" customFormat="1" ht="12.75"/>
    <row r="3622" s="7" customFormat="1" ht="12.75"/>
    <row r="3623" s="7" customFormat="1" ht="12.75"/>
    <row r="3624" s="7" customFormat="1" ht="12.75"/>
    <row r="3625" s="7" customFormat="1" ht="12.75"/>
    <row r="3626" s="7" customFormat="1" ht="12.75"/>
    <row r="3627" s="7" customFormat="1" ht="12.75"/>
    <row r="3628" s="7" customFormat="1" ht="12.75"/>
    <row r="3629" s="7" customFormat="1" ht="12.75"/>
    <row r="3630" s="7" customFormat="1" ht="12.75"/>
    <row r="3631" s="7" customFormat="1" ht="12.75"/>
    <row r="3632" s="7" customFormat="1" ht="12.75"/>
    <row r="3633" s="7" customFormat="1" ht="12.75"/>
    <row r="3634" s="7" customFormat="1" ht="12.75"/>
    <row r="3635" s="7" customFormat="1" ht="12.75"/>
    <row r="3636" s="7" customFormat="1" ht="12.75"/>
    <row r="3637" s="7" customFormat="1" ht="12.75"/>
    <row r="3638" s="7" customFormat="1" ht="12.75"/>
    <row r="3639" s="7" customFormat="1" ht="12.75"/>
    <row r="3640" s="7" customFormat="1" ht="12.75"/>
    <row r="3641" s="7" customFormat="1" ht="12.75"/>
    <row r="3642" s="7" customFormat="1" ht="12.75"/>
    <row r="3643" s="7" customFormat="1" ht="12.75"/>
    <row r="3644" s="7" customFormat="1" ht="12.75"/>
    <row r="3645" s="7" customFormat="1" ht="12.75"/>
    <row r="3646" s="7" customFormat="1" ht="12.75"/>
    <row r="3647" s="7" customFormat="1" ht="12.75"/>
    <row r="3648" s="7" customFormat="1" ht="12.75"/>
    <row r="3649" s="7" customFormat="1" ht="12.75"/>
    <row r="3650" s="7" customFormat="1" ht="12.75"/>
    <row r="3651" s="7" customFormat="1" ht="12.75"/>
    <row r="3652" s="7" customFormat="1" ht="12.75"/>
    <row r="3653" s="7" customFormat="1" ht="12.75"/>
    <row r="3654" s="7" customFormat="1" ht="12.75"/>
    <row r="3655" s="7" customFormat="1" ht="12.75"/>
    <row r="3656" s="7" customFormat="1" ht="12.75"/>
    <row r="3657" s="7" customFormat="1" ht="12.75"/>
    <row r="3658" s="7" customFormat="1" ht="12.75"/>
    <row r="3659" s="7" customFormat="1" ht="12.75"/>
    <row r="3660" s="7" customFormat="1" ht="12.75"/>
    <row r="3661" s="7" customFormat="1" ht="12.75"/>
    <row r="3662" s="7" customFormat="1" ht="12.75"/>
    <row r="3663" s="7" customFormat="1" ht="12.75"/>
    <row r="3664" s="7" customFormat="1" ht="12.75"/>
    <row r="3665" s="7" customFormat="1" ht="12.75"/>
    <row r="3666" s="7" customFormat="1" ht="12.75"/>
    <row r="3667" s="7" customFormat="1" ht="12.75"/>
    <row r="3668" s="7" customFormat="1" ht="12.75"/>
    <row r="3669" s="7" customFormat="1" ht="12.75"/>
    <row r="3670" s="7" customFormat="1" ht="12.75"/>
    <row r="3671" s="7" customFormat="1" ht="12.75"/>
    <row r="3672" s="7" customFormat="1" ht="12.75"/>
    <row r="3673" s="7" customFormat="1" ht="12.75"/>
    <row r="3674" s="7" customFormat="1" ht="12.75"/>
    <row r="3675" s="7" customFormat="1" ht="12.75"/>
    <row r="3676" s="7" customFormat="1" ht="12.75"/>
    <row r="3677" s="7" customFormat="1" ht="12.75"/>
    <row r="3678" s="7" customFormat="1" ht="12.75"/>
    <row r="3679" s="7" customFormat="1" ht="12.75"/>
    <row r="3680" s="7" customFormat="1" ht="12.75"/>
    <row r="3681" s="7" customFormat="1" ht="12.75"/>
    <row r="3682" s="7" customFormat="1" ht="12.75"/>
    <row r="3683" s="7" customFormat="1" ht="12.75"/>
    <row r="3684" s="7" customFormat="1" ht="12.75"/>
    <row r="3685" s="7" customFormat="1" ht="12.75"/>
    <row r="3686" s="7" customFormat="1" ht="12.75"/>
    <row r="3687" s="7" customFormat="1" ht="12.75"/>
    <row r="3688" s="7" customFormat="1" ht="12.75"/>
    <row r="3689" s="7" customFormat="1" ht="12.75"/>
    <row r="3690" s="7" customFormat="1" ht="12.75"/>
    <row r="3691" s="7" customFormat="1" ht="12.75"/>
    <row r="3692" s="7" customFormat="1" ht="12.75"/>
    <row r="3693" s="7" customFormat="1" ht="12.75"/>
    <row r="3694" s="7" customFormat="1" ht="12.75"/>
    <row r="3695" s="7" customFormat="1" ht="12.75"/>
    <row r="3696" s="7" customFormat="1" ht="12.75"/>
    <row r="3697" s="7" customFormat="1" ht="12.75"/>
    <row r="3698" s="7" customFormat="1" ht="12.75"/>
    <row r="3699" s="7" customFormat="1" ht="12.75"/>
    <row r="3700" s="7" customFormat="1" ht="12.75"/>
    <row r="3701" s="7" customFormat="1" ht="12.75"/>
    <row r="3702" s="7" customFormat="1" ht="12.75"/>
    <row r="3703" s="7" customFormat="1" ht="12.75"/>
    <row r="3704" s="7" customFormat="1" ht="12.75"/>
    <row r="3705" s="7" customFormat="1" ht="12.75"/>
    <row r="3706" s="7" customFormat="1" ht="12.75"/>
    <row r="3707" s="7" customFormat="1" ht="12.75"/>
    <row r="3708" s="7" customFormat="1" ht="12.75"/>
    <row r="3709" s="7" customFormat="1" ht="12.75"/>
    <row r="3710" s="7" customFormat="1" ht="12.75"/>
    <row r="3711" s="7" customFormat="1" ht="12.75"/>
    <row r="3712" s="7" customFormat="1" ht="12.75"/>
    <row r="3713" s="7" customFormat="1" ht="12.75"/>
    <row r="3714" s="7" customFormat="1" ht="12.75"/>
    <row r="3715" s="7" customFormat="1" ht="12.75"/>
    <row r="3716" s="7" customFormat="1" ht="12.75"/>
    <row r="3717" s="7" customFormat="1" ht="12.75"/>
    <row r="3718" s="7" customFormat="1" ht="12.75"/>
    <row r="3719" s="7" customFormat="1" ht="12.75"/>
    <row r="3720" s="7" customFormat="1" ht="12.75"/>
    <row r="3721" s="7" customFormat="1" ht="12.75"/>
    <row r="3722" s="7" customFormat="1" ht="12.75"/>
    <row r="3723" s="7" customFormat="1" ht="12.75"/>
    <row r="3724" s="7" customFormat="1" ht="12.75"/>
    <row r="3725" s="7" customFormat="1" ht="12.75"/>
    <row r="3726" s="7" customFormat="1" ht="12.75"/>
    <row r="3727" s="7" customFormat="1" ht="12.75"/>
    <row r="3728" s="7" customFormat="1" ht="12.75"/>
    <row r="3729" s="7" customFormat="1" ht="12.75"/>
    <row r="3730" s="7" customFormat="1" ht="12.75"/>
    <row r="3731" s="7" customFormat="1" ht="12.75"/>
    <row r="3732" s="7" customFormat="1" ht="12.75"/>
    <row r="3733" s="7" customFormat="1" ht="12.75"/>
    <row r="3734" s="7" customFormat="1" ht="12.75"/>
    <row r="3735" s="7" customFormat="1" ht="12.75"/>
    <row r="3736" s="7" customFormat="1" ht="12.75"/>
    <row r="3737" s="7" customFormat="1" ht="12.75"/>
    <row r="3738" s="7" customFormat="1" ht="12.75"/>
    <row r="3739" s="7" customFormat="1" ht="12.75"/>
    <row r="3740" s="7" customFormat="1" ht="12.75"/>
    <row r="3741" s="7" customFormat="1" ht="12.75"/>
    <row r="3742" s="7" customFormat="1" ht="12.75"/>
    <row r="3743" s="7" customFormat="1" ht="12.75"/>
    <row r="3744" s="7" customFormat="1" ht="12.75"/>
    <row r="3745" s="7" customFormat="1" ht="12.75"/>
    <row r="3746" s="7" customFormat="1" ht="12.75"/>
    <row r="3747" s="7" customFormat="1" ht="12.75"/>
    <row r="3748" s="7" customFormat="1" ht="12.75"/>
    <row r="3749" s="7" customFormat="1" ht="12.75"/>
    <row r="3750" s="7" customFormat="1" ht="12.75"/>
    <row r="3751" s="7" customFormat="1" ht="12.75"/>
    <row r="3752" s="7" customFormat="1" ht="12.75"/>
    <row r="3753" s="7" customFormat="1" ht="12.75"/>
    <row r="3754" s="7" customFormat="1" ht="12.75"/>
    <row r="3755" s="7" customFormat="1" ht="12.75"/>
    <row r="3756" s="7" customFormat="1" ht="12.75"/>
    <row r="3757" s="7" customFormat="1" ht="12.75"/>
    <row r="3758" s="7" customFormat="1" ht="12.75"/>
    <row r="3759" s="7" customFormat="1" ht="12.75"/>
    <row r="3760" s="7" customFormat="1" ht="12.75"/>
    <row r="3761" s="7" customFormat="1" ht="12.75"/>
    <row r="3762" s="7" customFormat="1" ht="12.75"/>
    <row r="3763" s="7" customFormat="1" ht="12.75"/>
    <row r="3764" s="7" customFormat="1" ht="12.75"/>
    <row r="3765" s="7" customFormat="1" ht="12.75"/>
    <row r="3766" s="7" customFormat="1" ht="12.75"/>
    <row r="3767" s="7" customFormat="1" ht="12.75"/>
    <row r="3768" s="7" customFormat="1" ht="12.75"/>
    <row r="3769" s="7" customFormat="1" ht="12.75"/>
    <row r="3770" s="7" customFormat="1" ht="12.75"/>
    <row r="3771" s="7" customFormat="1" ht="12.75"/>
    <row r="3772" s="7" customFormat="1" ht="12.75"/>
    <row r="3773" s="7" customFormat="1" ht="12.75"/>
    <row r="3774" s="7" customFormat="1" ht="12.75"/>
    <row r="3775" s="7" customFormat="1" ht="12.75"/>
    <row r="3776" s="7" customFormat="1" ht="12.75"/>
    <row r="3777" s="7" customFormat="1" ht="12.75"/>
    <row r="3778" s="7" customFormat="1" ht="12.75"/>
    <row r="3779" s="7" customFormat="1" ht="12.75"/>
    <row r="3780" s="7" customFormat="1" ht="12.75"/>
    <row r="3781" s="7" customFormat="1" ht="12.75"/>
    <row r="3782" s="7" customFormat="1" ht="12.75"/>
    <row r="3783" s="7" customFormat="1" ht="12.75"/>
    <row r="3784" s="7" customFormat="1" ht="12.75"/>
    <row r="3785" s="7" customFormat="1" ht="12.75"/>
    <row r="3786" s="7" customFormat="1" ht="12.75"/>
    <row r="3787" s="7" customFormat="1" ht="12.75"/>
    <row r="3788" s="7" customFormat="1" ht="12.75"/>
    <row r="3789" s="7" customFormat="1" ht="12.75"/>
    <row r="3790" s="7" customFormat="1" ht="12.75"/>
    <row r="3791" s="7" customFormat="1" ht="12.75"/>
    <row r="3792" s="7" customFormat="1" ht="12.75"/>
    <row r="3793" s="7" customFormat="1" ht="12.75"/>
    <row r="3794" s="7" customFormat="1" ht="12.75"/>
    <row r="3795" s="7" customFormat="1" ht="12.75"/>
    <row r="3796" s="7" customFormat="1" ht="12.75"/>
    <row r="3797" s="7" customFormat="1" ht="12.75"/>
    <row r="3798" s="7" customFormat="1" ht="12.75"/>
    <row r="3799" s="7" customFormat="1" ht="12.75"/>
    <row r="3800" s="7" customFormat="1" ht="12.75"/>
    <row r="3801" s="7" customFormat="1" ht="12.75"/>
    <row r="3802" s="7" customFormat="1" ht="12.75"/>
    <row r="3803" s="7" customFormat="1" ht="12.75"/>
    <row r="3804" s="7" customFormat="1" ht="12.75"/>
    <row r="3805" s="7" customFormat="1" ht="12.75"/>
    <row r="3806" s="7" customFormat="1" ht="12.75"/>
    <row r="3807" s="7" customFormat="1" ht="12.75"/>
    <row r="3808" s="7" customFormat="1" ht="12.75"/>
    <row r="3809" s="7" customFormat="1" ht="12.75"/>
    <row r="3810" s="7" customFormat="1" ht="12.75"/>
    <row r="3811" s="7" customFormat="1" ht="12.75"/>
    <row r="3812" s="7" customFormat="1" ht="12.75"/>
    <row r="3813" s="7" customFormat="1" ht="12.75"/>
    <row r="3814" s="7" customFormat="1" ht="12.75"/>
    <row r="3815" s="7" customFormat="1" ht="12.75"/>
    <row r="3816" s="7" customFormat="1" ht="12.75"/>
    <row r="3817" s="7" customFormat="1" ht="12.75"/>
    <row r="3818" s="7" customFormat="1" ht="12.75"/>
    <row r="3819" s="7" customFormat="1" ht="12.75"/>
    <row r="3820" s="7" customFormat="1" ht="12.75"/>
    <row r="3821" s="7" customFormat="1" ht="12.75"/>
    <row r="3822" s="7" customFormat="1" ht="12.75"/>
    <row r="3823" s="7" customFormat="1" ht="12.75"/>
    <row r="3824" s="7" customFormat="1" ht="12.75"/>
    <row r="3825" s="7" customFormat="1" ht="12.75"/>
    <row r="3826" s="7" customFormat="1" ht="12.75"/>
    <row r="3827" s="7" customFormat="1" ht="12.75"/>
    <row r="3828" s="7" customFormat="1" ht="12.75"/>
    <row r="3829" s="7" customFormat="1" ht="12.75"/>
    <row r="3830" s="7" customFormat="1" ht="12.75"/>
    <row r="3831" s="7" customFormat="1" ht="12.75"/>
    <row r="3832" s="7" customFormat="1" ht="12.75"/>
    <row r="3833" s="7" customFormat="1" ht="12.75"/>
    <row r="3834" s="7" customFormat="1" ht="12.75"/>
    <row r="3835" s="7" customFormat="1" ht="12.75"/>
    <row r="3836" s="7" customFormat="1" ht="12.75"/>
    <row r="3837" s="7" customFormat="1" ht="12.75"/>
    <row r="3838" s="7" customFormat="1" ht="12.75"/>
    <row r="3839" s="7" customFormat="1" ht="12.75"/>
    <row r="3840" s="7" customFormat="1" ht="12.75"/>
    <row r="3841" s="7" customFormat="1" ht="12.75"/>
    <row r="3842" s="7" customFormat="1" ht="12.75"/>
    <row r="3843" s="7" customFormat="1" ht="12.75"/>
    <row r="3844" s="7" customFormat="1" ht="12.75"/>
    <row r="3845" s="7" customFormat="1" ht="12.75"/>
    <row r="3846" s="7" customFormat="1" ht="12.75"/>
    <row r="3847" s="7" customFormat="1" ht="12.75"/>
    <row r="3848" s="7" customFormat="1" ht="12.75"/>
    <row r="3849" s="7" customFormat="1" ht="12.75"/>
    <row r="3850" s="7" customFormat="1" ht="12.75"/>
    <row r="3851" s="7" customFormat="1" ht="12.75"/>
    <row r="3852" s="7" customFormat="1" ht="12.75"/>
    <row r="3853" s="7" customFormat="1" ht="12.75"/>
    <row r="3854" s="7" customFormat="1" ht="12.75"/>
    <row r="3855" s="7" customFormat="1" ht="12.75"/>
    <row r="3856" s="7" customFormat="1" ht="12.75"/>
    <row r="3857" s="7" customFormat="1" ht="12.75"/>
    <row r="3858" s="7" customFormat="1" ht="12.75"/>
    <row r="3859" s="7" customFormat="1" ht="12.75"/>
    <row r="3860" s="7" customFormat="1" ht="12.75"/>
    <row r="3861" s="7" customFormat="1" ht="12.75"/>
    <row r="3862" s="7" customFormat="1" ht="12.75"/>
    <row r="3863" s="7" customFormat="1" ht="12.75"/>
    <row r="3864" s="7" customFormat="1" ht="12.75"/>
    <row r="3865" s="7" customFormat="1" ht="12.75"/>
    <row r="3866" s="7" customFormat="1" ht="12.75"/>
    <row r="3867" s="7" customFormat="1" ht="12.75"/>
    <row r="3868" s="7" customFormat="1" ht="12.75"/>
    <row r="3869" s="7" customFormat="1" ht="12.75"/>
    <row r="3870" s="7" customFormat="1" ht="12.75"/>
    <row r="3871" s="7" customFormat="1" ht="12.75"/>
    <row r="3872" s="7" customFormat="1" ht="12.75"/>
    <row r="3873" s="7" customFormat="1" ht="12.75"/>
    <row r="3874" s="7" customFormat="1" ht="12.75"/>
    <row r="3875" s="7" customFormat="1" ht="12.75"/>
    <row r="3876" s="7" customFormat="1" ht="12.75"/>
    <row r="3877" s="7" customFormat="1" ht="12.75"/>
    <row r="3878" s="7" customFormat="1" ht="12.75"/>
    <row r="3879" s="7" customFormat="1" ht="12.75"/>
    <row r="3880" s="7" customFormat="1" ht="12.75"/>
    <row r="3881" s="7" customFormat="1" ht="12.75"/>
    <row r="3882" s="7" customFormat="1" ht="12.75"/>
    <row r="3883" s="7" customFormat="1" ht="12.75"/>
    <row r="3884" s="7" customFormat="1" ht="12.75"/>
    <row r="3885" s="7" customFormat="1" ht="12.75"/>
    <row r="3886" s="7" customFormat="1" ht="12.75"/>
    <row r="3887" s="7" customFormat="1" ht="12.75"/>
    <row r="3888" s="7" customFormat="1" ht="12.75"/>
    <row r="3889" s="7" customFormat="1" ht="12.75"/>
    <row r="3890" s="7" customFormat="1" ht="12.75"/>
    <row r="3891" s="7" customFormat="1" ht="12.75"/>
    <row r="3892" s="7" customFormat="1" ht="12.75"/>
    <row r="3893" s="7" customFormat="1" ht="12.75"/>
    <row r="3894" s="7" customFormat="1" ht="12.75"/>
    <row r="3895" s="7" customFormat="1" ht="12.75"/>
    <row r="3896" s="7" customFormat="1" ht="12.75"/>
    <row r="3897" s="7" customFormat="1" ht="12.75"/>
    <row r="3898" s="7" customFormat="1" ht="12.75"/>
    <row r="3899" s="7" customFormat="1" ht="12.75"/>
    <row r="3900" s="7" customFormat="1" ht="12.75"/>
    <row r="3901" s="7" customFormat="1" ht="12.75"/>
    <row r="3902" s="7" customFormat="1" ht="12.75"/>
    <row r="3903" s="7" customFormat="1" ht="12.75"/>
    <row r="3904" s="7" customFormat="1" ht="12.75"/>
    <row r="3905" s="7" customFormat="1" ht="12.75"/>
    <row r="3906" s="7" customFormat="1" ht="12.75"/>
    <row r="3907" s="7" customFormat="1" ht="12.75"/>
    <row r="3908" s="7" customFormat="1" ht="12.75"/>
    <row r="3909" s="7" customFormat="1" ht="12.75"/>
    <row r="3910" s="7" customFormat="1" ht="12.75"/>
    <row r="3911" s="7" customFormat="1" ht="12.75"/>
    <row r="3912" s="7" customFormat="1" ht="12.75"/>
    <row r="3913" s="7" customFormat="1" ht="12.75"/>
    <row r="3914" s="7" customFormat="1" ht="12.75"/>
    <row r="3915" s="7" customFormat="1" ht="12.75"/>
    <row r="3916" s="7" customFormat="1" ht="12.75"/>
    <row r="3917" s="7" customFormat="1" ht="12.75"/>
    <row r="3918" s="7" customFormat="1" ht="12.75"/>
    <row r="3919" s="7" customFormat="1" ht="12.75"/>
    <row r="3920" s="7" customFormat="1" ht="12.75"/>
    <row r="3921" s="7" customFormat="1" ht="12.75"/>
    <row r="3922" s="7" customFormat="1" ht="12.75"/>
    <row r="3923" s="7" customFormat="1" ht="12.75"/>
    <row r="3924" s="7" customFormat="1" ht="12.75"/>
    <row r="3925" s="7" customFormat="1" ht="12.75"/>
    <row r="3926" s="7" customFormat="1" ht="12.75"/>
    <row r="3927" s="7" customFormat="1" ht="12.75"/>
    <row r="3928" s="7" customFormat="1" ht="12.75"/>
    <row r="3929" s="7" customFormat="1" ht="12.75"/>
    <row r="3930" s="7" customFormat="1" ht="12.75"/>
    <row r="3931" s="7" customFormat="1" ht="12.75"/>
    <row r="3932" s="7" customFormat="1" ht="12.75"/>
    <row r="3933" s="7" customFormat="1" ht="12.75"/>
    <row r="3934" s="7" customFormat="1" ht="12.75"/>
    <row r="3935" s="7" customFormat="1" ht="12.75"/>
    <row r="3936" s="7" customFormat="1" ht="12.75"/>
    <row r="3937" s="7" customFormat="1" ht="12.75"/>
    <row r="3938" s="7" customFormat="1" ht="12.75"/>
    <row r="3939" s="7" customFormat="1" ht="12.75"/>
    <row r="3940" s="7" customFormat="1" ht="12.75"/>
    <row r="3941" s="7" customFormat="1" ht="12.75"/>
    <row r="3942" s="7" customFormat="1" ht="12.75"/>
    <row r="3943" s="7" customFormat="1" ht="12.75"/>
    <row r="3944" s="7" customFormat="1" ht="12.75"/>
    <row r="3945" s="7" customFormat="1" ht="12.75"/>
    <row r="3946" s="7" customFormat="1" ht="12.75"/>
    <row r="3947" s="7" customFormat="1" ht="12.75"/>
    <row r="3948" s="7" customFormat="1" ht="12.75"/>
    <row r="3949" s="7" customFormat="1" ht="12.75"/>
    <row r="3950" s="7" customFormat="1" ht="12.75"/>
    <row r="3951" s="7" customFormat="1" ht="12.75"/>
    <row r="3952" s="7" customFormat="1" ht="12.75"/>
    <row r="3953" s="7" customFormat="1" ht="12.75"/>
    <row r="3954" s="7" customFormat="1" ht="12.75"/>
    <row r="3955" s="7" customFormat="1" ht="12.75"/>
    <row r="3956" s="7" customFormat="1" ht="12.75"/>
    <row r="3957" s="7" customFormat="1" ht="12.75"/>
    <row r="3958" s="7" customFormat="1" ht="12.75"/>
    <row r="3959" s="7" customFormat="1" ht="12.75"/>
    <row r="3960" s="7" customFormat="1" ht="12.75"/>
    <row r="3961" s="7" customFormat="1" ht="12.75"/>
    <row r="3962" s="7" customFormat="1" ht="12.75"/>
    <row r="3963" s="7" customFormat="1" ht="12.75"/>
    <row r="3964" s="7" customFormat="1" ht="12.75"/>
    <row r="3965" s="7" customFormat="1" ht="12.75"/>
    <row r="3966" s="7" customFormat="1" ht="12.75"/>
    <row r="3967" s="7" customFormat="1" ht="12.75"/>
    <row r="3968" s="7" customFormat="1" ht="12.75"/>
    <row r="3969" s="7" customFormat="1" ht="12.75"/>
    <row r="3970" s="7" customFormat="1" ht="12.75"/>
    <row r="3971" s="7" customFormat="1" ht="12.75"/>
    <row r="3972" s="7" customFormat="1" ht="12.75"/>
    <row r="3973" s="7" customFormat="1" ht="12.75"/>
    <row r="3974" s="7" customFormat="1" ht="12.75"/>
    <row r="3975" s="7" customFormat="1" ht="12.75"/>
    <row r="3976" s="7" customFormat="1" ht="12.75"/>
    <row r="3977" s="7" customFormat="1" ht="12.75"/>
    <row r="3978" s="7" customFormat="1" ht="12.75"/>
    <row r="3979" s="7" customFormat="1" ht="12.75"/>
    <row r="3980" s="7" customFormat="1" ht="12.75"/>
    <row r="3981" s="7" customFormat="1" ht="12.75"/>
    <row r="3982" s="7" customFormat="1" ht="12.75"/>
    <row r="3983" s="7" customFormat="1" ht="12.75"/>
    <row r="3984" s="7" customFormat="1" ht="12.75"/>
    <row r="3985" s="7" customFormat="1" ht="12.75"/>
    <row r="3986" s="7" customFormat="1" ht="12.75"/>
    <row r="3987" s="7" customFormat="1" ht="12.75"/>
    <row r="3988" s="7" customFormat="1" ht="12.75"/>
    <row r="3989" s="7" customFormat="1" ht="12.75"/>
    <row r="3990" s="7" customFormat="1" ht="12.75"/>
    <row r="3991" s="7" customFormat="1" ht="12.75"/>
    <row r="3992" s="7" customFormat="1" ht="12.75"/>
    <row r="3993" s="7" customFormat="1" ht="12.75"/>
    <row r="3994" s="7" customFormat="1" ht="12.75"/>
    <row r="3995" s="7" customFormat="1" ht="12.75"/>
    <row r="3996" s="7" customFormat="1" ht="12.75"/>
    <row r="3997" s="7" customFormat="1" ht="12.75"/>
    <row r="3998" s="7" customFormat="1" ht="12.75"/>
    <row r="3999" s="7" customFormat="1" ht="12.75"/>
    <row r="4000" s="7" customFormat="1" ht="12.75"/>
    <row r="4001" s="7" customFormat="1" ht="12.75"/>
    <row r="4002" s="7" customFormat="1" ht="12.75"/>
    <row r="4003" s="7" customFormat="1" ht="12.75"/>
    <row r="4004" s="7" customFormat="1" ht="12.75"/>
    <row r="4005" s="7" customFormat="1" ht="12.75"/>
    <row r="4006" s="7" customFormat="1" ht="12.75"/>
    <row r="4007" s="7" customFormat="1" ht="12.75"/>
    <row r="4008" s="7" customFormat="1" ht="12.75"/>
    <row r="4009" s="7" customFormat="1" ht="12.75"/>
    <row r="4010" s="7" customFormat="1" ht="12.75"/>
    <row r="4011" s="7" customFormat="1" ht="12.75"/>
    <row r="4012" s="7" customFormat="1" ht="12.75"/>
    <row r="4013" s="7" customFormat="1" ht="12.75"/>
    <row r="4014" s="7" customFormat="1" ht="12.75"/>
    <row r="4015" s="7" customFormat="1" ht="12.75"/>
    <row r="4016" s="7" customFormat="1" ht="12.75"/>
    <row r="4017" s="7" customFormat="1" ht="12.75"/>
    <row r="4018" s="7" customFormat="1" ht="12.75"/>
    <row r="4019" s="7" customFormat="1" ht="12.75"/>
    <row r="4020" s="7" customFormat="1" ht="12.75"/>
    <row r="4021" s="7" customFormat="1" ht="12.75"/>
    <row r="4022" s="7" customFormat="1" ht="12.75"/>
    <row r="4023" s="7" customFormat="1" ht="12.75"/>
    <row r="4024" s="7" customFormat="1" ht="12.75"/>
    <row r="4025" s="7" customFormat="1" ht="12.75"/>
    <row r="4026" s="7" customFormat="1" ht="12.75"/>
    <row r="4027" s="7" customFormat="1" ht="12.75"/>
    <row r="4028" s="7" customFormat="1" ht="12.75"/>
    <row r="4029" s="7" customFormat="1" ht="12.75"/>
    <row r="4030" s="7" customFormat="1" ht="12.75"/>
    <row r="4031" s="7" customFormat="1" ht="12.75"/>
    <row r="4032" s="7" customFormat="1" ht="12.75"/>
    <row r="4033" s="7" customFormat="1" ht="12.75"/>
    <row r="4034" s="7" customFormat="1" ht="12.75"/>
    <row r="4035" s="7" customFormat="1" ht="12.75"/>
    <row r="4036" s="7" customFormat="1" ht="12.75"/>
    <row r="4037" s="7" customFormat="1" ht="12.75"/>
    <row r="4038" s="7" customFormat="1" ht="12.75"/>
    <row r="4039" s="7" customFormat="1" ht="12.75"/>
    <row r="4040" s="7" customFormat="1" ht="12.75"/>
    <row r="4041" s="7" customFormat="1" ht="12.75"/>
    <row r="4042" s="7" customFormat="1" ht="12.75"/>
    <row r="4043" s="7" customFormat="1" ht="12.75"/>
    <row r="4044" s="7" customFormat="1" ht="12.75"/>
    <row r="4045" s="7" customFormat="1" ht="12.75"/>
    <row r="4046" s="7" customFormat="1" ht="12.75"/>
    <row r="4047" s="7" customFormat="1" ht="12.75"/>
    <row r="4048" s="7" customFormat="1" ht="12.75"/>
    <row r="4049" s="7" customFormat="1" ht="12.75"/>
    <row r="4050" s="7" customFormat="1" ht="12.75"/>
    <row r="4051" s="7" customFormat="1" ht="12.75"/>
    <row r="4052" s="7" customFormat="1" ht="12.75"/>
    <row r="4053" s="7" customFormat="1" ht="12.75"/>
    <row r="4054" s="7" customFormat="1" ht="12.75"/>
    <row r="4055" s="7" customFormat="1" ht="12.75"/>
    <row r="4056" s="7" customFormat="1" ht="12.75"/>
    <row r="4057" s="7" customFormat="1" ht="12.75"/>
    <row r="4058" s="7" customFormat="1" ht="12.75"/>
    <row r="4059" s="7" customFormat="1" ht="12.75"/>
    <row r="4060" s="7" customFormat="1" ht="12.75"/>
    <row r="4061" s="7" customFormat="1" ht="12.75"/>
    <row r="4062" s="7" customFormat="1" ht="12.75"/>
    <row r="4063" s="7" customFormat="1" ht="12.75"/>
    <row r="4064" s="7" customFormat="1" ht="12.75"/>
    <row r="4065" s="7" customFormat="1" ht="12.75"/>
    <row r="4066" s="7" customFormat="1" ht="12.75"/>
    <row r="4067" s="7" customFormat="1" ht="12.75"/>
    <row r="4068" s="7" customFormat="1" ht="12.75"/>
    <row r="4069" s="7" customFormat="1" ht="12.75"/>
    <row r="4070" s="7" customFormat="1" ht="12.75"/>
    <row r="4071" s="7" customFormat="1" ht="12.75"/>
    <row r="4072" s="7" customFormat="1" ht="12.75"/>
    <row r="4073" s="7" customFormat="1" ht="12.75"/>
    <row r="4074" s="7" customFormat="1" ht="12.75"/>
    <row r="4075" s="7" customFormat="1" ht="12.75"/>
    <row r="4076" s="7" customFormat="1" ht="12.75"/>
    <row r="4077" s="7" customFormat="1" ht="12.75"/>
    <row r="4078" s="7" customFormat="1" ht="12.75"/>
    <row r="4079" s="7" customFormat="1" ht="12.75"/>
    <row r="4080" s="7" customFormat="1" ht="12.75"/>
    <row r="4081" s="7" customFormat="1" ht="12.75"/>
    <row r="4082" s="7" customFormat="1" ht="12.75"/>
    <row r="4083" s="7" customFormat="1" ht="12.75"/>
    <row r="4084" s="7" customFormat="1" ht="12.75"/>
    <row r="4085" s="7" customFormat="1" ht="12.75"/>
    <row r="4086" s="7" customFormat="1" ht="12.75"/>
    <row r="4087" s="7" customFormat="1" ht="12.75"/>
    <row r="4088" s="7" customFormat="1" ht="12.75"/>
    <row r="4089" s="7" customFormat="1" ht="12.75"/>
    <row r="4090" s="7" customFormat="1" ht="12.75"/>
    <row r="4091" s="7" customFormat="1" ht="12.75"/>
    <row r="4092" s="7" customFormat="1" ht="12.75"/>
    <row r="4093" s="7" customFormat="1" ht="12.75"/>
    <row r="4094" s="7" customFormat="1" ht="12.75"/>
    <row r="4095" s="7" customFormat="1" ht="12.75"/>
    <row r="4096" s="7" customFormat="1" ht="12.75"/>
    <row r="4097" s="7" customFormat="1" ht="12.75"/>
    <row r="4098" s="7" customFormat="1" ht="12.75"/>
    <row r="4099" s="7" customFormat="1" ht="12.75"/>
    <row r="4100" s="7" customFormat="1" ht="12.75"/>
    <row r="4101" s="7" customFormat="1" ht="12.75"/>
    <row r="4102" s="7" customFormat="1" ht="12.75"/>
    <row r="4103" s="7" customFormat="1" ht="12.75"/>
    <row r="4104" s="7" customFormat="1" ht="12.75"/>
    <row r="4105" s="7" customFormat="1" ht="12.75"/>
    <row r="4106" s="7" customFormat="1" ht="12.75"/>
    <row r="4107" s="7" customFormat="1" ht="12.75"/>
    <row r="4108" s="7" customFormat="1" ht="12.75"/>
    <row r="4109" s="7" customFormat="1" ht="12.75"/>
    <row r="4110" s="7" customFormat="1" ht="12.75"/>
    <row r="4111" s="7" customFormat="1" ht="12.75"/>
    <row r="4112" s="7" customFormat="1" ht="12.75"/>
    <row r="4113" s="7" customFormat="1" ht="12.75"/>
    <row r="4114" s="7" customFormat="1" ht="12.75"/>
    <row r="4115" s="7" customFormat="1" ht="12.75"/>
    <row r="4116" s="7" customFormat="1" ht="12.75"/>
    <row r="4117" s="7" customFormat="1" ht="12.75"/>
    <row r="4118" s="7" customFormat="1" ht="12.75"/>
    <row r="4119" s="7" customFormat="1" ht="12.75"/>
    <row r="4120" s="7" customFormat="1" ht="12.75"/>
    <row r="4121" s="7" customFormat="1" ht="12.75"/>
    <row r="4122" s="7" customFormat="1" ht="12.75"/>
    <row r="4123" s="7" customFormat="1" ht="12.75"/>
    <row r="4124" s="7" customFormat="1" ht="12.75"/>
    <row r="4125" s="7" customFormat="1" ht="12.75"/>
    <row r="4126" s="7" customFormat="1" ht="12.75"/>
    <row r="4127" s="7" customFormat="1" ht="12.75"/>
    <row r="4128" s="7" customFormat="1" ht="12.75"/>
    <row r="4129" s="7" customFormat="1" ht="12.75"/>
    <row r="4130" s="7" customFormat="1" ht="12.75"/>
    <row r="4131" s="7" customFormat="1" ht="12.75"/>
    <row r="4132" s="7" customFormat="1" ht="12.75"/>
    <row r="4133" s="7" customFormat="1" ht="12.75"/>
    <row r="4134" s="7" customFormat="1" ht="12.75"/>
    <row r="4135" s="7" customFormat="1" ht="12.75"/>
    <row r="4136" s="7" customFormat="1" ht="12.75"/>
    <row r="4137" s="7" customFormat="1" ht="12.75"/>
    <row r="4138" s="7" customFormat="1" ht="12.75"/>
    <row r="4139" s="7" customFormat="1" ht="12.75"/>
    <row r="4140" s="7" customFormat="1" ht="12.75"/>
    <row r="4141" s="7" customFormat="1" ht="12.75"/>
    <row r="4142" s="7" customFormat="1" ht="12.75"/>
    <row r="4143" s="7" customFormat="1" ht="12.75"/>
    <row r="4144" s="7" customFormat="1" ht="12.75"/>
    <row r="4145" s="7" customFormat="1" ht="12.75"/>
    <row r="4146" s="7" customFormat="1" ht="12.75"/>
    <row r="4147" s="7" customFormat="1" ht="12.75"/>
    <row r="4148" s="7" customFormat="1" ht="12.75"/>
    <row r="4149" s="7" customFormat="1" ht="12.75"/>
    <row r="4150" s="7" customFormat="1" ht="12.75"/>
    <row r="4151" s="7" customFormat="1" ht="12.75"/>
    <row r="4152" s="7" customFormat="1" ht="12.75"/>
    <row r="4153" s="7" customFormat="1" ht="12.75"/>
    <row r="4154" s="7" customFormat="1" ht="12.75"/>
    <row r="4155" s="7" customFormat="1" ht="12.75"/>
    <row r="4156" s="7" customFormat="1" ht="12.75"/>
    <row r="4157" s="7" customFormat="1" ht="12.75"/>
    <row r="4158" s="7" customFormat="1" ht="12.75"/>
    <row r="4159" s="7" customFormat="1" ht="12.75"/>
    <row r="4160" s="7" customFormat="1" ht="12.75"/>
    <row r="4161" s="7" customFormat="1" ht="12.75"/>
    <row r="4162" s="7" customFormat="1" ht="12.75"/>
    <row r="4163" s="7" customFormat="1" ht="12.75"/>
    <row r="4164" s="7" customFormat="1" ht="12.75"/>
    <row r="4165" s="7" customFormat="1" ht="12.75"/>
    <row r="4166" s="7" customFormat="1" ht="12.75"/>
    <row r="4167" s="7" customFormat="1" ht="12.75"/>
    <row r="4168" s="7" customFormat="1" ht="12.75"/>
    <row r="4169" s="7" customFormat="1" ht="12.75"/>
    <row r="4170" s="7" customFormat="1" ht="12.75"/>
    <row r="4171" s="7" customFormat="1" ht="12.75"/>
    <row r="4172" s="7" customFormat="1" ht="12.75"/>
    <row r="4173" s="7" customFormat="1" ht="12.75"/>
    <row r="4174" s="7" customFormat="1" ht="12.75"/>
    <row r="4175" s="7" customFormat="1" ht="12.75"/>
    <row r="4176" s="7" customFormat="1" ht="12.75"/>
    <row r="4177" s="7" customFormat="1" ht="12.75"/>
    <row r="4178" s="7" customFormat="1" ht="12.75"/>
    <row r="4179" s="7" customFormat="1" ht="12.75"/>
    <row r="4180" s="7" customFormat="1" ht="12.75"/>
    <row r="4181" s="7" customFormat="1" ht="12.75"/>
    <row r="4182" s="7" customFormat="1" ht="12.75"/>
    <row r="4183" s="7" customFormat="1" ht="12.75"/>
    <row r="4184" s="7" customFormat="1" ht="12.75"/>
    <row r="4185" s="7" customFormat="1" ht="12.75"/>
    <row r="4186" s="7" customFormat="1" ht="12.75"/>
    <row r="4187" s="7" customFormat="1" ht="12.75"/>
    <row r="4188" s="7" customFormat="1" ht="12.75"/>
    <row r="4189" s="7" customFormat="1" ht="12.75"/>
    <row r="4190" s="7" customFormat="1" ht="12.75"/>
    <row r="4191" s="7" customFormat="1" ht="12.75"/>
    <row r="4192" s="7" customFormat="1" ht="12.75"/>
    <row r="4193" s="7" customFormat="1" ht="12.75"/>
    <row r="4194" s="7" customFormat="1" ht="12.75"/>
    <row r="4195" s="7" customFormat="1" ht="12.75"/>
    <row r="4196" s="7" customFormat="1" ht="12.75"/>
    <row r="4197" s="7" customFormat="1" ht="12.75"/>
    <row r="4198" s="7" customFormat="1" ht="12.75"/>
    <row r="4199" s="7" customFormat="1" ht="12.75"/>
    <row r="4200" s="7" customFormat="1" ht="12.75"/>
    <row r="4201" s="7" customFormat="1" ht="12.75"/>
    <row r="4202" s="7" customFormat="1" ht="12.75"/>
    <row r="4203" s="7" customFormat="1" ht="12.75"/>
    <row r="4204" s="7" customFormat="1" ht="12.75"/>
    <row r="4205" s="7" customFormat="1" ht="12.75"/>
    <row r="4206" s="7" customFormat="1" ht="12.75"/>
    <row r="4207" s="7" customFormat="1" ht="12.75"/>
    <row r="4208" s="7" customFormat="1" ht="12.75"/>
    <row r="4209" s="7" customFormat="1" ht="12.75"/>
    <row r="4210" s="7" customFormat="1" ht="12.75"/>
    <row r="4211" s="7" customFormat="1" ht="12.75"/>
    <row r="4212" s="7" customFormat="1" ht="12.75"/>
    <row r="4213" s="7" customFormat="1" ht="12.75"/>
    <row r="4214" s="7" customFormat="1" ht="12.75"/>
    <row r="4215" s="7" customFormat="1" ht="12.75"/>
    <row r="4216" s="7" customFormat="1" ht="12.75"/>
    <row r="4217" s="7" customFormat="1" ht="12.75"/>
    <row r="4218" s="7" customFormat="1" ht="12.75"/>
    <row r="4219" s="7" customFormat="1" ht="12.75"/>
    <row r="4220" s="7" customFormat="1" ht="12.75"/>
    <row r="4221" s="7" customFormat="1" ht="12.75"/>
    <row r="4222" s="7" customFormat="1" ht="12.75"/>
    <row r="4223" s="7" customFormat="1" ht="12.75"/>
    <row r="4224" s="7" customFormat="1" ht="12.75"/>
    <row r="4225" s="7" customFormat="1" ht="12.75"/>
    <row r="4226" s="7" customFormat="1" ht="12.75"/>
    <row r="4227" s="7" customFormat="1" ht="12.75"/>
    <row r="4228" s="7" customFormat="1" ht="12.75"/>
    <row r="4229" s="7" customFormat="1" ht="12.75"/>
    <row r="4230" s="7" customFormat="1" ht="12.75"/>
    <row r="4231" s="7" customFormat="1" ht="12.75"/>
    <row r="4232" s="7" customFormat="1" ht="12.75"/>
    <row r="4233" s="7" customFormat="1" ht="12.75"/>
    <row r="4234" s="7" customFormat="1" ht="12.75"/>
    <row r="4235" s="7" customFormat="1" ht="12.75"/>
    <row r="4236" s="7" customFormat="1" ht="12.75"/>
    <row r="4237" s="7" customFormat="1" ht="12.75"/>
    <row r="4238" s="7" customFormat="1" ht="12.75"/>
    <row r="4239" s="7" customFormat="1" ht="12.75"/>
    <row r="4240" s="7" customFormat="1" ht="12.75"/>
    <row r="4241" s="7" customFormat="1" ht="12.75"/>
    <row r="4242" s="7" customFormat="1" ht="12.75"/>
    <row r="4243" s="7" customFormat="1" ht="12.75"/>
    <row r="4244" s="7" customFormat="1" ht="12.75"/>
    <row r="4245" s="7" customFormat="1" ht="12.75"/>
    <row r="4246" s="7" customFormat="1" ht="12.75"/>
    <row r="4247" s="7" customFormat="1" ht="12.75"/>
    <row r="4248" s="7" customFormat="1" ht="12.75"/>
    <row r="4249" s="7" customFormat="1" ht="12.75"/>
    <row r="4250" s="7" customFormat="1" ht="12.75"/>
    <row r="4251" s="7" customFormat="1" ht="12.75"/>
    <row r="4252" s="7" customFormat="1" ht="12.75"/>
    <row r="4253" s="7" customFormat="1" ht="12.75"/>
    <row r="4254" s="7" customFormat="1" ht="12.75"/>
    <row r="4255" s="7" customFormat="1" ht="12.75"/>
    <row r="4256" s="7" customFormat="1" ht="12.75"/>
    <row r="4257" s="7" customFormat="1" ht="12.75"/>
    <row r="4258" s="7" customFormat="1" ht="12.75"/>
    <row r="4259" s="7" customFormat="1" ht="12.75"/>
    <row r="4260" s="7" customFormat="1" ht="12.75"/>
    <row r="4261" s="7" customFormat="1" ht="12.75"/>
    <row r="4262" s="7" customFormat="1" ht="12.75"/>
    <row r="4263" s="7" customFormat="1" ht="12.75"/>
    <row r="4264" s="7" customFormat="1" ht="12.75"/>
    <row r="4265" s="7" customFormat="1" ht="12.75"/>
    <row r="4266" s="7" customFormat="1" ht="12.75"/>
    <row r="4267" s="7" customFormat="1" ht="12.75"/>
    <row r="4268" s="7" customFormat="1" ht="12.75"/>
    <row r="4269" s="7" customFormat="1" ht="12.75"/>
    <row r="4270" s="7" customFormat="1" ht="12.75"/>
    <row r="4271" s="7" customFormat="1" ht="12.75"/>
    <row r="4272" s="7" customFormat="1" ht="12.75"/>
    <row r="4273" s="7" customFormat="1" ht="12.75"/>
    <row r="4274" s="7" customFormat="1" ht="12.75"/>
    <row r="4275" s="7" customFormat="1" ht="12.75"/>
    <row r="4276" s="7" customFormat="1" ht="12.75"/>
    <row r="4277" s="7" customFormat="1" ht="12.75"/>
    <row r="4278" s="7" customFormat="1" ht="12.75"/>
    <row r="4279" s="7" customFormat="1" ht="12.75"/>
    <row r="4280" s="7" customFormat="1" ht="12.75"/>
    <row r="4281" s="7" customFormat="1" ht="12.75"/>
    <row r="4282" s="7" customFormat="1" ht="12.75"/>
    <row r="4283" s="7" customFormat="1" ht="12.75"/>
    <row r="4284" s="7" customFormat="1" ht="12.75"/>
    <row r="4285" s="7" customFormat="1" ht="12.75"/>
    <row r="4286" s="7" customFormat="1" ht="12.75"/>
    <row r="4287" s="7" customFormat="1" ht="12.75"/>
    <row r="4288" s="7" customFormat="1" ht="12.75"/>
    <row r="4289" s="7" customFormat="1" ht="12.75"/>
    <row r="4290" s="7" customFormat="1" ht="12.75"/>
    <row r="4291" s="7" customFormat="1" ht="12.75"/>
    <row r="4292" s="7" customFormat="1" ht="12.75"/>
    <row r="4293" s="7" customFormat="1" ht="12.75"/>
    <row r="4294" s="7" customFormat="1" ht="12.75"/>
    <row r="4295" s="7" customFormat="1" ht="12.75"/>
    <row r="4296" s="7" customFormat="1" ht="12.75"/>
    <row r="4297" s="7" customFormat="1" ht="12.75"/>
    <row r="4298" s="7" customFormat="1" ht="12.75"/>
    <row r="4299" s="7" customFormat="1" ht="12.75"/>
    <row r="4300" s="7" customFormat="1" ht="12.75"/>
    <row r="4301" s="7" customFormat="1" ht="12.75"/>
    <row r="4302" s="7" customFormat="1" ht="12.75"/>
    <row r="4303" s="7" customFormat="1" ht="12.75"/>
    <row r="4304" s="7" customFormat="1" ht="12.75"/>
    <row r="4305" s="7" customFormat="1" ht="12.75"/>
    <row r="4306" s="7" customFormat="1" ht="12.75"/>
    <row r="4307" s="7" customFormat="1" ht="12.75"/>
    <row r="4308" s="7" customFormat="1" ht="12.75"/>
    <row r="4309" s="7" customFormat="1" ht="12.75"/>
    <row r="4310" s="7" customFormat="1" ht="12.75"/>
    <row r="4311" s="7" customFormat="1" ht="12.75"/>
    <row r="4312" s="7" customFormat="1" ht="12.75"/>
    <row r="4313" s="7" customFormat="1" ht="12.75"/>
    <row r="4314" s="7" customFormat="1" ht="12.75"/>
    <row r="4315" s="7" customFormat="1" ht="12.75"/>
    <row r="4316" s="7" customFormat="1" ht="12.75"/>
    <row r="4317" s="7" customFormat="1" ht="12.75"/>
    <row r="4318" s="7" customFormat="1" ht="12.75"/>
    <row r="4319" s="7" customFormat="1" ht="12.75"/>
    <row r="4320" s="7" customFormat="1" ht="12.75"/>
    <row r="4321" s="7" customFormat="1" ht="12.75"/>
    <row r="4322" s="7" customFormat="1" ht="12.75"/>
    <row r="4323" s="7" customFormat="1" ht="12.75"/>
    <row r="4324" s="7" customFormat="1" ht="12.75"/>
    <row r="4325" s="7" customFormat="1" ht="12.75"/>
    <row r="4326" s="7" customFormat="1" ht="12.75"/>
    <row r="4327" s="7" customFormat="1" ht="12.75"/>
    <row r="4328" s="7" customFormat="1" ht="12.75"/>
    <row r="4329" s="7" customFormat="1" ht="12.75"/>
    <row r="4330" s="7" customFormat="1" ht="12.75"/>
    <row r="4331" s="7" customFormat="1" ht="12.75"/>
    <row r="4332" s="7" customFormat="1" ht="12.75"/>
    <row r="4333" s="7" customFormat="1" ht="12.75"/>
    <row r="4334" s="7" customFormat="1" ht="12.75"/>
    <row r="4335" s="7" customFormat="1" ht="12.75"/>
    <row r="4336" s="7" customFormat="1" ht="12.75"/>
    <row r="4337" s="7" customFormat="1" ht="12.75"/>
    <row r="4338" s="7" customFormat="1" ht="12.75"/>
    <row r="4339" s="7" customFormat="1" ht="12.75"/>
    <row r="4340" s="7" customFormat="1" ht="12.75"/>
    <row r="4341" s="7" customFormat="1" ht="12.75"/>
    <row r="4342" s="7" customFormat="1" ht="12.75"/>
    <row r="4343" s="7" customFormat="1" ht="12.75"/>
    <row r="4344" s="7" customFormat="1" ht="12.75"/>
    <row r="4345" s="7" customFormat="1" ht="12.75"/>
    <row r="4346" s="7" customFormat="1" ht="12.75"/>
    <row r="4347" s="7" customFormat="1" ht="12.75"/>
    <row r="4348" s="7" customFormat="1" ht="12.75"/>
    <row r="4349" s="7" customFormat="1" ht="12.75"/>
    <row r="4350" s="7" customFormat="1" ht="12.75"/>
    <row r="4351" s="7" customFormat="1" ht="12.75"/>
    <row r="4352" s="7" customFormat="1" ht="12.75"/>
    <row r="4353" s="7" customFormat="1" ht="12.75"/>
    <row r="4354" s="7" customFormat="1" ht="12.75"/>
    <row r="4355" s="7" customFormat="1" ht="12.75"/>
    <row r="4356" s="7" customFormat="1" ht="12.75"/>
    <row r="4357" s="7" customFormat="1" ht="12.75"/>
    <row r="4358" s="7" customFormat="1" ht="12.75"/>
    <row r="4359" s="7" customFormat="1" ht="12.75"/>
    <row r="4360" s="7" customFormat="1" ht="12.75"/>
    <row r="4361" s="7" customFormat="1" ht="12.75"/>
    <row r="4362" s="7" customFormat="1" ht="12.75"/>
    <row r="4363" s="7" customFormat="1" ht="12.75"/>
    <row r="4364" s="7" customFormat="1" ht="12.75"/>
    <row r="4365" s="7" customFormat="1" ht="12.75"/>
    <row r="4366" s="7" customFormat="1" ht="12.75"/>
    <row r="4367" s="7" customFormat="1" ht="12.75"/>
    <row r="4368" s="7" customFormat="1" ht="12.75"/>
    <row r="4369" s="7" customFormat="1" ht="12.75"/>
    <row r="4370" s="7" customFormat="1" ht="12.75"/>
    <row r="4371" s="7" customFormat="1" ht="12.75"/>
    <row r="4372" s="7" customFormat="1" ht="12.75"/>
    <row r="4373" s="7" customFormat="1" ht="12.75"/>
    <row r="4374" s="7" customFormat="1" ht="12.75"/>
    <row r="4375" s="7" customFormat="1" ht="12.75"/>
    <row r="4376" s="7" customFormat="1" ht="12.75"/>
    <row r="4377" s="7" customFormat="1" ht="12.75"/>
    <row r="4378" s="7" customFormat="1" ht="12.75"/>
    <row r="4379" s="7" customFormat="1" ht="12.75"/>
    <row r="4380" s="7" customFormat="1" ht="12.75"/>
    <row r="4381" s="7" customFormat="1" ht="12.75"/>
    <row r="4382" s="7" customFormat="1" ht="12.75"/>
    <row r="4383" s="7" customFormat="1" ht="12.75"/>
    <row r="4384" s="7" customFormat="1" ht="12.75"/>
    <row r="4385" s="7" customFormat="1" ht="12.75"/>
    <row r="4386" s="7" customFormat="1" ht="12.75"/>
    <row r="4387" s="7" customFormat="1" ht="12.75"/>
    <row r="4388" s="7" customFormat="1" ht="12.75"/>
    <row r="4389" s="7" customFormat="1" ht="12.75"/>
    <row r="4390" s="7" customFormat="1" ht="12.75"/>
    <row r="4391" s="7" customFormat="1" ht="12.75"/>
    <row r="4392" s="7" customFormat="1" ht="12.75"/>
    <row r="4393" s="7" customFormat="1" ht="12.75"/>
    <row r="4394" s="7" customFormat="1" ht="12.75"/>
    <row r="4395" s="7" customFormat="1" ht="12.75"/>
    <row r="4396" s="7" customFormat="1" ht="12.75"/>
    <row r="4397" s="7" customFormat="1" ht="12.75"/>
    <row r="4398" s="7" customFormat="1" ht="12.75"/>
    <row r="4399" s="7" customFormat="1" ht="12.75"/>
    <row r="4400" s="7" customFormat="1" ht="12.75"/>
    <row r="4401" s="7" customFormat="1" ht="12.75"/>
    <row r="4402" s="7" customFormat="1" ht="12.75"/>
    <row r="4403" s="7" customFormat="1" ht="12.75"/>
    <row r="4404" s="7" customFormat="1" ht="12.75"/>
    <row r="4405" s="7" customFormat="1" ht="12.75"/>
    <row r="4406" s="7" customFormat="1" ht="12.75"/>
    <row r="4407" s="7" customFormat="1" ht="12.75"/>
    <row r="4408" s="7" customFormat="1" ht="12.75"/>
    <row r="4409" s="7" customFormat="1" ht="12.75"/>
    <row r="4410" s="7" customFormat="1" ht="12.75"/>
    <row r="4411" s="7" customFormat="1" ht="12.75"/>
    <row r="4412" s="7" customFormat="1" ht="12.75"/>
    <row r="4413" s="7" customFormat="1" ht="12.75"/>
    <row r="4414" s="7" customFormat="1" ht="12.75"/>
    <row r="4415" s="7" customFormat="1" ht="12.75"/>
    <row r="4416" s="7" customFormat="1" ht="12.75"/>
    <row r="4417" s="7" customFormat="1" ht="12.75"/>
    <row r="4418" s="7" customFormat="1" ht="12.75"/>
    <row r="4419" s="7" customFormat="1" ht="12.75"/>
    <row r="4420" s="7" customFormat="1" ht="12.75"/>
    <row r="4421" s="7" customFormat="1" ht="12.75"/>
    <row r="4422" s="7" customFormat="1" ht="12.75"/>
    <row r="4423" s="7" customFormat="1" ht="12.75"/>
    <row r="4424" s="7" customFormat="1" ht="12.75"/>
    <row r="4425" s="7" customFormat="1" ht="12.75"/>
    <row r="4426" s="7" customFormat="1" ht="12.75"/>
    <row r="4427" s="7" customFormat="1" ht="12.75"/>
    <row r="4428" s="7" customFormat="1" ht="12.75"/>
    <row r="4429" s="7" customFormat="1" ht="12.75"/>
    <row r="4430" s="7" customFormat="1" ht="12.75"/>
    <row r="4431" s="7" customFormat="1" ht="12.75"/>
    <row r="4432" s="7" customFormat="1" ht="12.75"/>
    <row r="4433" s="7" customFormat="1" ht="12.75"/>
    <row r="4434" s="7" customFormat="1" ht="12.75"/>
    <row r="4435" s="7" customFormat="1" ht="12.75"/>
    <row r="4436" s="7" customFormat="1" ht="12.75"/>
    <row r="4437" s="7" customFormat="1" ht="12.75"/>
    <row r="4438" s="7" customFormat="1" ht="12.75"/>
    <row r="4439" s="7" customFormat="1" ht="12.75"/>
    <row r="4440" s="7" customFormat="1" ht="12.75"/>
    <row r="4441" s="7" customFormat="1" ht="12.75"/>
    <row r="4442" s="7" customFormat="1" ht="12.75"/>
    <row r="4443" s="7" customFormat="1" ht="12.75"/>
    <row r="4444" s="7" customFormat="1" ht="12.75"/>
    <row r="4445" s="7" customFormat="1" ht="12.75"/>
    <row r="4446" s="7" customFormat="1" ht="12.75"/>
    <row r="4447" s="7" customFormat="1" ht="12.75"/>
    <row r="4448" s="7" customFormat="1" ht="12.75"/>
    <row r="4449" s="7" customFormat="1" ht="12.75"/>
    <row r="4450" s="7" customFormat="1" ht="12.75"/>
    <row r="4451" s="7" customFormat="1" ht="12.75"/>
    <row r="4452" s="7" customFormat="1" ht="12.75"/>
    <row r="4453" s="7" customFormat="1" ht="12.75"/>
    <row r="4454" s="7" customFormat="1" ht="12.75"/>
    <row r="4455" s="7" customFormat="1" ht="12.75"/>
    <row r="4456" s="7" customFormat="1" ht="12.75"/>
    <row r="4457" s="7" customFormat="1" ht="12.75"/>
    <row r="4458" s="7" customFormat="1" ht="12.75"/>
    <row r="4459" s="7" customFormat="1" ht="12.75"/>
    <row r="4460" s="7" customFormat="1" ht="12.75"/>
    <row r="4461" s="7" customFormat="1" ht="12.75"/>
    <row r="4462" s="7" customFormat="1" ht="12.75"/>
    <row r="4463" s="7" customFormat="1" ht="12.75"/>
    <row r="4464" s="7" customFormat="1" ht="12.75"/>
    <row r="4465" s="7" customFormat="1" ht="12.75"/>
    <row r="4466" s="7" customFormat="1" ht="12.75"/>
    <row r="4467" s="7" customFormat="1" ht="12.75"/>
    <row r="4468" s="7" customFormat="1" ht="12.75"/>
    <row r="4469" s="7" customFormat="1" ht="12.75"/>
    <row r="4470" s="7" customFormat="1" ht="12.75"/>
    <row r="4471" s="7" customFormat="1" ht="12.75"/>
    <row r="4472" s="7" customFormat="1" ht="12.75"/>
    <row r="4473" s="7" customFormat="1" ht="12.75"/>
    <row r="4474" s="7" customFormat="1" ht="12.75"/>
    <row r="4475" s="7" customFormat="1" ht="12.75"/>
    <row r="4476" s="7" customFormat="1" ht="12.75"/>
    <row r="4477" s="7" customFormat="1" ht="12.75"/>
    <row r="4478" s="7" customFormat="1" ht="12.75"/>
    <row r="4479" s="7" customFormat="1" ht="12.75"/>
    <row r="4480" s="7" customFormat="1" ht="12.75"/>
    <row r="4481" s="7" customFormat="1" ht="12.75"/>
    <row r="4482" s="7" customFormat="1" ht="12.75"/>
    <row r="4483" s="7" customFormat="1" ht="12.75"/>
    <row r="4484" s="7" customFormat="1" ht="12.75"/>
    <row r="4485" s="7" customFormat="1" ht="12.75"/>
    <row r="4486" s="7" customFormat="1" ht="12.75"/>
    <row r="4487" s="7" customFormat="1" ht="12.75"/>
    <row r="4488" s="7" customFormat="1" ht="12.75"/>
    <row r="4489" s="7" customFormat="1" ht="12.75"/>
    <row r="4490" s="7" customFormat="1" ht="12.75"/>
    <row r="4491" s="7" customFormat="1" ht="12.75"/>
    <row r="4492" s="7" customFormat="1" ht="12.75"/>
    <row r="4493" s="7" customFormat="1" ht="12.75"/>
    <row r="4494" s="7" customFormat="1" ht="12.75"/>
    <row r="4495" s="7" customFormat="1" ht="12.75"/>
    <row r="4496" s="7" customFormat="1" ht="12.75"/>
    <row r="4497" s="7" customFormat="1" ht="12.75"/>
    <row r="4498" s="7" customFormat="1" ht="12.75"/>
    <row r="4499" s="7" customFormat="1" ht="12.75"/>
    <row r="4500" s="7" customFormat="1" ht="12.75"/>
    <row r="4501" s="7" customFormat="1" ht="12.75"/>
    <row r="4502" s="7" customFormat="1" ht="12.75"/>
    <row r="4503" s="7" customFormat="1" ht="12.75"/>
    <row r="4504" s="7" customFormat="1" ht="12.75"/>
    <row r="4505" s="7" customFormat="1" ht="12.75"/>
    <row r="4506" s="7" customFormat="1" ht="12.75"/>
    <row r="4507" s="7" customFormat="1" ht="12.75"/>
    <row r="4508" s="7" customFormat="1" ht="12.75"/>
    <row r="4509" s="7" customFormat="1" ht="12.75"/>
    <row r="4510" s="7" customFormat="1" ht="12.75"/>
    <row r="4511" s="7" customFormat="1" ht="12.75"/>
    <row r="4512" s="7" customFormat="1" ht="12.75"/>
    <row r="4513" s="7" customFormat="1" ht="12.75"/>
    <row r="4514" s="7" customFormat="1" ht="12.75"/>
    <row r="4515" s="7" customFormat="1" ht="12.75"/>
    <row r="4516" s="7" customFormat="1" ht="12.75"/>
    <row r="4517" s="7" customFormat="1" ht="12.75"/>
    <row r="4518" s="7" customFormat="1" ht="12.75"/>
    <row r="4519" s="7" customFormat="1" ht="12.75"/>
    <row r="4520" s="7" customFormat="1" ht="12.75"/>
    <row r="4521" s="7" customFormat="1" ht="12.75"/>
    <row r="4522" s="7" customFormat="1" ht="12.75"/>
    <row r="4523" s="7" customFormat="1" ht="12.75"/>
    <row r="4524" s="7" customFormat="1" ht="12.75"/>
    <row r="4525" s="7" customFormat="1" ht="12.75"/>
    <row r="4526" s="7" customFormat="1" ht="12.75"/>
    <row r="4527" s="7" customFormat="1" ht="12.75"/>
    <row r="4528" s="7" customFormat="1" ht="12.75"/>
    <row r="4529" s="7" customFormat="1" ht="12.75"/>
    <row r="4530" s="7" customFormat="1" ht="12.75"/>
    <row r="4531" s="7" customFormat="1" ht="12.75"/>
    <row r="4532" s="7" customFormat="1" ht="12.75"/>
    <row r="4533" s="7" customFormat="1" ht="12.75"/>
    <row r="4534" s="7" customFormat="1" ht="12.75"/>
    <row r="4535" s="7" customFormat="1" ht="12.75"/>
    <row r="4536" s="7" customFormat="1" ht="12.75"/>
    <row r="4537" s="7" customFormat="1" ht="12.75"/>
    <row r="4538" s="7" customFormat="1" ht="12.75"/>
    <row r="4539" s="7" customFormat="1" ht="12.75"/>
    <row r="4540" s="7" customFormat="1" ht="12.75"/>
    <row r="4541" s="7" customFormat="1" ht="12.75"/>
    <row r="4542" s="7" customFormat="1" ht="12.75"/>
    <row r="4543" s="7" customFormat="1" ht="12.75"/>
    <row r="4544" s="7" customFormat="1" ht="12.75"/>
    <row r="4545" s="7" customFormat="1" ht="12.75"/>
    <row r="4546" s="7" customFormat="1" ht="12.75"/>
    <row r="4547" s="7" customFormat="1" ht="12.75"/>
    <row r="4548" s="7" customFormat="1" ht="12.75"/>
    <row r="4549" s="7" customFormat="1" ht="12.75"/>
    <row r="4550" s="7" customFormat="1" ht="12.75"/>
    <row r="4551" s="7" customFormat="1" ht="12.75"/>
    <row r="4552" s="7" customFormat="1" ht="12.75"/>
    <row r="4553" s="7" customFormat="1" ht="12.75"/>
    <row r="4554" s="7" customFormat="1" ht="12.75"/>
    <row r="4555" s="7" customFormat="1" ht="12.75"/>
    <row r="4556" s="7" customFormat="1" ht="12.75"/>
    <row r="4557" s="7" customFormat="1" ht="12.75"/>
    <row r="4558" s="7" customFormat="1" ht="12.75"/>
    <row r="4559" s="7" customFormat="1" ht="12.75"/>
    <row r="4560" s="7" customFormat="1" ht="12.75"/>
    <row r="4561" s="7" customFormat="1" ht="12.75"/>
    <row r="4562" s="7" customFormat="1" ht="12.75"/>
    <row r="4563" s="7" customFormat="1" ht="12.75"/>
    <row r="4564" s="7" customFormat="1" ht="12.75"/>
    <row r="4565" s="7" customFormat="1" ht="12.75"/>
    <row r="4566" s="7" customFormat="1" ht="12.75"/>
    <row r="4567" s="7" customFormat="1" ht="12.75"/>
    <row r="4568" s="7" customFormat="1" ht="12.75"/>
    <row r="4569" s="7" customFormat="1" ht="12.75"/>
    <row r="4570" s="7" customFormat="1" ht="12.75"/>
    <row r="4571" s="7" customFormat="1" ht="12.75"/>
    <row r="4572" s="7" customFormat="1" ht="12.75"/>
    <row r="4573" s="7" customFormat="1" ht="12.75"/>
    <row r="4574" s="7" customFormat="1" ht="12.75"/>
    <row r="4575" s="7" customFormat="1" ht="12.75"/>
    <row r="4576" s="7" customFormat="1" ht="12.75"/>
    <row r="4577" s="7" customFormat="1" ht="12.75"/>
    <row r="4578" s="7" customFormat="1" ht="12.75"/>
    <row r="4579" s="7" customFormat="1" ht="12.75"/>
    <row r="4580" s="7" customFormat="1" ht="12.75"/>
    <row r="4581" s="7" customFormat="1" ht="12.75"/>
    <row r="4582" s="7" customFormat="1" ht="12.75"/>
    <row r="4583" s="7" customFormat="1" ht="12.75"/>
    <row r="4584" s="7" customFormat="1" ht="12.75"/>
    <row r="4585" s="7" customFormat="1" ht="12.75"/>
    <row r="4586" s="7" customFormat="1" ht="12.75"/>
    <row r="4587" s="7" customFormat="1" ht="12.75"/>
    <row r="4588" s="7" customFormat="1" ht="12.75"/>
    <row r="4589" s="7" customFormat="1" ht="12.75"/>
    <row r="4590" s="7" customFormat="1" ht="12.75"/>
    <row r="4591" s="7" customFormat="1" ht="12.75"/>
    <row r="4592" s="7" customFormat="1" ht="12.75"/>
    <row r="4593" s="7" customFormat="1" ht="12.75"/>
    <row r="4594" s="7" customFormat="1" ht="12.75"/>
    <row r="4595" s="7" customFormat="1" ht="12.75"/>
    <row r="4596" s="7" customFormat="1" ht="12.75"/>
    <row r="4597" s="7" customFormat="1" ht="12.75"/>
    <row r="4598" s="7" customFormat="1" ht="12.75"/>
    <row r="4599" s="7" customFormat="1" ht="12.75"/>
    <row r="4600" s="7" customFormat="1" ht="12.75"/>
    <row r="4601" s="7" customFormat="1" ht="12.75"/>
    <row r="4602" s="7" customFormat="1" ht="12.75"/>
    <row r="4603" s="7" customFormat="1" ht="12.75"/>
    <row r="4604" s="7" customFormat="1" ht="12.75"/>
    <row r="4605" s="7" customFormat="1" ht="12.75"/>
    <row r="4606" s="7" customFormat="1" ht="12.75"/>
    <row r="4607" s="7" customFormat="1" ht="12.75"/>
    <row r="4608" s="7" customFormat="1" ht="12.75"/>
    <row r="4609" s="7" customFormat="1" ht="12.75"/>
    <row r="4610" s="7" customFormat="1" ht="12.75"/>
    <row r="4611" s="7" customFormat="1" ht="12.75"/>
    <row r="4612" s="7" customFormat="1" ht="12.75"/>
    <row r="4613" s="7" customFormat="1" ht="12.75"/>
    <row r="4614" s="7" customFormat="1" ht="12.75"/>
    <row r="4615" s="7" customFormat="1" ht="12.75"/>
    <row r="4616" s="7" customFormat="1" ht="12.75"/>
    <row r="4617" s="7" customFormat="1" ht="12.75"/>
    <row r="4618" s="7" customFormat="1" ht="12.75"/>
    <row r="4619" s="7" customFormat="1" ht="12.75"/>
    <row r="4620" s="7" customFormat="1" ht="12.75"/>
    <row r="4621" s="7" customFormat="1" ht="12.75"/>
    <row r="4622" s="7" customFormat="1" ht="12.75"/>
    <row r="4623" s="7" customFormat="1" ht="12.75"/>
    <row r="4624" s="7" customFormat="1" ht="12.75"/>
    <row r="4625" s="7" customFormat="1" ht="12.75"/>
    <row r="4626" s="7" customFormat="1" ht="12.75"/>
    <row r="4627" s="7" customFormat="1" ht="12.75"/>
    <row r="4628" s="7" customFormat="1" ht="12.75"/>
    <row r="4629" s="7" customFormat="1" ht="12.75"/>
    <row r="4630" s="7" customFormat="1" ht="12.75"/>
    <row r="4631" s="7" customFormat="1" ht="12.75"/>
    <row r="4632" s="7" customFormat="1" ht="12.75"/>
    <row r="4633" s="7" customFormat="1" ht="12.75"/>
    <row r="4634" s="7" customFormat="1" ht="12.75"/>
    <row r="4635" s="7" customFormat="1" ht="12.75"/>
    <row r="4636" s="7" customFormat="1" ht="12.75"/>
    <row r="4637" s="7" customFormat="1" ht="12.75"/>
    <row r="4638" s="7" customFormat="1" ht="12.75"/>
    <row r="4639" s="7" customFormat="1" ht="12.75"/>
    <row r="4640" s="7" customFormat="1" ht="12.75"/>
    <row r="4641" s="7" customFormat="1" ht="12.75"/>
    <row r="4642" s="7" customFormat="1" ht="12.75"/>
    <row r="4643" s="7" customFormat="1" ht="12.75"/>
    <row r="4644" s="7" customFormat="1" ht="12.75"/>
    <row r="4645" s="7" customFormat="1" ht="12.75"/>
    <row r="4646" s="7" customFormat="1" ht="12.75"/>
    <row r="4647" s="7" customFormat="1" ht="12.75"/>
    <row r="4648" s="7" customFormat="1" ht="12.75"/>
    <row r="4649" s="7" customFormat="1" ht="12.75"/>
    <row r="4650" s="7" customFormat="1" ht="12.75"/>
    <row r="4651" s="7" customFormat="1" ht="12.75"/>
    <row r="4652" s="7" customFormat="1" ht="12.75"/>
    <row r="4653" s="7" customFormat="1" ht="12.75"/>
    <row r="4654" s="7" customFormat="1" ht="12.75"/>
    <row r="4655" s="7" customFormat="1" ht="12.75"/>
    <row r="4656" s="7" customFormat="1" ht="12.75"/>
    <row r="4657" s="7" customFormat="1" ht="12.75"/>
    <row r="4658" s="7" customFormat="1" ht="12.75"/>
    <row r="4659" s="7" customFormat="1" ht="12.75"/>
    <row r="4660" s="7" customFormat="1" ht="12.75"/>
    <row r="4661" s="7" customFormat="1" ht="12.75"/>
    <row r="4662" s="7" customFormat="1" ht="12.75"/>
    <row r="4663" s="7" customFormat="1" ht="12.75"/>
    <row r="4664" s="7" customFormat="1" ht="12.75"/>
    <row r="4665" s="7" customFormat="1" ht="12.75"/>
    <row r="4666" s="7" customFormat="1" ht="12.75"/>
    <row r="4667" s="7" customFormat="1" ht="12.75"/>
    <row r="4668" s="7" customFormat="1" ht="12.75"/>
    <row r="4669" s="7" customFormat="1" ht="12.75"/>
    <row r="4670" s="7" customFormat="1" ht="12.75"/>
    <row r="4671" s="7" customFormat="1" ht="12.75"/>
    <row r="4672" s="7" customFormat="1" ht="12.75"/>
    <row r="4673" s="7" customFormat="1" ht="12.75"/>
    <row r="4674" s="7" customFormat="1" ht="12.75"/>
    <row r="4675" s="7" customFormat="1" ht="12.75"/>
    <row r="4676" s="7" customFormat="1" ht="12.75"/>
    <row r="4677" s="7" customFormat="1" ht="12.75"/>
    <row r="4678" s="7" customFormat="1" ht="12.75"/>
    <row r="4679" s="7" customFormat="1" ht="12.75"/>
    <row r="4680" s="7" customFormat="1" ht="12.75"/>
    <row r="4681" s="7" customFormat="1" ht="12.75"/>
    <row r="4682" s="7" customFormat="1" ht="12.75"/>
    <row r="4683" s="7" customFormat="1" ht="12.75"/>
    <row r="4684" s="7" customFormat="1" ht="12.75"/>
    <row r="4685" s="7" customFormat="1" ht="12.75"/>
    <row r="4686" s="7" customFormat="1" ht="12.75"/>
    <row r="4687" s="7" customFormat="1" ht="12.75"/>
    <row r="4688" s="7" customFormat="1" ht="12.75"/>
    <row r="4689" s="7" customFormat="1" ht="12.75"/>
    <row r="4690" s="7" customFormat="1" ht="12.75"/>
    <row r="4691" s="7" customFormat="1" ht="12.75"/>
    <row r="4692" s="7" customFormat="1" ht="12.75"/>
    <row r="4693" s="7" customFormat="1" ht="12.75"/>
    <row r="4694" s="7" customFormat="1" ht="12.75"/>
    <row r="4695" s="7" customFormat="1" ht="12.75"/>
    <row r="4696" s="7" customFormat="1" ht="12.75"/>
    <row r="4697" s="7" customFormat="1" ht="12.75"/>
    <row r="4698" s="7" customFormat="1" ht="12.75"/>
    <row r="4699" s="7" customFormat="1" ht="12.75"/>
    <row r="4700" s="7" customFormat="1" ht="12.75"/>
    <row r="4701" s="7" customFormat="1" ht="12.75"/>
    <row r="4702" s="7" customFormat="1" ht="12.75"/>
    <row r="4703" s="7" customFormat="1" ht="12.75"/>
    <row r="4704" s="7" customFormat="1" ht="12.75"/>
    <row r="4705" s="7" customFormat="1" ht="12.75"/>
    <row r="4706" s="7" customFormat="1" ht="12.75"/>
    <row r="4707" s="7" customFormat="1" ht="12.75"/>
    <row r="4708" s="7" customFormat="1" ht="12.75"/>
    <row r="4709" s="7" customFormat="1" ht="12.75"/>
    <row r="4710" s="7" customFormat="1" ht="12.75"/>
    <row r="4711" s="7" customFormat="1" ht="12.75"/>
    <row r="4712" s="7" customFormat="1" ht="12.75"/>
    <row r="4713" s="7" customFormat="1" ht="12.75"/>
    <row r="4714" s="7" customFormat="1" ht="12.75"/>
    <row r="4715" s="7" customFormat="1" ht="12.75"/>
    <row r="4716" s="7" customFormat="1" ht="12.75"/>
    <row r="4717" s="7" customFormat="1" ht="12.75"/>
    <row r="4718" s="7" customFormat="1" ht="12.75"/>
    <row r="4719" s="7" customFormat="1" ht="12.75"/>
    <row r="4720" s="7" customFormat="1" ht="12.75"/>
    <row r="4721" s="7" customFormat="1" ht="12.75"/>
    <row r="4722" s="7" customFormat="1" ht="12.75"/>
    <row r="4723" s="7" customFormat="1" ht="12.75"/>
    <row r="4724" s="7" customFormat="1" ht="12.75"/>
    <row r="4725" s="7" customFormat="1" ht="12.75"/>
    <row r="4726" s="7" customFormat="1" ht="12.75"/>
    <row r="4727" s="7" customFormat="1" ht="12.75"/>
    <row r="4728" s="7" customFormat="1" ht="12.75"/>
    <row r="4729" s="7" customFormat="1" ht="12.75"/>
    <row r="4730" s="7" customFormat="1" ht="12.75"/>
    <row r="4731" s="7" customFormat="1" ht="12.75"/>
    <row r="4732" s="7" customFormat="1" ht="12.75"/>
    <row r="4733" s="7" customFormat="1" ht="12.75"/>
    <row r="4734" s="7" customFormat="1" ht="12.75"/>
    <row r="4735" s="7" customFormat="1" ht="12.75"/>
    <row r="4736" s="7" customFormat="1" ht="12.75"/>
    <row r="4737" s="7" customFormat="1" ht="12.75"/>
    <row r="4738" s="7" customFormat="1" ht="12.75"/>
    <row r="4739" s="7" customFormat="1" ht="12.75"/>
    <row r="4740" s="7" customFormat="1" ht="12.75"/>
    <row r="4741" s="7" customFormat="1" ht="12.75"/>
    <row r="4742" s="7" customFormat="1" ht="12.75"/>
    <row r="4743" s="7" customFormat="1" ht="12.75"/>
    <row r="4744" s="7" customFormat="1" ht="12.75"/>
    <row r="4745" s="7" customFormat="1" ht="12.75"/>
    <row r="4746" s="7" customFormat="1" ht="12.75"/>
    <row r="4747" s="7" customFormat="1" ht="12.75"/>
    <row r="4748" s="7" customFormat="1" ht="12.75"/>
    <row r="4749" s="7" customFormat="1" ht="12.75"/>
    <row r="4750" s="7" customFormat="1" ht="12.75"/>
    <row r="4751" s="7" customFormat="1" ht="12.75"/>
    <row r="4752" s="7" customFormat="1" ht="12.75"/>
    <row r="4753" s="7" customFormat="1" ht="12.75"/>
    <row r="4754" s="7" customFormat="1" ht="12.75"/>
    <row r="4755" s="7" customFormat="1" ht="12.75"/>
    <row r="4756" s="7" customFormat="1" ht="12.75"/>
    <row r="4757" s="7" customFormat="1" ht="12.75"/>
    <row r="4758" s="7" customFormat="1" ht="12.75"/>
    <row r="4759" s="7" customFormat="1" ht="12.75"/>
    <row r="4760" s="7" customFormat="1" ht="12.75"/>
    <row r="4761" s="7" customFormat="1" ht="12.75"/>
    <row r="4762" s="7" customFormat="1" ht="12.75"/>
    <row r="4763" s="7" customFormat="1" ht="12.75"/>
    <row r="4764" s="7" customFormat="1" ht="12.75"/>
    <row r="4765" s="7" customFormat="1" ht="12.75"/>
    <row r="4766" s="7" customFormat="1" ht="12.75"/>
    <row r="4767" s="7" customFormat="1" ht="12.75"/>
    <row r="4768" s="7" customFormat="1" ht="12.75"/>
    <row r="4769" s="7" customFormat="1" ht="12.75"/>
    <row r="4770" s="7" customFormat="1" ht="12.75"/>
    <row r="4771" s="7" customFormat="1" ht="12.75"/>
    <row r="4772" s="7" customFormat="1" ht="12.75"/>
    <row r="4773" s="7" customFormat="1" ht="12.75"/>
    <row r="4774" s="7" customFormat="1" ht="12.75"/>
    <row r="4775" s="7" customFormat="1" ht="12.75"/>
    <row r="4776" s="7" customFormat="1" ht="12.75"/>
    <row r="4777" s="7" customFormat="1" ht="12.75"/>
    <row r="4778" s="7" customFormat="1" ht="12.75"/>
    <row r="4779" s="7" customFormat="1" ht="12.75"/>
    <row r="4780" s="7" customFormat="1" ht="12.75"/>
    <row r="4781" s="7" customFormat="1" ht="12.75"/>
    <row r="4782" s="7" customFormat="1" ht="12.75"/>
    <row r="4783" s="7" customFormat="1" ht="12.75"/>
    <row r="4784" s="7" customFormat="1" ht="12.75"/>
    <row r="4785" s="7" customFormat="1" ht="12.75"/>
    <row r="4786" s="7" customFormat="1" ht="12.75"/>
    <row r="4787" s="7" customFormat="1" ht="12.75"/>
    <row r="4788" s="7" customFormat="1" ht="12.75"/>
    <row r="4789" s="7" customFormat="1" ht="12.75"/>
    <row r="4790" s="7" customFormat="1" ht="12.75"/>
    <row r="4791" s="7" customFormat="1" ht="12.75"/>
    <row r="4792" s="7" customFormat="1" ht="12.75"/>
    <row r="4793" s="7" customFormat="1" ht="12.75"/>
    <row r="4794" s="7" customFormat="1" ht="12.75"/>
    <row r="4795" s="7" customFormat="1" ht="12.75"/>
    <row r="4796" s="7" customFormat="1" ht="12.75"/>
    <row r="4797" s="7" customFormat="1" ht="12.75"/>
    <row r="4798" s="7" customFormat="1" ht="12.75"/>
    <row r="4799" s="7" customFormat="1" ht="12.75"/>
    <row r="4800" s="7" customFormat="1" ht="12.75"/>
    <row r="4801" s="7" customFormat="1" ht="12.75"/>
    <row r="4802" s="7" customFormat="1" ht="12.75"/>
    <row r="4803" s="7" customFormat="1" ht="12.75"/>
    <row r="4804" s="7" customFormat="1" ht="12.75"/>
    <row r="4805" s="7" customFormat="1" ht="12.75"/>
    <row r="4806" s="7" customFormat="1" ht="12.75"/>
    <row r="4807" s="7" customFormat="1" ht="12.75"/>
    <row r="4808" s="7" customFormat="1" ht="12.75"/>
    <row r="4809" s="7" customFormat="1" ht="12.75"/>
    <row r="4810" s="7" customFormat="1" ht="12.75"/>
    <row r="4811" s="7" customFormat="1" ht="12.75"/>
    <row r="4812" s="7" customFormat="1" ht="12.75"/>
    <row r="4813" s="7" customFormat="1" ht="12.75"/>
    <row r="4814" s="7" customFormat="1" ht="12.75"/>
    <row r="4815" s="7" customFormat="1" ht="12.75"/>
    <row r="4816" s="7" customFormat="1" ht="12.75"/>
    <row r="4817" s="7" customFormat="1" ht="12.75"/>
    <row r="4818" s="7" customFormat="1" ht="12.75"/>
    <row r="4819" s="7" customFormat="1" ht="12.75"/>
    <row r="4820" s="7" customFormat="1" ht="12.75"/>
    <row r="4821" s="7" customFormat="1" ht="12.75"/>
    <row r="4822" s="7" customFormat="1" ht="12.75"/>
    <row r="4823" s="7" customFormat="1" ht="12.75"/>
    <row r="4824" s="7" customFormat="1" ht="12.75"/>
    <row r="4825" s="7" customFormat="1" ht="12.75"/>
    <row r="4826" s="7" customFormat="1" ht="12.75"/>
    <row r="4827" s="7" customFormat="1" ht="12.75"/>
    <row r="4828" s="7" customFormat="1" ht="12.75"/>
    <row r="4829" s="7" customFormat="1" ht="12.75"/>
    <row r="4830" s="7" customFormat="1" ht="12.75"/>
    <row r="4831" s="7" customFormat="1" ht="12.75"/>
    <row r="4832" s="7" customFormat="1" ht="12.75"/>
    <row r="4833" s="7" customFormat="1" ht="12.75"/>
    <row r="4834" s="7" customFormat="1" ht="12.75"/>
    <row r="4835" s="7" customFormat="1" ht="12.75"/>
    <row r="4836" s="7" customFormat="1" ht="12.75"/>
    <row r="4837" s="7" customFormat="1" ht="12.75"/>
    <row r="4838" s="7" customFormat="1" ht="12.75"/>
    <row r="4839" s="7" customFormat="1" ht="12.75"/>
    <row r="4840" s="7" customFormat="1" ht="12.75"/>
    <row r="4841" s="7" customFormat="1" ht="12.75"/>
    <row r="4842" s="7" customFormat="1" ht="12.75"/>
    <row r="4843" s="7" customFormat="1" ht="12.75"/>
    <row r="4844" s="7" customFormat="1" ht="12.75"/>
    <row r="4845" s="7" customFormat="1" ht="12.75"/>
    <row r="4846" s="7" customFormat="1" ht="12.75"/>
    <row r="4847" s="7" customFormat="1" ht="12.75"/>
    <row r="4848" s="7" customFormat="1" ht="12.75"/>
    <row r="4849" s="7" customFormat="1" ht="12.75"/>
    <row r="4850" s="7" customFormat="1" ht="12.75"/>
    <row r="4851" s="7" customFormat="1" ht="12.75"/>
    <row r="4852" s="7" customFormat="1" ht="12.75"/>
    <row r="4853" s="7" customFormat="1" ht="12.75"/>
    <row r="4854" s="7" customFormat="1" ht="12.75"/>
    <row r="4855" s="7" customFormat="1" ht="12.75"/>
    <row r="4856" s="7" customFormat="1" ht="12.75"/>
    <row r="4857" s="7" customFormat="1" ht="12.75"/>
    <row r="4858" s="7" customFormat="1" ht="12.75"/>
    <row r="4859" s="7" customFormat="1" ht="12.75"/>
    <row r="4860" s="7" customFormat="1" ht="12.75"/>
    <row r="4861" s="7" customFormat="1" ht="12.75"/>
    <row r="4862" s="7" customFormat="1" ht="12.75"/>
    <row r="4863" s="7" customFormat="1" ht="12.75"/>
    <row r="4864" s="7" customFormat="1" ht="12.75"/>
    <row r="4865" s="7" customFormat="1" ht="12.75"/>
    <row r="4866" s="7" customFormat="1" ht="12.75"/>
    <row r="4867" s="7" customFormat="1" ht="12.75"/>
    <row r="4868" s="7" customFormat="1" ht="12.75"/>
    <row r="4869" s="7" customFormat="1" ht="12.75"/>
    <row r="4870" s="7" customFormat="1" ht="12.75"/>
    <row r="4871" s="7" customFormat="1" ht="12.75"/>
    <row r="4872" s="7" customFormat="1" ht="12.75"/>
    <row r="4873" s="7" customFormat="1" ht="12.75"/>
    <row r="4874" s="7" customFormat="1" ht="12.75"/>
    <row r="4875" s="7" customFormat="1" ht="12.75"/>
    <row r="4876" s="7" customFormat="1" ht="12.75"/>
    <row r="4877" s="7" customFormat="1" ht="12.75"/>
    <row r="4878" s="7" customFormat="1" ht="12.75"/>
    <row r="4879" s="7" customFormat="1" ht="12.75"/>
    <row r="4880" s="7" customFormat="1" ht="12.75"/>
    <row r="4881" s="7" customFormat="1" ht="12.75"/>
    <row r="4882" s="7" customFormat="1" ht="12.75"/>
    <row r="4883" s="7" customFormat="1" ht="12.75"/>
    <row r="4884" s="7" customFormat="1" ht="12.75"/>
    <row r="4885" s="7" customFormat="1" ht="12.75"/>
    <row r="4886" s="7" customFormat="1" ht="12.75"/>
    <row r="4887" s="7" customFormat="1" ht="12.75"/>
    <row r="4888" s="7" customFormat="1" ht="12.75"/>
    <row r="4889" s="7" customFormat="1" ht="12.75"/>
    <row r="4890" s="7" customFormat="1" ht="12.75"/>
    <row r="4891" s="7" customFormat="1" ht="12.75"/>
    <row r="4892" s="7" customFormat="1" ht="12.75"/>
    <row r="4893" s="7" customFormat="1" ht="12.75"/>
    <row r="4894" s="7" customFormat="1" ht="12.75"/>
    <row r="4895" s="7" customFormat="1" ht="12.75"/>
    <row r="4896" s="7" customFormat="1" ht="12.75"/>
    <row r="4897" s="7" customFormat="1" ht="12.75"/>
    <row r="4898" s="7" customFormat="1" ht="12.75"/>
    <row r="4899" s="7" customFormat="1" ht="12.75"/>
    <row r="4900" s="7" customFormat="1" ht="12.75"/>
    <row r="4901" s="7" customFormat="1" ht="12.75"/>
    <row r="4902" s="7" customFormat="1" ht="12.75"/>
    <row r="4903" s="7" customFormat="1" ht="12.75"/>
    <row r="4904" s="7" customFormat="1" ht="12.75"/>
    <row r="4905" s="7" customFormat="1" ht="12.75"/>
    <row r="4906" s="7" customFormat="1" ht="12.75"/>
    <row r="4907" s="7" customFormat="1" ht="12.75"/>
    <row r="4908" s="7" customFormat="1" ht="12.75"/>
    <row r="4909" s="7" customFormat="1" ht="12.75"/>
    <row r="4910" s="7" customFormat="1" ht="12.75"/>
    <row r="4911" s="7" customFormat="1" ht="12.75"/>
    <row r="4912" s="7" customFormat="1" ht="12.75"/>
    <row r="4913" s="7" customFormat="1" ht="12.75"/>
    <row r="4914" s="7" customFormat="1" ht="12.75"/>
    <row r="4915" s="7" customFormat="1" ht="12.75"/>
    <row r="4916" s="7" customFormat="1" ht="12.75"/>
    <row r="4917" s="7" customFormat="1" ht="12.75"/>
    <row r="4918" s="7" customFormat="1" ht="12.75"/>
    <row r="4919" s="7" customFormat="1" ht="12.75"/>
    <row r="4920" s="7" customFormat="1" ht="12.75"/>
    <row r="4921" s="7" customFormat="1" ht="12.75"/>
    <row r="4922" s="7" customFormat="1" ht="12.75"/>
    <row r="4923" s="7" customFormat="1" ht="12.75"/>
    <row r="4924" s="7" customFormat="1" ht="12.75"/>
    <row r="4925" s="7" customFormat="1" ht="12.75"/>
    <row r="4926" s="7" customFormat="1" ht="12.75"/>
    <row r="4927" s="7" customFormat="1" ht="12.75"/>
    <row r="4928" s="7" customFormat="1" ht="12.75"/>
    <row r="4929" s="7" customFormat="1" ht="12.75"/>
    <row r="4930" s="7" customFormat="1" ht="12.75"/>
    <row r="4931" s="7" customFormat="1" ht="12.75"/>
    <row r="4932" s="7" customFormat="1" ht="12.75"/>
    <row r="4933" s="7" customFormat="1" ht="12.75"/>
    <row r="4934" s="7" customFormat="1" ht="12.75"/>
    <row r="4935" s="7" customFormat="1" ht="12.75"/>
    <row r="4936" s="7" customFormat="1" ht="12.75"/>
    <row r="4937" s="7" customFormat="1" ht="12.75"/>
    <row r="4938" s="7" customFormat="1" ht="12.75"/>
    <row r="4939" s="7" customFormat="1" ht="12.75"/>
    <row r="4940" s="7" customFormat="1" ht="12.75"/>
    <row r="4941" s="7" customFormat="1" ht="12.75"/>
    <row r="4942" s="7" customFormat="1" ht="12.75"/>
    <row r="4943" s="7" customFormat="1" ht="12.75"/>
    <row r="4944" s="7" customFormat="1" ht="12.75"/>
    <row r="4945" s="7" customFormat="1" ht="12.75"/>
    <row r="4946" s="7" customFormat="1" ht="12.75"/>
    <row r="4947" s="7" customFormat="1" ht="12.75"/>
    <row r="4948" s="7" customFormat="1" ht="12.75"/>
    <row r="4949" s="7" customFormat="1" ht="12.75"/>
    <row r="4950" s="7" customFormat="1" ht="12.75"/>
    <row r="4951" s="7" customFormat="1" ht="12.75"/>
    <row r="4952" s="7" customFormat="1" ht="12.75"/>
    <row r="4953" s="7" customFormat="1" ht="12.75"/>
    <row r="4954" s="7" customFormat="1" ht="12.75"/>
    <row r="4955" s="7" customFormat="1" ht="12.75"/>
    <row r="4956" s="7" customFormat="1" ht="12.75"/>
    <row r="4957" s="7" customFormat="1" ht="12.75"/>
    <row r="4958" s="7" customFormat="1" ht="12.75"/>
    <row r="4959" s="7" customFormat="1" ht="12.75"/>
    <row r="4960" s="7" customFormat="1" ht="12.75"/>
    <row r="4961" s="7" customFormat="1" ht="12.75"/>
    <row r="4962" s="7" customFormat="1" ht="12.75"/>
    <row r="4963" s="7" customFormat="1" ht="12.75"/>
    <row r="4964" s="7" customFormat="1" ht="12.75"/>
    <row r="4965" s="7" customFormat="1" ht="12.75"/>
    <row r="4966" s="7" customFormat="1" ht="12.75"/>
    <row r="4967" s="7" customFormat="1" ht="12.75"/>
    <row r="4968" s="7" customFormat="1" ht="12.75"/>
    <row r="4969" s="7" customFormat="1" ht="12.75"/>
    <row r="4970" s="7" customFormat="1" ht="12.75"/>
    <row r="4971" s="7" customFormat="1" ht="12.75"/>
    <row r="4972" s="7" customFormat="1" ht="12.75"/>
    <row r="4973" s="7" customFormat="1" ht="12.75"/>
    <row r="4974" s="7" customFormat="1" ht="12.75"/>
    <row r="4975" s="7" customFormat="1" ht="12.75"/>
    <row r="4976" s="7" customFormat="1" ht="12.75"/>
    <row r="4977" s="7" customFormat="1" ht="12.75"/>
    <row r="4978" s="7" customFormat="1" ht="12.75"/>
    <row r="4979" s="7" customFormat="1" ht="12.75"/>
    <row r="4980" s="7" customFormat="1" ht="12.75"/>
    <row r="4981" s="7" customFormat="1" ht="12.75"/>
    <row r="4982" s="7" customFormat="1" ht="12.75"/>
    <row r="4983" s="7" customFormat="1" ht="12.75"/>
    <row r="4984" s="7" customFormat="1" ht="12.75"/>
    <row r="4985" s="7" customFormat="1" ht="12.75"/>
    <row r="4986" s="7" customFormat="1" ht="12.75"/>
    <row r="4987" s="7" customFormat="1" ht="12.75"/>
    <row r="4988" s="7" customFormat="1" ht="12.75"/>
    <row r="4989" s="7" customFormat="1" ht="12.75"/>
    <row r="4990" s="7" customFormat="1" ht="12.75"/>
    <row r="4991" s="7" customFormat="1" ht="12.75"/>
    <row r="4992" s="7" customFormat="1" ht="12.75"/>
    <row r="4993" s="7" customFormat="1" ht="12.75"/>
    <row r="4994" s="7" customFormat="1" ht="12.75"/>
    <row r="4995" s="7" customFormat="1" ht="12.75"/>
    <row r="4996" s="7" customFormat="1" ht="12.75"/>
    <row r="4997" s="7" customFormat="1" ht="12.75"/>
    <row r="4998" s="7" customFormat="1" ht="12.75"/>
    <row r="4999" s="7" customFormat="1" ht="12.75"/>
    <row r="5000" s="7" customFormat="1" ht="12.75"/>
    <row r="5001" s="7" customFormat="1" ht="12.75"/>
    <row r="5002" s="7" customFormat="1" ht="12.75"/>
    <row r="5003" s="7" customFormat="1" ht="12.75"/>
    <row r="5004" s="7" customFormat="1" ht="12.75"/>
    <row r="5005" s="7" customFormat="1" ht="12.75"/>
    <row r="5006" s="7" customFormat="1" ht="12.75"/>
    <row r="5007" s="7" customFormat="1" ht="12.75"/>
    <row r="5008" s="7" customFormat="1" ht="12.75"/>
    <row r="5009" s="7" customFormat="1" ht="12.75"/>
    <row r="5010" s="7" customFormat="1" ht="12.75"/>
    <row r="5011" s="7" customFormat="1" ht="12.75"/>
    <row r="5012" s="7" customFormat="1" ht="12.75"/>
    <row r="5013" s="7" customFormat="1" ht="12.75"/>
    <row r="5014" s="7" customFormat="1" ht="12.75"/>
    <row r="5015" s="7" customFormat="1" ht="12.75"/>
    <row r="5016" s="7" customFormat="1" ht="12.75"/>
    <row r="5017" s="7" customFormat="1" ht="12.75"/>
    <row r="5018" s="7" customFormat="1" ht="12.75"/>
    <row r="5019" s="7" customFormat="1" ht="12.75"/>
    <row r="5020" s="7" customFormat="1" ht="12.75"/>
    <row r="5021" s="7" customFormat="1" ht="12.75"/>
    <row r="5022" s="7" customFormat="1" ht="12.75"/>
    <row r="5023" s="7" customFormat="1" ht="12.75"/>
    <row r="5024" s="7" customFormat="1" ht="12.75"/>
    <row r="5025" s="7" customFormat="1" ht="12.75"/>
    <row r="5026" s="7" customFormat="1" ht="12.75"/>
    <row r="5027" s="7" customFormat="1" ht="12.75"/>
    <row r="5028" s="7" customFormat="1" ht="12.75"/>
    <row r="5029" s="7" customFormat="1" ht="12.75"/>
    <row r="5030" s="7" customFormat="1" ht="12.75"/>
    <row r="5031" s="7" customFormat="1" ht="12.75"/>
    <row r="5032" s="7" customFormat="1" ht="12.75"/>
    <row r="5033" s="7" customFormat="1" ht="12.75"/>
    <row r="5034" s="7" customFormat="1" ht="12.75"/>
    <row r="5035" s="7" customFormat="1" ht="12.75"/>
    <row r="5036" s="7" customFormat="1" ht="12.75"/>
    <row r="5037" s="7" customFormat="1" ht="12.75"/>
    <row r="5038" s="7" customFormat="1" ht="12.75"/>
    <row r="5039" s="7" customFormat="1" ht="12.75"/>
    <row r="5040" s="7" customFormat="1" ht="12.75"/>
    <row r="5041" s="7" customFormat="1" ht="12.75"/>
    <row r="5042" s="7" customFormat="1" ht="12.75"/>
    <row r="5043" s="7" customFormat="1" ht="12.75"/>
    <row r="5044" s="7" customFormat="1" ht="12.75"/>
    <row r="5045" s="7" customFormat="1" ht="12.75"/>
    <row r="5046" s="7" customFormat="1" ht="12.75"/>
    <row r="5047" s="7" customFormat="1" ht="12.75"/>
    <row r="5048" s="7" customFormat="1" ht="12.75"/>
    <row r="5049" s="7" customFormat="1" ht="12.75"/>
    <row r="5050" s="7" customFormat="1" ht="12.75"/>
    <row r="5051" s="7" customFormat="1" ht="12.75"/>
    <row r="5052" s="7" customFormat="1" ht="12.75"/>
    <row r="5053" s="7" customFormat="1" ht="12.75"/>
    <row r="5054" s="7" customFormat="1" ht="12.75"/>
    <row r="5055" s="7" customFormat="1" ht="12.75"/>
    <row r="5056" s="7" customFormat="1" ht="12.75"/>
    <row r="5057" s="7" customFormat="1" ht="12.75"/>
    <row r="5058" s="7" customFormat="1" ht="12.75"/>
    <row r="5059" s="7" customFormat="1" ht="12.75"/>
    <row r="5060" s="7" customFormat="1" ht="12.75"/>
    <row r="5061" s="7" customFormat="1" ht="12.75"/>
    <row r="5062" s="7" customFormat="1" ht="12.75"/>
    <row r="5063" s="7" customFormat="1" ht="12.75"/>
    <row r="5064" s="7" customFormat="1" ht="12.75"/>
    <row r="5065" s="7" customFormat="1" ht="12.75"/>
    <row r="5066" s="7" customFormat="1" ht="12.75"/>
    <row r="5067" s="7" customFormat="1" ht="12.75"/>
    <row r="5068" s="7" customFormat="1" ht="12.75"/>
    <row r="5069" s="7" customFormat="1" ht="12.75"/>
    <row r="5070" s="7" customFormat="1" ht="12.75"/>
    <row r="5071" s="7" customFormat="1" ht="12.75"/>
    <row r="5072" s="7" customFormat="1" ht="12.75"/>
    <row r="5073" s="7" customFormat="1" ht="12.75"/>
    <row r="5074" s="7" customFormat="1" ht="12.75"/>
    <row r="5075" s="7" customFormat="1" ht="12.75"/>
    <row r="5076" s="7" customFormat="1" ht="12.75"/>
    <row r="5077" s="7" customFormat="1" ht="12.75"/>
    <row r="5078" s="7" customFormat="1" ht="12.75"/>
    <row r="5079" s="7" customFormat="1" ht="12.75"/>
    <row r="5080" s="7" customFormat="1" ht="12.75"/>
    <row r="5081" s="7" customFormat="1" ht="12.75"/>
    <row r="5082" s="7" customFormat="1" ht="12.75"/>
    <row r="5083" s="7" customFormat="1" ht="12.75"/>
    <row r="5084" s="7" customFormat="1" ht="12.75"/>
    <row r="5085" s="7" customFormat="1" ht="12.75"/>
    <row r="5086" s="7" customFormat="1" ht="12.75"/>
    <row r="5087" s="7" customFormat="1" ht="12.75"/>
    <row r="5088" s="7" customFormat="1" ht="12.75"/>
    <row r="5089" s="7" customFormat="1" ht="12.75"/>
    <row r="5090" s="7" customFormat="1" ht="12.75"/>
    <row r="5091" s="7" customFormat="1" ht="12.75"/>
    <row r="5092" s="7" customFormat="1" ht="12.75"/>
    <row r="5093" s="7" customFormat="1" ht="12.75"/>
    <row r="5094" s="7" customFormat="1" ht="12.75"/>
    <row r="5095" s="7" customFormat="1" ht="12.75"/>
    <row r="5096" s="7" customFormat="1" ht="12.75"/>
    <row r="5097" s="7" customFormat="1" ht="12.75"/>
    <row r="5098" s="7" customFormat="1" ht="12.75"/>
    <row r="5099" s="7" customFormat="1" ht="12.75"/>
    <row r="5100" s="7" customFormat="1" ht="12.75"/>
    <row r="5101" s="7" customFormat="1" ht="12.75"/>
    <row r="5102" s="7" customFormat="1" ht="12.75"/>
    <row r="5103" s="7" customFormat="1" ht="12.75"/>
    <row r="5104" s="7" customFormat="1" ht="12.75"/>
    <row r="5105" s="7" customFormat="1" ht="12.75"/>
    <row r="5106" s="7" customFormat="1" ht="12.75"/>
    <row r="5107" s="7" customFormat="1" ht="12.75"/>
    <row r="5108" s="7" customFormat="1" ht="12.75"/>
    <row r="5109" s="7" customFormat="1" ht="12.75"/>
    <row r="5110" s="7" customFormat="1" ht="12.75"/>
    <row r="5111" s="7" customFormat="1" ht="12.75"/>
    <row r="5112" s="7" customFormat="1" ht="12.75"/>
    <row r="5113" s="7" customFormat="1" ht="12.75"/>
    <row r="5114" s="7" customFormat="1" ht="12.75"/>
    <row r="5115" s="7" customFormat="1" ht="12.75"/>
    <row r="5116" s="7" customFormat="1" ht="12.75"/>
    <row r="5117" s="7" customFormat="1" ht="12.75"/>
    <row r="5118" s="7" customFormat="1" ht="12.75"/>
    <row r="5119" s="7" customFormat="1" ht="12.75"/>
    <row r="5120" s="7" customFormat="1" ht="12.75"/>
    <row r="5121" s="7" customFormat="1" ht="12.75"/>
    <row r="5122" s="7" customFormat="1" ht="12.75"/>
    <row r="5123" s="7" customFormat="1" ht="12.75"/>
    <row r="5124" s="7" customFormat="1" ht="12.75"/>
    <row r="5125" s="7" customFormat="1" ht="12.75"/>
    <row r="5126" s="7" customFormat="1" ht="12.75"/>
    <row r="5127" s="7" customFormat="1" ht="12.75"/>
    <row r="5128" s="7" customFormat="1" ht="12.75"/>
    <row r="5129" s="7" customFormat="1" ht="12.75"/>
    <row r="5130" s="7" customFormat="1" ht="12.75"/>
    <row r="5131" s="7" customFormat="1" ht="12.75"/>
    <row r="5132" s="7" customFormat="1" ht="12.75"/>
    <row r="5133" s="7" customFormat="1" ht="12.75"/>
    <row r="5134" s="7" customFormat="1" ht="12.75"/>
    <row r="5135" s="7" customFormat="1" ht="12.75"/>
    <row r="5136" s="7" customFormat="1" ht="12.75"/>
    <row r="5137" s="7" customFormat="1" ht="12.75"/>
    <row r="5138" s="7" customFormat="1" ht="12.75"/>
    <row r="5139" s="7" customFormat="1" ht="12.75"/>
    <row r="5140" s="7" customFormat="1" ht="12.75"/>
    <row r="5141" s="7" customFormat="1" ht="12.75"/>
    <row r="5142" s="7" customFormat="1" ht="12.75"/>
    <row r="5143" s="7" customFormat="1" ht="12.75"/>
    <row r="5144" s="7" customFormat="1" ht="12.75"/>
    <row r="5145" s="7" customFormat="1" ht="12.75"/>
    <row r="5146" s="7" customFormat="1" ht="12.75"/>
    <row r="5147" s="7" customFormat="1" ht="12.75"/>
    <row r="5148" s="7" customFormat="1" ht="12.75"/>
    <row r="5149" s="7" customFormat="1" ht="12.75"/>
    <row r="5150" s="7" customFormat="1" ht="12.75"/>
    <row r="5151" s="7" customFormat="1" ht="12.75"/>
    <row r="5152" s="7" customFormat="1" ht="12.75"/>
    <row r="5153" s="7" customFormat="1" ht="12.75"/>
    <row r="5154" s="7" customFormat="1" ht="12.75"/>
    <row r="5155" s="7" customFormat="1" ht="12.75"/>
    <row r="5156" s="7" customFormat="1" ht="12.75"/>
    <row r="5157" s="7" customFormat="1" ht="12.75"/>
    <row r="5158" s="7" customFormat="1" ht="12.75"/>
    <row r="5159" s="7" customFormat="1" ht="12.75"/>
    <row r="5160" s="7" customFormat="1" ht="12.75"/>
    <row r="5161" s="7" customFormat="1" ht="12.75"/>
    <row r="5162" s="7" customFormat="1" ht="12.75"/>
    <row r="5163" s="7" customFormat="1" ht="12.75"/>
    <row r="5164" s="7" customFormat="1" ht="12.75"/>
    <row r="5165" s="7" customFormat="1" ht="12.75"/>
    <row r="5166" s="7" customFormat="1" ht="12.75"/>
    <row r="5167" s="7" customFormat="1" ht="12.75"/>
    <row r="5168" s="7" customFormat="1" ht="12.75"/>
    <row r="5169" s="7" customFormat="1" ht="12.75"/>
    <row r="5170" s="7" customFormat="1" ht="12.75"/>
    <row r="5171" s="7" customFormat="1" ht="12.75"/>
    <row r="5172" s="7" customFormat="1" ht="12.75"/>
    <row r="5173" s="7" customFormat="1" ht="12.75"/>
    <row r="5174" s="7" customFormat="1" ht="12.75"/>
    <row r="5175" s="7" customFormat="1" ht="12.75"/>
    <row r="5176" s="7" customFormat="1" ht="12.75"/>
    <row r="5177" s="7" customFormat="1" ht="12.75"/>
    <row r="5178" s="7" customFormat="1" ht="12.75"/>
    <row r="5179" s="7" customFormat="1" ht="12.75"/>
    <row r="5180" s="7" customFormat="1" ht="12.75"/>
    <row r="5181" s="7" customFormat="1" ht="12.75"/>
    <row r="5182" s="7" customFormat="1" ht="12.75"/>
    <row r="5183" s="7" customFormat="1" ht="12.75"/>
    <row r="5184" s="7" customFormat="1" ht="12.75"/>
    <row r="5185" s="7" customFormat="1" ht="12.75"/>
    <row r="5186" s="7" customFormat="1" ht="12.75"/>
    <row r="5187" s="7" customFormat="1" ht="12.75"/>
    <row r="5188" s="7" customFormat="1" ht="12.75"/>
    <row r="5189" s="7" customFormat="1" ht="12.75"/>
    <row r="5190" s="7" customFormat="1" ht="12.75"/>
    <row r="5191" s="7" customFormat="1" ht="12.75"/>
    <row r="5192" s="7" customFormat="1" ht="12.75"/>
    <row r="5193" s="7" customFormat="1" ht="12.75"/>
    <row r="5194" s="7" customFormat="1" ht="12.75"/>
    <row r="5195" s="7" customFormat="1" ht="12.75"/>
    <row r="5196" s="7" customFormat="1" ht="12.75"/>
    <row r="5197" s="7" customFormat="1" ht="12.75"/>
    <row r="5198" s="7" customFormat="1" ht="12.75"/>
    <row r="5199" s="7" customFormat="1" ht="12.75"/>
    <row r="5200" s="7" customFormat="1" ht="12.75"/>
    <row r="5201" s="7" customFormat="1" ht="12.75"/>
    <row r="5202" s="7" customFormat="1" ht="12.75"/>
    <row r="5203" s="7" customFormat="1" ht="12.75"/>
    <row r="5204" s="7" customFormat="1" ht="12.75"/>
    <row r="5205" s="7" customFormat="1" ht="12.75"/>
    <row r="5206" s="7" customFormat="1" ht="12.75"/>
    <row r="5207" s="7" customFormat="1" ht="12.75"/>
    <row r="5208" s="7" customFormat="1" ht="12.75"/>
    <row r="5209" s="7" customFormat="1" ht="12.75"/>
    <row r="5210" s="7" customFormat="1" ht="12.75"/>
    <row r="5211" s="7" customFormat="1" ht="12.75"/>
    <row r="5212" s="7" customFormat="1" ht="12.75"/>
    <row r="5213" s="7" customFormat="1" ht="12.75"/>
    <row r="5214" s="7" customFormat="1" ht="12.75"/>
    <row r="5215" s="7" customFormat="1" ht="12.75"/>
    <row r="5216" s="7" customFormat="1" ht="12.75"/>
    <row r="5217" s="7" customFormat="1" ht="12.75"/>
    <row r="5218" s="7" customFormat="1" ht="12.75"/>
    <row r="5219" s="7" customFormat="1" ht="12.75"/>
    <row r="5220" s="7" customFormat="1" ht="12.75"/>
    <row r="5221" s="7" customFormat="1" ht="12.75"/>
    <row r="5222" s="7" customFormat="1" ht="12.75"/>
    <row r="5223" s="7" customFormat="1" ht="12.75"/>
    <row r="5224" s="7" customFormat="1" ht="12.75"/>
    <row r="5225" s="7" customFormat="1" ht="12.75"/>
    <row r="5226" s="7" customFormat="1" ht="12.75"/>
    <row r="5227" s="7" customFormat="1" ht="12.75"/>
    <row r="5228" s="7" customFormat="1" ht="12.75"/>
    <row r="5229" s="7" customFormat="1" ht="12.75"/>
    <row r="5230" s="7" customFormat="1" ht="12.75"/>
    <row r="5231" s="7" customFormat="1" ht="12.75"/>
    <row r="5232" s="7" customFormat="1" ht="12.75"/>
    <row r="5233" s="7" customFormat="1" ht="12.75"/>
    <row r="5234" s="7" customFormat="1" ht="12.75"/>
    <row r="5235" s="7" customFormat="1" ht="12.75"/>
    <row r="5236" s="7" customFormat="1" ht="12.75"/>
    <row r="5237" s="7" customFormat="1" ht="12.75"/>
    <row r="5238" s="7" customFormat="1" ht="12.75"/>
    <row r="5239" s="7" customFormat="1" ht="12.75"/>
    <row r="5240" s="7" customFormat="1" ht="12.75"/>
    <row r="5241" s="7" customFormat="1" ht="12.75"/>
    <row r="5242" s="7" customFormat="1" ht="12.75"/>
    <row r="5243" s="7" customFormat="1" ht="12.75"/>
    <row r="5244" s="7" customFormat="1" ht="12.75"/>
    <row r="5245" s="7" customFormat="1" ht="12.75"/>
    <row r="5246" s="7" customFormat="1" ht="12.75"/>
    <row r="5247" s="7" customFormat="1" ht="12.75"/>
    <row r="5248" s="7" customFormat="1" ht="12.75"/>
    <row r="5249" s="7" customFormat="1" ht="12.75"/>
    <row r="5250" s="7" customFormat="1" ht="12.75"/>
    <row r="5251" s="7" customFormat="1" ht="12.75"/>
    <row r="5252" s="7" customFormat="1" ht="12.75"/>
    <row r="5253" s="7" customFormat="1" ht="12.75"/>
    <row r="5254" s="7" customFormat="1" ht="12.75"/>
    <row r="5255" s="7" customFormat="1" ht="12.75"/>
    <row r="5256" s="7" customFormat="1" ht="12.75"/>
    <row r="5257" s="7" customFormat="1" ht="12.75"/>
    <row r="5258" s="7" customFormat="1" ht="12.75"/>
    <row r="5259" s="7" customFormat="1" ht="12.75"/>
    <row r="5260" s="7" customFormat="1" ht="12.75"/>
    <row r="5261" s="7" customFormat="1" ht="12.75"/>
    <row r="5262" s="7" customFormat="1" ht="12.75"/>
    <row r="5263" s="7" customFormat="1" ht="12.75"/>
    <row r="5264" s="7" customFormat="1" ht="12.75"/>
    <row r="5265" s="7" customFormat="1" ht="12.75"/>
    <row r="5266" s="7" customFormat="1" ht="12.75"/>
    <row r="5267" s="7" customFormat="1" ht="12.75"/>
    <row r="5268" s="7" customFormat="1" ht="12.75"/>
    <row r="5269" s="7" customFormat="1" ht="12.75"/>
    <row r="5270" s="7" customFormat="1" ht="12.75"/>
    <row r="5271" s="7" customFormat="1" ht="12.75"/>
    <row r="5272" s="7" customFormat="1" ht="12.75"/>
    <row r="5273" s="7" customFormat="1" ht="12.75"/>
    <row r="5274" s="7" customFormat="1" ht="12.75"/>
    <row r="5275" s="7" customFormat="1" ht="12.75"/>
    <row r="5276" s="7" customFormat="1" ht="12.75"/>
    <row r="5277" s="7" customFormat="1" ht="12.75"/>
    <row r="5278" s="7" customFormat="1" ht="12.75"/>
    <row r="5279" s="7" customFormat="1" ht="12.75"/>
    <row r="5280" s="7" customFormat="1" ht="12.75"/>
    <row r="5281" s="7" customFormat="1" ht="12.75"/>
    <row r="5282" s="7" customFormat="1" ht="12.75"/>
    <row r="5283" s="7" customFormat="1" ht="12.75"/>
    <row r="5284" s="7" customFormat="1" ht="12.75"/>
    <row r="5285" s="7" customFormat="1" ht="12.75"/>
    <row r="5286" s="7" customFormat="1" ht="12.75"/>
    <row r="5287" s="7" customFormat="1" ht="12.75"/>
    <row r="5288" s="7" customFormat="1" ht="12.75"/>
    <row r="5289" s="7" customFormat="1" ht="12.75"/>
    <row r="5290" s="7" customFormat="1" ht="12.75"/>
    <row r="5291" s="7" customFormat="1" ht="12.75"/>
    <row r="5292" s="7" customFormat="1" ht="12.75"/>
    <row r="5293" s="7" customFormat="1" ht="12.75"/>
    <row r="5294" s="7" customFormat="1" ht="12.75"/>
    <row r="5295" s="7" customFormat="1" ht="12.75"/>
    <row r="5296" s="7" customFormat="1" ht="12.75"/>
    <row r="5297" s="7" customFormat="1" ht="12.75"/>
    <row r="5298" s="7" customFormat="1" ht="12.75"/>
    <row r="5299" s="7" customFormat="1" ht="12.75"/>
    <row r="5300" s="7" customFormat="1" ht="12.75"/>
    <row r="5301" s="7" customFormat="1" ht="12.75"/>
    <row r="5302" s="7" customFormat="1" ht="12.75"/>
    <row r="5303" s="7" customFormat="1" ht="12.75"/>
    <row r="5304" s="7" customFormat="1" ht="12.75"/>
    <row r="5305" s="7" customFormat="1" ht="12.75"/>
    <row r="5306" s="7" customFormat="1" ht="12.75"/>
    <row r="5307" s="7" customFormat="1" ht="12.75"/>
    <row r="5308" s="7" customFormat="1" ht="12.75"/>
    <row r="5309" s="7" customFormat="1" ht="12.75"/>
    <row r="5310" s="7" customFormat="1" ht="12.75"/>
    <row r="5311" s="7" customFormat="1" ht="12.75"/>
    <row r="5312" s="7" customFormat="1" ht="12.75"/>
    <row r="5313" s="7" customFormat="1" ht="12.75"/>
    <row r="5314" s="7" customFormat="1" ht="12.75"/>
    <row r="5315" s="7" customFormat="1" ht="12.75"/>
    <row r="5316" s="7" customFormat="1" ht="12.75"/>
    <row r="5317" s="7" customFormat="1" ht="12.75"/>
    <row r="5318" s="7" customFormat="1" ht="12.75"/>
    <row r="5319" s="7" customFormat="1" ht="12.75"/>
    <row r="5320" s="7" customFormat="1" ht="12.75"/>
    <row r="5321" s="7" customFormat="1" ht="12.75"/>
    <row r="5322" s="7" customFormat="1" ht="12.75"/>
    <row r="5323" s="7" customFormat="1" ht="12.75"/>
    <row r="5324" s="7" customFormat="1" ht="12.75"/>
    <row r="5325" s="7" customFormat="1" ht="12.75"/>
    <row r="5326" s="7" customFormat="1" ht="12.75"/>
    <row r="5327" s="7" customFormat="1" ht="12.75"/>
    <row r="5328" s="7" customFormat="1" ht="12.75"/>
    <row r="5329" s="7" customFormat="1" ht="12.75"/>
    <row r="5330" s="7" customFormat="1" ht="12.75"/>
    <row r="5331" s="7" customFormat="1" ht="12.75"/>
    <row r="5332" s="7" customFormat="1" ht="12.75"/>
    <row r="5333" s="7" customFormat="1" ht="12.75"/>
    <row r="5334" s="7" customFormat="1" ht="12.75"/>
    <row r="5335" s="7" customFormat="1" ht="12.75"/>
    <row r="5336" s="7" customFormat="1" ht="12.75"/>
    <row r="5337" s="7" customFormat="1" ht="12.75"/>
    <row r="5338" s="7" customFormat="1" ht="12.75"/>
    <row r="5339" s="7" customFormat="1" ht="12.75"/>
    <row r="5340" s="7" customFormat="1" ht="12.75"/>
    <row r="5341" s="7" customFormat="1" ht="12.75"/>
    <row r="5342" s="7" customFormat="1" ht="12.75"/>
    <row r="5343" s="7" customFormat="1" ht="12.75"/>
    <row r="5344" s="7" customFormat="1" ht="12.75"/>
    <row r="5345" s="7" customFormat="1" ht="12.75"/>
    <row r="5346" s="7" customFormat="1" ht="12.75"/>
    <row r="5347" s="7" customFormat="1" ht="12.75"/>
    <row r="5348" s="7" customFormat="1" ht="12.75"/>
    <row r="5349" s="7" customFormat="1" ht="12.75"/>
    <row r="5350" s="7" customFormat="1" ht="12.75"/>
    <row r="5351" s="7" customFormat="1" ht="12.75"/>
    <row r="5352" s="7" customFormat="1" ht="12.75"/>
    <row r="5353" s="7" customFormat="1" ht="12.75"/>
    <row r="5354" s="7" customFormat="1" ht="12.75"/>
    <row r="5355" s="7" customFormat="1" ht="12.75"/>
    <row r="5356" s="7" customFormat="1" ht="12.75"/>
    <row r="5357" s="7" customFormat="1" ht="12.75"/>
    <row r="5358" s="7" customFormat="1" ht="12.75"/>
    <row r="5359" s="7" customFormat="1" ht="12.75"/>
    <row r="5360" s="7" customFormat="1" ht="12.75"/>
    <row r="5361" s="7" customFormat="1" ht="12.75"/>
    <row r="5362" s="7" customFormat="1" ht="12.75"/>
    <row r="5363" s="7" customFormat="1" ht="12.75"/>
    <row r="5364" s="7" customFormat="1" ht="12.75"/>
    <row r="5365" s="7" customFormat="1" ht="12.75"/>
    <row r="5366" s="7" customFormat="1" ht="12.75"/>
    <row r="5367" s="7" customFormat="1" ht="12.75"/>
    <row r="5368" s="7" customFormat="1" ht="12.75"/>
    <row r="5369" s="7" customFormat="1" ht="12.75"/>
    <row r="5370" s="7" customFormat="1" ht="12.75"/>
    <row r="5371" s="7" customFormat="1" ht="12.75"/>
    <row r="5372" s="7" customFormat="1" ht="12.75"/>
    <row r="5373" s="7" customFormat="1" ht="12.75"/>
    <row r="5374" s="7" customFormat="1" ht="12.75"/>
    <row r="5375" s="7" customFormat="1" ht="12.75"/>
    <row r="5376" s="7" customFormat="1" ht="12.75"/>
    <row r="5377" s="7" customFormat="1" ht="12.75"/>
    <row r="5378" s="7" customFormat="1" ht="12.75"/>
    <row r="5379" s="7" customFormat="1" ht="12.75"/>
    <row r="5380" s="7" customFormat="1" ht="12.75"/>
    <row r="5381" s="7" customFormat="1" ht="12.75"/>
    <row r="5382" s="7" customFormat="1" ht="12.75"/>
    <row r="5383" s="7" customFormat="1" ht="12.75"/>
    <row r="5384" s="7" customFormat="1" ht="12.75"/>
    <row r="5385" s="7" customFormat="1" ht="12.75"/>
    <row r="5386" s="7" customFormat="1" ht="12.75"/>
    <row r="5387" s="7" customFormat="1" ht="12.75"/>
    <row r="5388" s="7" customFormat="1" ht="12.75"/>
    <row r="5389" s="7" customFormat="1" ht="12.75"/>
    <row r="5390" s="7" customFormat="1" ht="12.75"/>
    <row r="5391" s="7" customFormat="1" ht="12.75"/>
    <row r="5392" s="7" customFormat="1" ht="12.75"/>
    <row r="5393" s="7" customFormat="1" ht="12.75"/>
    <row r="5394" s="7" customFormat="1" ht="12.75"/>
    <row r="5395" s="7" customFormat="1" ht="12.75"/>
    <row r="5396" s="7" customFormat="1" ht="12.75"/>
    <row r="5397" s="7" customFormat="1" ht="12.75"/>
    <row r="5398" s="7" customFormat="1" ht="12.75"/>
    <row r="5399" s="7" customFormat="1" ht="12.75"/>
    <row r="5400" s="7" customFormat="1" ht="12.75"/>
    <row r="5401" s="7" customFormat="1" ht="12.75"/>
    <row r="5402" s="7" customFormat="1" ht="12.75"/>
    <row r="5403" s="7" customFormat="1" ht="12.75"/>
    <row r="5404" s="7" customFormat="1" ht="12.75"/>
    <row r="5405" s="7" customFormat="1" ht="12.75"/>
    <row r="5406" s="7" customFormat="1" ht="12.75"/>
    <row r="5407" s="7" customFormat="1" ht="12.75"/>
    <row r="5408" s="7" customFormat="1" ht="12.75"/>
    <row r="5409" s="7" customFormat="1" ht="12.75"/>
    <row r="5410" s="7" customFormat="1" ht="12.75"/>
    <row r="5411" s="7" customFormat="1" ht="12.75"/>
    <row r="5412" s="7" customFormat="1" ht="12.75"/>
    <row r="5413" s="7" customFormat="1" ht="12.75"/>
    <row r="5414" s="7" customFormat="1" ht="12.75"/>
    <row r="5415" s="7" customFormat="1" ht="12.75"/>
    <row r="5416" s="7" customFormat="1" ht="12.75"/>
    <row r="5417" s="7" customFormat="1" ht="12.75"/>
    <row r="5418" s="7" customFormat="1" ht="12.75"/>
    <row r="5419" s="7" customFormat="1" ht="12.75"/>
    <row r="5420" s="7" customFormat="1" ht="12.75"/>
    <row r="5421" s="7" customFormat="1" ht="12.75"/>
    <row r="5422" s="7" customFormat="1" ht="12.75"/>
    <row r="5423" s="7" customFormat="1" ht="12.75"/>
    <row r="5424" s="7" customFormat="1" ht="12.75"/>
    <row r="5425" s="7" customFormat="1" ht="12.75"/>
    <row r="5426" s="7" customFormat="1" ht="12.75"/>
    <row r="5427" s="7" customFormat="1" ht="12.75"/>
    <row r="5428" s="7" customFormat="1" ht="12.75"/>
    <row r="5429" s="7" customFormat="1" ht="12.75"/>
    <row r="5430" s="7" customFormat="1" ht="12.75"/>
    <row r="5431" s="7" customFormat="1" ht="12.75"/>
    <row r="5432" s="7" customFormat="1" ht="12.75"/>
    <row r="5433" s="7" customFormat="1" ht="12.75"/>
    <row r="5434" s="7" customFormat="1" ht="12.75"/>
    <row r="5435" s="7" customFormat="1" ht="12.75"/>
    <row r="5436" s="7" customFormat="1" ht="12.75"/>
    <row r="5437" s="7" customFormat="1" ht="12.75"/>
    <row r="5438" s="7" customFormat="1" ht="12.75"/>
    <row r="5439" s="7" customFormat="1" ht="12.75"/>
    <row r="5440" s="7" customFormat="1" ht="12.75"/>
    <row r="5441" s="7" customFormat="1" ht="12.75"/>
    <row r="5442" s="7" customFormat="1" ht="12.75"/>
    <row r="5443" s="7" customFormat="1" ht="12.75"/>
    <row r="5444" s="7" customFormat="1" ht="12.75"/>
    <row r="5445" s="7" customFormat="1" ht="12.75"/>
    <row r="5446" s="7" customFormat="1" ht="12.75"/>
    <row r="5447" s="7" customFormat="1" ht="12.75"/>
    <row r="5448" s="7" customFormat="1" ht="12.75"/>
    <row r="5449" s="7" customFormat="1" ht="12.75"/>
    <row r="5450" s="7" customFormat="1" ht="12.75"/>
    <row r="5451" s="7" customFormat="1" ht="12.75"/>
    <row r="5452" s="7" customFormat="1" ht="12.75"/>
    <row r="5453" s="7" customFormat="1" ht="12.75"/>
    <row r="5454" s="7" customFormat="1" ht="12.75"/>
    <row r="5455" s="7" customFormat="1" ht="12.75"/>
    <row r="5456" s="7" customFormat="1" ht="12.75"/>
    <row r="5457" s="7" customFormat="1" ht="12.75"/>
    <row r="5458" s="7" customFormat="1" ht="12.75"/>
    <row r="5459" s="7" customFormat="1" ht="12.75"/>
    <row r="5460" s="7" customFormat="1" ht="12.75"/>
    <row r="5461" s="7" customFormat="1" ht="12.75"/>
    <row r="5462" s="7" customFormat="1" ht="12.75"/>
    <row r="5463" s="7" customFormat="1" ht="12.75"/>
    <row r="5464" s="7" customFormat="1" ht="12.75"/>
    <row r="5465" s="7" customFormat="1" ht="12.75"/>
    <row r="5466" s="7" customFormat="1" ht="12.75"/>
    <row r="5467" s="7" customFormat="1" ht="12.75"/>
    <row r="5468" s="7" customFormat="1" ht="12.75"/>
    <row r="5469" s="7" customFormat="1" ht="12.75"/>
    <row r="5470" s="7" customFormat="1" ht="12.75"/>
    <row r="5471" s="7" customFormat="1" ht="12.75"/>
    <row r="5472" s="7" customFormat="1" ht="12.75"/>
    <row r="5473" s="7" customFormat="1" ht="12.75"/>
    <row r="5474" s="7" customFormat="1" ht="12.75"/>
    <row r="5475" s="7" customFormat="1" ht="12.75"/>
    <row r="5476" s="7" customFormat="1" ht="12.75"/>
    <row r="5477" s="7" customFormat="1" ht="12.75"/>
    <row r="5478" s="7" customFormat="1" ht="12.75"/>
    <row r="5479" s="7" customFormat="1" ht="12.75"/>
    <row r="5480" s="7" customFormat="1" ht="12.75"/>
    <row r="5481" s="7" customFormat="1" ht="12.75"/>
    <row r="5482" s="7" customFormat="1" ht="12.75"/>
    <row r="5483" s="7" customFormat="1" ht="12.75"/>
    <row r="5484" s="7" customFormat="1" ht="12.75"/>
    <row r="5485" s="7" customFormat="1" ht="12.75"/>
    <row r="5486" s="7" customFormat="1" ht="12.75"/>
    <row r="5487" s="7" customFormat="1" ht="12.75"/>
    <row r="5488" s="7" customFormat="1" ht="12.75"/>
    <row r="5489" s="7" customFormat="1" ht="12.75"/>
    <row r="5490" s="7" customFormat="1" ht="12.75"/>
    <row r="5491" s="7" customFormat="1" ht="12.75"/>
    <row r="5492" s="7" customFormat="1" ht="12.75"/>
    <row r="5493" s="7" customFormat="1" ht="12.75"/>
    <row r="5494" s="7" customFormat="1" ht="12.75"/>
    <row r="5495" s="7" customFormat="1" ht="12.75"/>
    <row r="5496" s="7" customFormat="1" ht="12.75"/>
    <row r="5497" s="7" customFormat="1" ht="12.75"/>
    <row r="5498" s="7" customFormat="1" ht="12.75"/>
    <row r="5499" s="7" customFormat="1" ht="12.75"/>
    <row r="5500" s="7" customFormat="1" ht="12.75"/>
    <row r="5501" s="7" customFormat="1" ht="12.75"/>
    <row r="5502" s="7" customFormat="1" ht="12.75"/>
    <row r="5503" s="7" customFormat="1" ht="12.75"/>
    <row r="5504" s="7" customFormat="1" ht="12.75"/>
    <row r="5505" s="7" customFormat="1" ht="12.75"/>
    <row r="5506" s="7" customFormat="1" ht="12.75"/>
    <row r="5507" s="7" customFormat="1" ht="12.75"/>
    <row r="5508" s="7" customFormat="1" ht="12.75"/>
    <row r="5509" s="7" customFormat="1" ht="12.75"/>
    <row r="5510" s="7" customFormat="1" ht="12.75"/>
    <row r="5511" s="7" customFormat="1" ht="12.75"/>
    <row r="5512" s="7" customFormat="1" ht="12.75"/>
    <row r="5513" s="7" customFormat="1" ht="12.75"/>
    <row r="5514" s="7" customFormat="1" ht="12.75"/>
    <row r="5515" s="7" customFormat="1" ht="12.75"/>
    <row r="5516" s="7" customFormat="1" ht="12.75"/>
    <row r="5517" s="7" customFormat="1" ht="12.75"/>
    <row r="5518" s="7" customFormat="1" ht="12.75"/>
    <row r="5519" s="7" customFormat="1" ht="12.75"/>
    <row r="5520" s="7" customFormat="1" ht="12.75"/>
    <row r="5521" s="7" customFormat="1" ht="12.75"/>
    <row r="5522" s="7" customFormat="1" ht="12.75"/>
    <row r="5523" s="7" customFormat="1" ht="12.75"/>
    <row r="5524" s="7" customFormat="1" ht="12.75"/>
    <row r="5525" s="7" customFormat="1" ht="12.75"/>
    <row r="5526" s="7" customFormat="1" ht="12.75"/>
    <row r="5527" s="7" customFormat="1" ht="12.75"/>
    <row r="5528" s="7" customFormat="1" ht="12.75"/>
    <row r="5529" s="7" customFormat="1" ht="12.75"/>
    <row r="5530" s="7" customFormat="1" ht="12.75"/>
    <row r="5531" s="7" customFormat="1" ht="12.75"/>
    <row r="5532" s="7" customFormat="1" ht="12.75"/>
    <row r="5533" s="7" customFormat="1" ht="12.75"/>
    <row r="5534" s="7" customFormat="1" ht="12.75"/>
    <row r="5535" s="7" customFormat="1" ht="12.75"/>
    <row r="5536" s="7" customFormat="1" ht="12.75"/>
    <row r="5537" s="7" customFormat="1" ht="12.75"/>
    <row r="5538" s="7" customFormat="1" ht="12.75"/>
    <row r="5539" s="7" customFormat="1" ht="12.75"/>
    <row r="5540" s="7" customFormat="1" ht="12.75"/>
    <row r="5541" s="7" customFormat="1" ht="12.75"/>
    <row r="5542" s="7" customFormat="1" ht="12.75"/>
    <row r="5543" s="7" customFormat="1" ht="12.75"/>
    <row r="5544" s="7" customFormat="1" ht="12.75"/>
    <row r="5545" s="7" customFormat="1" ht="12.75"/>
    <row r="5546" s="7" customFormat="1" ht="12.75"/>
    <row r="5547" s="7" customFormat="1" ht="12.75"/>
    <row r="5548" s="7" customFormat="1" ht="12.75"/>
    <row r="5549" s="7" customFormat="1" ht="12.75"/>
    <row r="5550" s="7" customFormat="1" ht="12.75"/>
    <row r="5551" s="7" customFormat="1" ht="12.75"/>
    <row r="5552" s="7" customFormat="1" ht="12.75"/>
    <row r="5553" s="7" customFormat="1" ht="12.75"/>
    <row r="5554" s="7" customFormat="1" ht="12.75"/>
    <row r="5555" s="7" customFormat="1" ht="12.75"/>
    <row r="5556" s="7" customFormat="1" ht="12.75"/>
    <row r="5557" s="7" customFormat="1" ht="12.75"/>
    <row r="5558" s="7" customFormat="1" ht="12.75"/>
    <row r="5559" s="7" customFormat="1" ht="12.75"/>
    <row r="5560" s="7" customFormat="1" ht="12.75"/>
    <row r="5561" s="7" customFormat="1" ht="12.75"/>
    <row r="5562" s="7" customFormat="1" ht="12.75"/>
    <row r="5563" s="7" customFormat="1" ht="12.75"/>
    <row r="5564" s="7" customFormat="1" ht="12.75"/>
    <row r="5565" s="7" customFormat="1" ht="12.75"/>
    <row r="5566" s="7" customFormat="1" ht="12.75"/>
    <row r="5567" s="7" customFormat="1" ht="12.75"/>
    <row r="5568" s="7" customFormat="1" ht="12.75"/>
    <row r="5569" s="7" customFormat="1" ht="12.75"/>
    <row r="5570" s="7" customFormat="1" ht="12.75"/>
    <row r="5571" s="7" customFormat="1" ht="12.75"/>
    <row r="5572" s="7" customFormat="1" ht="12.75"/>
    <row r="5573" s="7" customFormat="1" ht="12.75"/>
    <row r="5574" s="7" customFormat="1" ht="12.75"/>
    <row r="5575" s="7" customFormat="1" ht="12.75"/>
    <row r="5576" s="7" customFormat="1" ht="12.75"/>
    <row r="5577" s="7" customFormat="1" ht="12.75"/>
    <row r="5578" s="7" customFormat="1" ht="12.75"/>
    <row r="5579" s="7" customFormat="1" ht="12.75"/>
    <row r="5580" s="7" customFormat="1" ht="12.75"/>
    <row r="5581" s="7" customFormat="1" ht="12.75"/>
    <row r="5582" s="7" customFormat="1" ht="12.75"/>
    <row r="5583" s="7" customFormat="1" ht="12.75"/>
    <row r="5584" s="7" customFormat="1" ht="12.75"/>
    <row r="5585" s="7" customFormat="1" ht="12.75"/>
    <row r="5586" s="7" customFormat="1" ht="12.75"/>
    <row r="5587" s="7" customFormat="1" ht="12.75"/>
    <row r="5588" s="7" customFormat="1" ht="12.75"/>
    <row r="5589" s="7" customFormat="1" ht="12.75"/>
    <row r="5590" s="7" customFormat="1" ht="12.75"/>
    <row r="5591" s="7" customFormat="1" ht="12.75"/>
    <row r="5592" s="7" customFormat="1" ht="12.75"/>
    <row r="5593" s="7" customFormat="1" ht="12.75"/>
    <row r="5594" s="7" customFormat="1" ht="12.75"/>
    <row r="5595" s="7" customFormat="1" ht="12.75"/>
    <row r="5596" s="7" customFormat="1" ht="12.75"/>
    <row r="5597" s="7" customFormat="1" ht="12.75"/>
    <row r="5598" s="7" customFormat="1" ht="12.75"/>
    <row r="5599" s="7" customFormat="1" ht="12.75"/>
    <row r="5600" s="7" customFormat="1" ht="12.75"/>
    <row r="5601" s="7" customFormat="1" ht="12.75"/>
    <row r="5602" s="7" customFormat="1" ht="12.75"/>
    <row r="5603" s="7" customFormat="1" ht="12.75"/>
    <row r="5604" s="7" customFormat="1" ht="12.75"/>
    <row r="5605" s="7" customFormat="1" ht="12.75"/>
    <row r="5606" s="7" customFormat="1" ht="12.75"/>
    <row r="5607" s="7" customFormat="1" ht="12.75"/>
    <row r="5608" s="7" customFormat="1" ht="12.75"/>
    <row r="5609" s="7" customFormat="1" ht="12.75"/>
    <row r="5610" s="7" customFormat="1" ht="12.75"/>
    <row r="5611" s="7" customFormat="1" ht="12.75"/>
    <row r="5612" s="7" customFormat="1" ht="12.75"/>
    <row r="5613" s="7" customFormat="1" ht="12.75"/>
    <row r="5614" s="7" customFormat="1" ht="12.75"/>
    <row r="5615" s="7" customFormat="1" ht="12.75"/>
    <row r="5616" s="7" customFormat="1" ht="12.75"/>
    <row r="5617" s="7" customFormat="1" ht="12.75"/>
    <row r="5618" s="7" customFormat="1" ht="12.75"/>
    <row r="5619" s="7" customFormat="1" ht="12.75"/>
    <row r="5620" s="7" customFormat="1" ht="12.75"/>
    <row r="5621" s="7" customFormat="1" ht="12.75"/>
    <row r="5622" s="7" customFormat="1" ht="12.75"/>
    <row r="5623" s="7" customFormat="1" ht="12.75"/>
    <row r="5624" s="7" customFormat="1" ht="12.75"/>
    <row r="5625" s="7" customFormat="1" ht="12.75"/>
    <row r="5626" s="7" customFormat="1" ht="12.75"/>
    <row r="5627" s="7" customFormat="1" ht="12.75"/>
    <row r="5628" s="7" customFormat="1" ht="12.75"/>
    <row r="5629" s="7" customFormat="1" ht="12.75"/>
    <row r="5630" s="7" customFormat="1" ht="12.75"/>
    <row r="5631" s="7" customFormat="1" ht="12.75"/>
    <row r="5632" s="7" customFormat="1" ht="12.75"/>
    <row r="5633" s="7" customFormat="1" ht="12.75"/>
    <row r="5634" s="7" customFormat="1" ht="12.75"/>
    <row r="5635" s="7" customFormat="1" ht="12.75"/>
    <row r="5636" s="7" customFormat="1" ht="12.75"/>
    <row r="5637" s="7" customFormat="1" ht="12.75"/>
    <row r="5638" s="7" customFormat="1" ht="12.75"/>
    <row r="5639" s="7" customFormat="1" ht="12.75"/>
    <row r="5640" s="7" customFormat="1" ht="12.75"/>
    <row r="5641" s="7" customFormat="1" ht="12.75"/>
    <row r="5642" s="7" customFormat="1" ht="12.75"/>
    <row r="5643" s="7" customFormat="1" ht="12.75"/>
    <row r="5644" s="7" customFormat="1" ht="12.75"/>
    <row r="5645" s="7" customFormat="1" ht="12.75"/>
    <row r="5646" s="7" customFormat="1" ht="12.75"/>
    <row r="5647" s="7" customFormat="1" ht="12.75"/>
    <row r="5648" s="7" customFormat="1" ht="12.75"/>
    <row r="5649" s="7" customFormat="1" ht="12.75"/>
    <row r="5650" s="7" customFormat="1" ht="12.75"/>
    <row r="5651" s="7" customFormat="1" ht="12.75"/>
    <row r="5652" s="7" customFormat="1" ht="12.75"/>
    <row r="5653" s="7" customFormat="1" ht="12.75"/>
    <row r="5654" s="7" customFormat="1" ht="12.75"/>
    <row r="5655" s="7" customFormat="1" ht="12.75"/>
    <row r="5656" s="7" customFormat="1" ht="12.75"/>
    <row r="5657" s="7" customFormat="1" ht="12.75"/>
    <row r="5658" s="7" customFormat="1" ht="12.75"/>
    <row r="5659" s="7" customFormat="1" ht="12.75"/>
    <row r="5660" s="7" customFormat="1" ht="12.75"/>
    <row r="5661" s="7" customFormat="1" ht="12.75"/>
    <row r="5662" s="7" customFormat="1" ht="12.75"/>
    <row r="5663" s="7" customFormat="1" ht="12.75"/>
    <row r="5664" s="7" customFormat="1" ht="12.75"/>
    <row r="5665" s="7" customFormat="1" ht="12.75"/>
    <row r="5666" s="7" customFormat="1" ht="12.75"/>
    <row r="5667" s="7" customFormat="1" ht="12.75"/>
    <row r="5668" s="7" customFormat="1" ht="12.75"/>
    <row r="5669" s="7" customFormat="1" ht="12.75"/>
    <row r="5670" s="7" customFormat="1" ht="12.75"/>
    <row r="5671" s="7" customFormat="1" ht="12.75"/>
    <row r="5672" s="7" customFormat="1" ht="12.75"/>
    <row r="5673" s="7" customFormat="1" ht="12.75"/>
    <row r="5674" s="7" customFormat="1" ht="12.75"/>
    <row r="5675" s="7" customFormat="1" ht="12.75"/>
    <row r="5676" s="7" customFormat="1" ht="12.75"/>
    <row r="5677" s="7" customFormat="1" ht="12.75"/>
    <row r="5678" s="7" customFormat="1" ht="12.75"/>
    <row r="5679" s="7" customFormat="1" ht="12.75"/>
    <row r="5680" s="7" customFormat="1" ht="12.75"/>
    <row r="5681" s="7" customFormat="1" ht="12.75"/>
    <row r="5682" s="7" customFormat="1" ht="12.75"/>
    <row r="5683" s="7" customFormat="1" ht="12.75"/>
    <row r="5684" s="7" customFormat="1" ht="12.75"/>
    <row r="5685" s="7" customFormat="1" ht="12.75"/>
    <row r="5686" s="7" customFormat="1" ht="12.75"/>
    <row r="5687" s="7" customFormat="1" ht="12.75"/>
    <row r="5688" s="7" customFormat="1" ht="12.75"/>
    <row r="5689" s="7" customFormat="1" ht="12.75"/>
    <row r="5690" s="7" customFormat="1" ht="12.75"/>
    <row r="5691" s="7" customFormat="1" ht="12.75"/>
    <row r="5692" s="7" customFormat="1" ht="12.75"/>
    <row r="5693" s="7" customFormat="1" ht="12.75"/>
    <row r="5694" s="7" customFormat="1" ht="12.75"/>
    <row r="5695" s="7" customFormat="1" ht="12.75"/>
    <row r="5696" s="7" customFormat="1" ht="12.75"/>
    <row r="5697" s="7" customFormat="1" ht="12.75"/>
    <row r="5698" s="7" customFormat="1" ht="12.75"/>
    <row r="5699" s="7" customFormat="1" ht="12.75"/>
    <row r="5700" s="7" customFormat="1" ht="12.75"/>
    <row r="5701" s="7" customFormat="1" ht="12.75"/>
    <row r="5702" s="7" customFormat="1" ht="12.75"/>
    <row r="5703" s="7" customFormat="1" ht="12.75"/>
    <row r="5704" s="7" customFormat="1" ht="12.75"/>
    <row r="5705" s="7" customFormat="1" ht="12.75"/>
    <row r="5706" s="7" customFormat="1" ht="12.75"/>
    <row r="5707" s="7" customFormat="1" ht="12.75"/>
    <row r="5708" s="7" customFormat="1" ht="12.75"/>
    <row r="5709" s="7" customFormat="1" ht="12.75"/>
    <row r="5710" s="7" customFormat="1" ht="12.75"/>
    <row r="5711" s="7" customFormat="1" ht="12.75"/>
    <row r="5712" s="7" customFormat="1" ht="12.75"/>
    <row r="5713" s="7" customFormat="1" ht="12.75"/>
    <row r="5714" s="7" customFormat="1" ht="12.75"/>
    <row r="5715" s="7" customFormat="1" ht="12.75"/>
    <row r="5716" s="7" customFormat="1" ht="12.75"/>
    <row r="5717" s="7" customFormat="1" ht="12.75"/>
    <row r="5718" s="7" customFormat="1" ht="12.75"/>
    <row r="5719" s="7" customFormat="1" ht="12.75"/>
    <row r="5720" s="7" customFormat="1" ht="12.75"/>
    <row r="5721" s="7" customFormat="1" ht="12.75"/>
    <row r="5722" s="7" customFormat="1" ht="12.75"/>
    <row r="5723" s="7" customFormat="1" ht="12.75"/>
    <row r="5724" s="7" customFormat="1" ht="12.75"/>
    <row r="5725" s="7" customFormat="1" ht="12.75"/>
    <row r="5726" s="7" customFormat="1" ht="12.75"/>
    <row r="5727" s="7" customFormat="1" ht="12.75"/>
    <row r="5728" s="7" customFormat="1" ht="12.75"/>
    <row r="5729" s="7" customFormat="1" ht="12.75"/>
    <row r="5730" s="7" customFormat="1" ht="12.75"/>
    <row r="5731" s="7" customFormat="1" ht="12.75"/>
    <row r="5732" s="7" customFormat="1" ht="12.75"/>
    <row r="5733" s="7" customFormat="1" ht="12.75"/>
    <row r="5734" s="7" customFormat="1" ht="12.75"/>
    <row r="5735" s="7" customFormat="1" ht="12.75"/>
    <row r="5736" s="7" customFormat="1" ht="12.75"/>
    <row r="5737" s="7" customFormat="1" ht="12.75"/>
    <row r="5738" s="7" customFormat="1" ht="12.75"/>
    <row r="5739" s="7" customFormat="1" ht="12.75"/>
    <row r="5740" s="7" customFormat="1" ht="12.75"/>
    <row r="5741" s="7" customFormat="1" ht="12.75"/>
    <row r="5742" s="7" customFormat="1" ht="12.75"/>
    <row r="5743" s="7" customFormat="1" ht="12.75"/>
    <row r="5744" s="7" customFormat="1" ht="12.75"/>
    <row r="5745" s="7" customFormat="1" ht="12.75"/>
    <row r="5746" s="7" customFormat="1" ht="12.75"/>
    <row r="5747" s="7" customFormat="1" ht="12.75"/>
    <row r="5748" s="7" customFormat="1" ht="12.75"/>
    <row r="5749" s="7" customFormat="1" ht="12.75"/>
    <row r="5750" s="7" customFormat="1" ht="12.75"/>
    <row r="5751" s="7" customFormat="1" ht="12.75"/>
    <row r="5752" s="7" customFormat="1" ht="12.75"/>
    <row r="5753" s="7" customFormat="1" ht="12.75"/>
    <row r="5754" s="7" customFormat="1" ht="12.75"/>
    <row r="5755" s="7" customFormat="1" ht="12.75"/>
    <row r="5756" s="7" customFormat="1" ht="12.75"/>
    <row r="5757" s="7" customFormat="1" ht="12.75"/>
    <row r="5758" s="7" customFormat="1" ht="12.75"/>
    <row r="5759" s="7" customFormat="1" ht="12.75"/>
    <row r="5760" s="7" customFormat="1" ht="12.75"/>
    <row r="5761" s="7" customFormat="1" ht="12.75"/>
    <row r="5762" s="7" customFormat="1" ht="12.75"/>
    <row r="5763" s="7" customFormat="1" ht="12.75"/>
    <row r="5764" s="7" customFormat="1" ht="12.75"/>
    <row r="5765" s="7" customFormat="1" ht="12.75"/>
    <row r="5766" s="7" customFormat="1" ht="12.75"/>
    <row r="5767" s="7" customFormat="1" ht="12.75"/>
    <row r="5768" s="7" customFormat="1" ht="12.75"/>
    <row r="5769" s="7" customFormat="1" ht="12.75"/>
    <row r="5770" s="7" customFormat="1" ht="12.75"/>
    <row r="5771" s="7" customFormat="1" ht="12.75"/>
    <row r="5772" s="7" customFormat="1" ht="12.75"/>
    <row r="5773" s="7" customFormat="1" ht="12.75"/>
    <row r="5774" s="7" customFormat="1" ht="12.75"/>
    <row r="5775" s="7" customFormat="1" ht="12.75"/>
    <row r="5776" s="7" customFormat="1" ht="12.75"/>
    <row r="5777" s="7" customFormat="1" ht="12.75"/>
    <row r="5778" s="7" customFormat="1" ht="12.75"/>
    <row r="5779" s="7" customFormat="1" ht="12.75"/>
    <row r="5780" s="7" customFormat="1" ht="12.75"/>
    <row r="5781" s="7" customFormat="1" ht="12.75"/>
    <row r="5782" s="7" customFormat="1" ht="12.75"/>
    <row r="5783" s="7" customFormat="1" ht="12.75"/>
    <row r="5784" s="7" customFormat="1" ht="12.75"/>
    <row r="5785" s="7" customFormat="1" ht="12.75"/>
    <row r="5786" s="7" customFormat="1" ht="12.75"/>
    <row r="5787" s="7" customFormat="1" ht="12.75"/>
    <row r="5788" s="7" customFormat="1" ht="12.75"/>
    <row r="5789" s="7" customFormat="1" ht="12.75"/>
    <row r="5790" s="7" customFormat="1" ht="12.75"/>
    <row r="5791" s="7" customFormat="1" ht="12.75"/>
    <row r="5792" s="7" customFormat="1" ht="12.75"/>
    <row r="5793" s="7" customFormat="1" ht="12.75"/>
    <row r="5794" s="7" customFormat="1" ht="12.75"/>
    <row r="5795" s="7" customFormat="1" ht="12.75"/>
    <row r="5796" s="7" customFormat="1" ht="12.75"/>
    <row r="5797" s="7" customFormat="1" ht="12.75"/>
    <row r="5798" s="7" customFormat="1" ht="12.75"/>
    <row r="5799" s="7" customFormat="1" ht="12.75"/>
    <row r="5800" s="7" customFormat="1" ht="12.75"/>
    <row r="5801" s="7" customFormat="1" ht="12.75"/>
    <row r="5802" s="7" customFormat="1" ht="12.75"/>
    <row r="5803" s="7" customFormat="1" ht="12.75"/>
    <row r="5804" s="7" customFormat="1" ht="12.75"/>
    <row r="5805" s="7" customFormat="1" ht="12.75"/>
    <row r="5806" s="7" customFormat="1" ht="12.75"/>
    <row r="5807" s="7" customFormat="1" ht="12.75"/>
    <row r="5808" s="7" customFormat="1" ht="12.75"/>
    <row r="5809" s="7" customFormat="1" ht="12.75"/>
    <row r="5810" s="7" customFormat="1" ht="12.75"/>
    <row r="5811" s="7" customFormat="1" ht="12.75"/>
    <row r="5812" s="7" customFormat="1" ht="12.75"/>
    <row r="5813" s="7" customFormat="1" ht="12.75"/>
    <row r="5814" s="7" customFormat="1" ht="12.75"/>
    <row r="5815" s="7" customFormat="1" ht="12.75"/>
    <row r="5816" s="7" customFormat="1" ht="12.75"/>
    <row r="5817" s="7" customFormat="1" ht="12.75"/>
    <row r="5818" s="7" customFormat="1" ht="12.75"/>
    <row r="5819" s="7" customFormat="1" ht="12.75"/>
    <row r="5820" s="7" customFormat="1" ht="12.75"/>
    <row r="5821" s="7" customFormat="1" ht="12.75"/>
    <row r="5822" s="7" customFormat="1" ht="12.75"/>
    <row r="5823" s="7" customFormat="1" ht="12.75"/>
    <row r="5824" s="7" customFormat="1" ht="12.75"/>
    <row r="5825" s="7" customFormat="1" ht="12.75"/>
    <row r="5826" s="7" customFormat="1" ht="12.75"/>
    <row r="5827" s="7" customFormat="1" ht="12.75"/>
    <row r="5828" s="7" customFormat="1" ht="12.75"/>
    <row r="5829" s="7" customFormat="1" ht="12.75"/>
    <row r="5830" s="7" customFormat="1" ht="12.75"/>
    <row r="5831" s="7" customFormat="1" ht="12.75"/>
    <row r="5832" s="7" customFormat="1" ht="12.75"/>
    <row r="5833" s="7" customFormat="1" ht="12.75"/>
    <row r="5834" s="7" customFormat="1" ht="12.75"/>
    <row r="5835" s="7" customFormat="1" ht="12.75"/>
    <row r="5836" s="7" customFormat="1" ht="12.75"/>
    <row r="5837" s="7" customFormat="1" ht="12.75"/>
    <row r="5838" s="7" customFormat="1" ht="12.75"/>
    <row r="5839" s="7" customFormat="1" ht="12.75"/>
    <row r="5840" s="7" customFormat="1" ht="12.75"/>
    <row r="5841" s="7" customFormat="1" ht="12.75"/>
    <row r="5842" s="7" customFormat="1" ht="12.75"/>
    <row r="5843" s="7" customFormat="1" ht="12.75"/>
    <row r="5844" s="7" customFormat="1" ht="12.75"/>
    <row r="5845" s="7" customFormat="1" ht="12.75"/>
    <row r="5846" s="7" customFormat="1" ht="12.75"/>
    <row r="5847" s="7" customFormat="1" ht="12.75"/>
    <row r="5848" s="7" customFormat="1" ht="12.75"/>
    <row r="5849" s="7" customFormat="1" ht="12.75"/>
    <row r="5850" s="7" customFormat="1" ht="12.75"/>
    <row r="5851" s="7" customFormat="1" ht="12.75"/>
    <row r="5852" s="7" customFormat="1" ht="12.75"/>
    <row r="5853" s="7" customFormat="1" ht="12.75"/>
    <row r="5854" s="7" customFormat="1" ht="12.75"/>
    <row r="5855" s="7" customFormat="1" ht="12.75"/>
    <row r="5856" s="7" customFormat="1" ht="12.75"/>
    <row r="5857" s="7" customFormat="1" ht="12.75"/>
    <row r="5858" s="7" customFormat="1" ht="12.75"/>
    <row r="5859" s="7" customFormat="1" ht="12.75"/>
    <row r="5860" s="7" customFormat="1" ht="12.75"/>
    <row r="5861" s="7" customFormat="1" ht="12.75"/>
    <row r="5862" s="7" customFormat="1" ht="12.75"/>
    <row r="5863" s="7" customFormat="1" ht="12.75"/>
    <row r="5864" s="7" customFormat="1" ht="12.75"/>
    <row r="5865" s="7" customFormat="1" ht="12.75"/>
    <row r="5866" s="7" customFormat="1" ht="12.75"/>
    <row r="5867" s="7" customFormat="1" ht="12.75"/>
    <row r="5868" s="7" customFormat="1" ht="12.75"/>
    <row r="5869" s="7" customFormat="1" ht="12.75"/>
    <row r="5870" s="7" customFormat="1" ht="12.75"/>
    <row r="5871" s="7" customFormat="1" ht="12.75"/>
    <row r="5872" s="7" customFormat="1" ht="12.75"/>
    <row r="5873" s="7" customFormat="1" ht="12.75"/>
    <row r="5874" s="7" customFormat="1" ht="12.75"/>
    <row r="5875" s="7" customFormat="1" ht="12.75"/>
    <row r="5876" s="7" customFormat="1" ht="12.75"/>
    <row r="5877" s="7" customFormat="1" ht="12.75"/>
    <row r="5878" s="7" customFormat="1" ht="12.75"/>
    <row r="5879" s="7" customFormat="1" ht="12.75"/>
    <row r="5880" s="7" customFormat="1" ht="12.75"/>
    <row r="5881" s="7" customFormat="1" ht="12.75"/>
    <row r="5882" s="7" customFormat="1" ht="12.75"/>
    <row r="5883" s="7" customFormat="1" ht="12.75"/>
    <row r="5884" s="7" customFormat="1" ht="12.75"/>
    <row r="5885" s="7" customFormat="1" ht="12.75"/>
    <row r="5886" s="7" customFormat="1" ht="12.75"/>
    <row r="5887" s="7" customFormat="1" ht="12.75"/>
    <row r="5888" s="7" customFormat="1" ht="12.75"/>
    <row r="5889" s="7" customFormat="1" ht="12.75"/>
    <row r="5890" s="7" customFormat="1" ht="12.75"/>
    <row r="5891" s="7" customFormat="1" ht="12.75"/>
    <row r="5892" s="7" customFormat="1" ht="12.75"/>
    <row r="5893" s="7" customFormat="1" ht="12.75"/>
    <row r="5894" s="7" customFormat="1" ht="12.75"/>
    <row r="5895" s="7" customFormat="1" ht="12.75"/>
    <row r="5896" s="7" customFormat="1" ht="12.75"/>
    <row r="5897" s="7" customFormat="1" ht="12.75"/>
    <row r="5898" s="7" customFormat="1" ht="12.75"/>
    <row r="5899" s="7" customFormat="1" ht="12.75"/>
    <row r="5900" s="7" customFormat="1" ht="12.75"/>
    <row r="5901" s="7" customFormat="1" ht="12.75"/>
    <row r="5902" s="7" customFormat="1" ht="12.75"/>
    <row r="5903" s="7" customFormat="1" ht="12.75"/>
    <row r="5904" s="7" customFormat="1" ht="12.75"/>
    <row r="5905" s="7" customFormat="1" ht="12.75"/>
    <row r="5906" s="7" customFormat="1" ht="12.75"/>
    <row r="5907" s="7" customFormat="1" ht="12.75"/>
    <row r="5908" s="7" customFormat="1" ht="12.75"/>
    <row r="5909" s="7" customFormat="1" ht="12.75"/>
    <row r="5910" s="7" customFormat="1" ht="12.75"/>
    <row r="5911" s="7" customFormat="1" ht="12.75"/>
    <row r="5912" s="7" customFormat="1" ht="12.75"/>
    <row r="5913" s="7" customFormat="1" ht="12.75"/>
    <row r="5914" s="7" customFormat="1" ht="12.75"/>
    <row r="5915" s="7" customFormat="1" ht="12.75"/>
    <row r="5916" s="7" customFormat="1" ht="12.75"/>
    <row r="5917" s="7" customFormat="1" ht="12.75"/>
    <row r="5918" s="7" customFormat="1" ht="12.75"/>
    <row r="5919" s="7" customFormat="1" ht="12.75"/>
    <row r="5920" s="7" customFormat="1" ht="12.75"/>
    <row r="5921" s="7" customFormat="1" ht="12.75"/>
    <row r="5922" s="7" customFormat="1" ht="12.75"/>
    <row r="5923" s="7" customFormat="1" ht="12.75"/>
    <row r="5924" s="7" customFormat="1" ht="12.75"/>
    <row r="5925" s="7" customFormat="1" ht="12.75"/>
    <row r="5926" s="7" customFormat="1" ht="12.75"/>
    <row r="5927" s="7" customFormat="1" ht="12.75"/>
    <row r="5928" s="7" customFormat="1" ht="12.75"/>
    <row r="5929" s="7" customFormat="1" ht="12.75"/>
    <row r="5930" s="7" customFormat="1" ht="12.75"/>
    <row r="5931" s="7" customFormat="1" ht="12.75"/>
    <row r="5932" s="7" customFormat="1" ht="12.75"/>
    <row r="5933" s="7" customFormat="1" ht="12.75"/>
    <row r="5934" s="7" customFormat="1" ht="12.75"/>
    <row r="5935" s="7" customFormat="1" ht="12.75"/>
    <row r="5936" s="7" customFormat="1" ht="12.75"/>
    <row r="5937" s="7" customFormat="1" ht="12.75"/>
    <row r="5938" s="7" customFormat="1" ht="12.75"/>
    <row r="5939" s="7" customFormat="1" ht="12.75"/>
    <row r="5940" s="7" customFormat="1" ht="12.75"/>
    <row r="5941" s="7" customFormat="1" ht="12.75"/>
    <row r="5942" s="7" customFormat="1" ht="12.75"/>
    <row r="5943" s="7" customFormat="1" ht="12.75"/>
    <row r="5944" s="7" customFormat="1" ht="12.75"/>
    <row r="5945" s="7" customFormat="1" ht="12.75"/>
    <row r="5946" s="7" customFormat="1" ht="12.75"/>
    <row r="5947" s="7" customFormat="1" ht="12.75"/>
    <row r="5948" s="7" customFormat="1" ht="12.75"/>
    <row r="5949" s="7" customFormat="1" ht="12.75"/>
    <row r="5950" s="7" customFormat="1" ht="12.75"/>
    <row r="5951" s="7" customFormat="1" ht="12.75"/>
    <row r="5952" s="7" customFormat="1" ht="12.75"/>
    <row r="5953" s="7" customFormat="1" ht="12.75"/>
    <row r="5954" s="7" customFormat="1" ht="12.75"/>
    <row r="5955" s="7" customFormat="1" ht="12.75"/>
    <row r="5956" s="7" customFormat="1" ht="12.75"/>
    <row r="5957" s="7" customFormat="1" ht="12.75"/>
    <row r="5958" s="7" customFormat="1" ht="12.75"/>
    <row r="5959" s="7" customFormat="1" ht="12.75"/>
    <row r="5960" s="7" customFormat="1" ht="12.75"/>
    <row r="5961" s="7" customFormat="1" ht="12.75"/>
    <row r="5962" s="7" customFormat="1" ht="12.75"/>
    <row r="5963" s="7" customFormat="1" ht="12.75"/>
    <row r="5964" s="7" customFormat="1" ht="12.75"/>
    <row r="5965" s="7" customFormat="1" ht="12.75"/>
    <row r="5966" s="7" customFormat="1" ht="12.75"/>
    <row r="5967" s="7" customFormat="1" ht="12.75"/>
    <row r="5968" s="7" customFormat="1" ht="12.75"/>
    <row r="5969" s="7" customFormat="1" ht="12.75"/>
    <row r="5970" s="7" customFormat="1" ht="12.75"/>
    <row r="5971" s="7" customFormat="1" ht="12.75"/>
    <row r="5972" s="7" customFormat="1" ht="12.75"/>
    <row r="5973" s="7" customFormat="1" ht="12.75"/>
    <row r="5974" s="7" customFormat="1" ht="12.75"/>
    <row r="5975" s="7" customFormat="1" ht="12.75"/>
    <row r="5976" s="7" customFormat="1" ht="12.75"/>
    <row r="5977" s="7" customFormat="1" ht="12.75"/>
    <row r="5978" s="7" customFormat="1" ht="12.75"/>
    <row r="5979" s="7" customFormat="1" ht="12.75"/>
    <row r="5980" s="7" customFormat="1" ht="12.75"/>
    <row r="5981" s="7" customFormat="1" ht="12.75"/>
    <row r="5982" s="7" customFormat="1" ht="12.75"/>
    <row r="5983" s="7" customFormat="1" ht="12.75"/>
    <row r="5984" s="7" customFormat="1" ht="12.75"/>
    <row r="5985" s="7" customFormat="1" ht="12.75"/>
    <row r="5986" s="7" customFormat="1" ht="12.75"/>
    <row r="5987" s="7" customFormat="1" ht="12.75"/>
    <row r="5988" s="7" customFormat="1" ht="12.75"/>
    <row r="5989" s="7" customFormat="1" ht="12.75"/>
    <row r="5990" s="7" customFormat="1" ht="12.75"/>
    <row r="5991" s="7" customFormat="1" ht="12.75"/>
    <row r="5992" s="7" customFormat="1" ht="12.75"/>
    <row r="5993" s="7" customFormat="1" ht="12.75"/>
    <row r="5994" s="7" customFormat="1" ht="12.75"/>
    <row r="5995" s="7" customFormat="1" ht="12.75"/>
    <row r="5996" s="7" customFormat="1" ht="12.75"/>
    <row r="5997" s="7" customFormat="1" ht="12.75"/>
    <row r="5998" s="7" customFormat="1" ht="12.75"/>
    <row r="5999" s="7" customFormat="1" ht="12.75"/>
    <row r="6000" s="7" customFormat="1" ht="12.75"/>
    <row r="6001" s="7" customFormat="1" ht="12.75"/>
    <row r="6002" s="7" customFormat="1" ht="12.75"/>
    <row r="6003" s="7" customFormat="1" ht="12.75"/>
  </sheetData>
  <sheetProtection/>
  <mergeCells count="6">
    <mergeCell ref="B12:C12"/>
    <mergeCell ref="D12:E12"/>
    <mergeCell ref="N1:P1"/>
    <mergeCell ref="B34:C34"/>
    <mergeCell ref="D34:E34"/>
    <mergeCell ref="B11:C11"/>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tabColor indexed="24"/>
  </sheetPr>
  <dimension ref="A1:H45"/>
  <sheetViews>
    <sheetView zoomScalePageLayoutView="0" workbookViewId="0" topLeftCell="A1">
      <selection activeCell="I20" sqref="I20"/>
    </sheetView>
  </sheetViews>
  <sheetFormatPr defaultColWidth="9.140625" defaultRowHeight="12.75"/>
  <cols>
    <col min="1" max="1" width="9.140625" style="76" customWidth="1"/>
    <col min="2" max="2" width="10.421875" style="76" customWidth="1"/>
    <col min="3" max="3" width="14.00390625" style="76" customWidth="1"/>
    <col min="4" max="5" width="9.140625" style="76" customWidth="1"/>
    <col min="6" max="6" width="10.57421875" style="76" customWidth="1"/>
    <col min="7" max="16384" width="9.140625" style="76" customWidth="1"/>
  </cols>
  <sheetData>
    <row r="1" spans="1:6" ht="12.75">
      <c r="A1" s="74"/>
      <c r="B1" s="119" t="s">
        <v>6</v>
      </c>
      <c r="C1" s="120"/>
      <c r="D1" s="119" t="s">
        <v>7</v>
      </c>
      <c r="E1" s="121"/>
      <c r="F1" s="75"/>
    </row>
    <row r="2" spans="1:6" ht="13.5" thickBot="1">
      <c r="A2" s="77" t="s">
        <v>8</v>
      </c>
      <c r="B2" s="77" t="s">
        <v>9</v>
      </c>
      <c r="C2" s="78" t="s">
        <v>10</v>
      </c>
      <c r="D2" s="77" t="s">
        <v>9</v>
      </c>
      <c r="E2" s="79" t="s">
        <v>10</v>
      </c>
      <c r="F2" s="80" t="s">
        <v>77</v>
      </c>
    </row>
    <row r="3" spans="1:6" ht="15">
      <c r="A3" s="81" t="s">
        <v>79</v>
      </c>
      <c r="B3" s="97">
        <v>0.1578191025976334</v>
      </c>
      <c r="C3" s="98">
        <v>0.15898166278570683</v>
      </c>
      <c r="D3" s="82">
        <f>+(B3/$B$21)</f>
        <v>0.11119073137560537</v>
      </c>
      <c r="E3" s="83">
        <f>+(C3/$C$21)</f>
        <v>0.06160539432946139</v>
      </c>
      <c r="F3" s="84">
        <f>+B3/C3</f>
        <v>0.9926874573601583</v>
      </c>
    </row>
    <row r="4" spans="1:6" ht="15">
      <c r="A4" s="81" t="s">
        <v>61</v>
      </c>
      <c r="B4" s="99">
        <v>0.06858789925712624</v>
      </c>
      <c r="C4" s="98">
        <v>0.06909314583214458</v>
      </c>
      <c r="D4" s="82">
        <f aca="true" t="shared" si="0" ref="D4:D21">+(B4/$B$21)</f>
        <v>0.048323292658429856</v>
      </c>
      <c r="E4" s="83">
        <f aca="true" t="shared" si="1" ref="E4:E21">+(C4/$C$21)</f>
        <v>0.026773594009956023</v>
      </c>
      <c r="F4" s="85">
        <f aca="true" t="shared" si="2" ref="F4:F21">+B4/C4</f>
        <v>0.9926874573601586</v>
      </c>
    </row>
    <row r="5" spans="1:6" ht="15">
      <c r="A5" s="81" t="s">
        <v>62</v>
      </c>
      <c r="B5" s="99">
        <v>0.041193867751221594</v>
      </c>
      <c r="C5" s="98">
        <v>0.05651527052321898</v>
      </c>
      <c r="D5" s="82">
        <f t="shared" si="0"/>
        <v>0.02902295227926976</v>
      </c>
      <c r="E5" s="83">
        <f t="shared" si="1"/>
        <v>0.02189966732774735</v>
      </c>
      <c r="F5" s="85">
        <f t="shared" si="2"/>
        <v>0.7288980017232214</v>
      </c>
    </row>
    <row r="6" spans="1:6" ht="15">
      <c r="A6" s="81" t="s">
        <v>63</v>
      </c>
      <c r="B6" s="99">
        <v>0.14052370936671613</v>
      </c>
      <c r="C6" s="98">
        <v>0.29879385501314387</v>
      </c>
      <c r="D6" s="82">
        <f t="shared" si="0"/>
        <v>0.09900534069018638</v>
      </c>
      <c r="E6" s="83">
        <f t="shared" si="1"/>
        <v>0.11578261881759323</v>
      </c>
      <c r="F6" s="85">
        <f t="shared" si="2"/>
        <v>0.470303210755571</v>
      </c>
    </row>
    <row r="7" spans="1:6" ht="15">
      <c r="A7" s="81" t="s">
        <v>64</v>
      </c>
      <c r="B7" s="99">
        <v>0.24408545095272272</v>
      </c>
      <c r="C7" s="98">
        <v>0.5199376544171316</v>
      </c>
      <c r="D7" s="82">
        <f t="shared" si="0"/>
        <v>0.1719692949894183</v>
      </c>
      <c r="E7" s="83">
        <f t="shared" si="1"/>
        <v>0.20147584108663846</v>
      </c>
      <c r="F7" s="85">
        <f t="shared" si="2"/>
        <v>0.46945138302466494</v>
      </c>
    </row>
    <row r="8" spans="1:6" ht="15">
      <c r="A8" s="81" t="s">
        <v>65</v>
      </c>
      <c r="B8" s="99">
        <v>0.23310021088773625</v>
      </c>
      <c r="C8" s="98">
        <v>0.48141471243011086</v>
      </c>
      <c r="D8" s="82">
        <f t="shared" si="0"/>
        <v>0.16422969403454146</v>
      </c>
      <c r="E8" s="83">
        <f t="shared" si="1"/>
        <v>0.18654820106666792</v>
      </c>
      <c r="F8" s="85">
        <f t="shared" si="2"/>
        <v>0.4841983530396912</v>
      </c>
    </row>
    <row r="9" spans="1:6" ht="15">
      <c r="A9" s="81" t="s">
        <v>66</v>
      </c>
      <c r="B9" s="99">
        <v>0.17615242198402414</v>
      </c>
      <c r="C9" s="98">
        <v>0.351128095988771</v>
      </c>
      <c r="D9" s="82">
        <f t="shared" si="0"/>
        <v>0.12410738821601702</v>
      </c>
      <c r="E9" s="83">
        <f t="shared" si="1"/>
        <v>0.13606213719564875</v>
      </c>
      <c r="F9" s="85">
        <f t="shared" si="2"/>
        <v>0.5016756676448286</v>
      </c>
    </row>
    <row r="10" spans="1:6" ht="15">
      <c r="A10" s="81" t="s">
        <v>67</v>
      </c>
      <c r="B10" s="99">
        <v>0.12203522886596133</v>
      </c>
      <c r="C10" s="98">
        <v>0.2344928595421113</v>
      </c>
      <c r="D10" s="82">
        <f t="shared" si="0"/>
        <v>0.0859793657919273</v>
      </c>
      <c r="E10" s="83">
        <f t="shared" si="1"/>
        <v>0.09086598307256812</v>
      </c>
      <c r="F10" s="85">
        <f t="shared" si="2"/>
        <v>0.52042193994417</v>
      </c>
    </row>
    <row r="11" spans="1:6" ht="15">
      <c r="A11" s="81" t="s">
        <v>68</v>
      </c>
      <c r="B11" s="99">
        <v>0.08189131546587253</v>
      </c>
      <c r="C11" s="98">
        <v>0.15161071695696837</v>
      </c>
      <c r="D11" s="82">
        <f t="shared" si="0"/>
        <v>0.057696154078228375</v>
      </c>
      <c r="E11" s="83">
        <f t="shared" si="1"/>
        <v>0.05874915282082523</v>
      </c>
      <c r="F11" s="85">
        <f t="shared" si="2"/>
        <v>0.5401419972779082</v>
      </c>
    </row>
    <row r="12" spans="1:6" ht="15">
      <c r="A12" s="81" t="s">
        <v>69</v>
      </c>
      <c r="B12" s="99">
        <v>0.054320467460713645</v>
      </c>
      <c r="C12" s="98">
        <v>0.09686959246487903</v>
      </c>
      <c r="D12" s="82">
        <f t="shared" si="0"/>
        <v>0.03827123843823007</v>
      </c>
      <c r="E12" s="83">
        <f t="shared" si="1"/>
        <v>0.03753696708014062</v>
      </c>
      <c r="F12" s="85">
        <f t="shared" si="2"/>
        <v>0.5607587074386426</v>
      </c>
    </row>
    <row r="13" spans="1:6" ht="15">
      <c r="A13" s="81" t="s">
        <v>70</v>
      </c>
      <c r="B13" s="99">
        <v>0.035883131322211284</v>
      </c>
      <c r="C13" s="98">
        <v>0.061627961461666395</v>
      </c>
      <c r="D13" s="82">
        <f t="shared" si="0"/>
        <v>0.02528129706792159</v>
      </c>
      <c r="E13" s="83">
        <f t="shared" si="1"/>
        <v>0.023880835066395725</v>
      </c>
      <c r="F13" s="85">
        <f t="shared" si="2"/>
        <v>0.5822540689510098</v>
      </c>
    </row>
    <row r="14" spans="1:6" ht="15">
      <c r="A14" s="81" t="s">
        <v>71</v>
      </c>
      <c r="B14" s="99">
        <v>0.023669564458455795</v>
      </c>
      <c r="C14" s="98">
        <v>0.03914703353887915</v>
      </c>
      <c r="D14" s="82">
        <f t="shared" si="0"/>
        <v>0.016676284050275676</v>
      </c>
      <c r="E14" s="83">
        <f t="shared" si="1"/>
        <v>0.015169475496315667</v>
      </c>
      <c r="F14" s="85">
        <f t="shared" si="2"/>
        <v>0.6046323902154221</v>
      </c>
    </row>
    <row r="15" spans="1:6" ht="15">
      <c r="A15" s="81" t="s">
        <v>72</v>
      </c>
      <c r="B15" s="99">
        <v>0.015605687576824496</v>
      </c>
      <c r="C15" s="98">
        <v>0.024853409116314923</v>
      </c>
      <c r="D15" s="82">
        <f t="shared" si="0"/>
        <v>0.01099491624730817</v>
      </c>
      <c r="E15" s="83">
        <f t="shared" si="1"/>
        <v>0.009630696032572031</v>
      </c>
      <c r="F15" s="85">
        <f t="shared" si="2"/>
        <v>0.6279093344413746</v>
      </c>
    </row>
    <row r="16" spans="1:6" ht="15">
      <c r="A16" s="81" t="s">
        <v>73</v>
      </c>
      <c r="B16" s="99">
        <v>0.010287616427321027</v>
      </c>
      <c r="C16" s="98">
        <v>0.015775947866028907</v>
      </c>
      <c r="D16" s="82">
        <f t="shared" si="0"/>
        <v>0.007248093391976179</v>
      </c>
      <c r="E16" s="83">
        <f t="shared" si="1"/>
        <v>0.0061131797980862</v>
      </c>
      <c r="F16" s="85">
        <f t="shared" si="2"/>
        <v>0.6521076587400392</v>
      </c>
    </row>
    <row r="17" spans="1:6" ht="15">
      <c r="A17" s="81" t="s">
        <v>74</v>
      </c>
      <c r="B17" s="99">
        <v>0.006781636030027071</v>
      </c>
      <c r="C17" s="98">
        <v>0.010013414568347081</v>
      </c>
      <c r="D17" s="82">
        <f t="shared" si="0"/>
        <v>0.004777970839337255</v>
      </c>
      <c r="E17" s="83">
        <f t="shared" si="1"/>
        <v>0.0038801981452344933</v>
      </c>
      <c r="F17" s="85">
        <f t="shared" si="2"/>
        <v>0.6772550945273125</v>
      </c>
    </row>
    <row r="18" spans="1:6" ht="15">
      <c r="A18" s="81" t="s">
        <v>75</v>
      </c>
      <c r="B18" s="99">
        <v>0.004470503808328494</v>
      </c>
      <c r="C18" s="98">
        <v>0.006355716683035384</v>
      </c>
      <c r="D18" s="82">
        <f t="shared" si="0"/>
        <v>0.003149673137685985</v>
      </c>
      <c r="E18" s="83">
        <f t="shared" si="1"/>
        <v>0.0024628402146762113</v>
      </c>
      <c r="F18" s="85">
        <f t="shared" si="2"/>
        <v>0.7033831165352474</v>
      </c>
    </row>
    <row r="19" spans="1:6" ht="15">
      <c r="A19" s="81" t="s">
        <v>76</v>
      </c>
      <c r="B19" s="99">
        <v>0.002947024496781316</v>
      </c>
      <c r="C19" s="98">
        <v>0.0040341121018648545</v>
      </c>
      <c r="D19" s="82">
        <f t="shared" si="0"/>
        <v>0.002076312713641382</v>
      </c>
      <c r="E19" s="83">
        <f t="shared" si="1"/>
        <v>0.001563218439472631</v>
      </c>
      <c r="F19" s="85">
        <f t="shared" si="2"/>
        <v>0.7305261783426868</v>
      </c>
    </row>
    <row r="20" spans="1:6" ht="12.75">
      <c r="A20" s="102"/>
      <c r="B20" s="104"/>
      <c r="C20" s="105"/>
      <c r="D20" s="82"/>
      <c r="E20" s="83"/>
      <c r="F20" s="85"/>
    </row>
    <row r="21" spans="1:6" ht="13.5" thickBot="1">
      <c r="A21" s="86" t="s">
        <v>57</v>
      </c>
      <c r="B21" s="96">
        <f>SUM(B3:B20)</f>
        <v>1.4193548387096773</v>
      </c>
      <c r="C21" s="96">
        <f>SUM(C3:C20)</f>
        <v>2.580645161290323</v>
      </c>
      <c r="D21" s="87">
        <f t="shared" si="0"/>
        <v>1</v>
      </c>
      <c r="E21" s="88">
        <f t="shared" si="1"/>
        <v>1</v>
      </c>
      <c r="F21" s="89">
        <f t="shared" si="2"/>
        <v>0.5499999999999998</v>
      </c>
    </row>
    <row r="22" spans="1:2" s="102" customFormat="1" ht="12.75">
      <c r="A22" s="100"/>
      <c r="B22" s="101"/>
    </row>
    <row r="23" s="102" customFormat="1" ht="12.75"/>
    <row r="24" spans="2:5" s="102" customFormat="1" ht="12.75">
      <c r="B24" s="122"/>
      <c r="C24" s="122"/>
      <c r="D24" s="122"/>
      <c r="E24" s="122"/>
    </row>
    <row r="25" spans="1:5" s="102" customFormat="1" ht="12.75">
      <c r="A25" s="100"/>
      <c r="B25" s="100"/>
      <c r="C25" s="100"/>
      <c r="D25" s="100"/>
      <c r="E25" s="100"/>
    </row>
    <row r="26" spans="1:8" s="102" customFormat="1" ht="12.75">
      <c r="A26" s="100"/>
      <c r="B26" s="103"/>
      <c r="C26" s="103"/>
      <c r="D26" s="103"/>
      <c r="E26" s="103"/>
      <c r="F26" s="103"/>
      <c r="G26" s="103"/>
      <c r="H26" s="103"/>
    </row>
    <row r="27" spans="1:8" s="102" customFormat="1" ht="12.75">
      <c r="A27" s="100"/>
      <c r="B27" s="103"/>
      <c r="C27" s="103"/>
      <c r="D27" s="103"/>
      <c r="E27" s="103"/>
      <c r="F27" s="103"/>
      <c r="G27" s="103"/>
      <c r="H27" s="103"/>
    </row>
    <row r="28" spans="1:8" s="102" customFormat="1" ht="12.75">
      <c r="A28" s="100"/>
      <c r="B28" s="103"/>
      <c r="C28" s="103"/>
      <c r="D28" s="103"/>
      <c r="E28" s="103"/>
      <c r="F28" s="103"/>
      <c r="G28" s="103"/>
      <c r="H28" s="103"/>
    </row>
    <row r="29" spans="1:8" s="102" customFormat="1" ht="12.75">
      <c r="A29" s="100"/>
      <c r="B29" s="103"/>
      <c r="C29" s="103"/>
      <c r="D29" s="103"/>
      <c r="E29" s="103"/>
      <c r="F29" s="103"/>
      <c r="G29" s="103"/>
      <c r="H29" s="103"/>
    </row>
    <row r="30" spans="1:8" s="102" customFormat="1" ht="12.75">
      <c r="A30" s="100"/>
      <c r="B30" s="103"/>
      <c r="C30" s="103"/>
      <c r="D30" s="103"/>
      <c r="E30" s="103"/>
      <c r="F30" s="103"/>
      <c r="G30" s="103"/>
      <c r="H30" s="103"/>
    </row>
    <row r="31" spans="1:8" s="102" customFormat="1" ht="12.75">
      <c r="A31" s="100"/>
      <c r="B31" s="103"/>
      <c r="C31" s="103"/>
      <c r="D31" s="103"/>
      <c r="E31" s="103"/>
      <c r="F31" s="103"/>
      <c r="G31" s="103"/>
      <c r="H31" s="103"/>
    </row>
    <row r="32" spans="1:8" s="102" customFormat="1" ht="12.75">
      <c r="A32" s="100"/>
      <c r="B32" s="103"/>
      <c r="C32" s="103"/>
      <c r="D32" s="103"/>
      <c r="E32" s="103"/>
      <c r="F32" s="103"/>
      <c r="G32" s="103"/>
      <c r="H32" s="103"/>
    </row>
    <row r="33" spans="1:8" s="102" customFormat="1" ht="12.75">
      <c r="A33" s="100"/>
      <c r="B33" s="103"/>
      <c r="C33" s="103"/>
      <c r="D33" s="103"/>
      <c r="E33" s="103"/>
      <c r="F33" s="103"/>
      <c r="G33" s="103"/>
      <c r="H33" s="103"/>
    </row>
    <row r="34" spans="1:8" s="102" customFormat="1" ht="12.75">
      <c r="A34" s="100"/>
      <c r="B34" s="103"/>
      <c r="C34" s="103"/>
      <c r="D34" s="103"/>
      <c r="E34" s="103"/>
      <c r="F34" s="103"/>
      <c r="G34" s="103"/>
      <c r="H34" s="103"/>
    </row>
    <row r="35" spans="1:8" s="102" customFormat="1" ht="12.75">
      <c r="A35" s="100"/>
      <c r="B35" s="103"/>
      <c r="C35" s="103"/>
      <c r="D35" s="103"/>
      <c r="E35" s="103"/>
      <c r="F35" s="103"/>
      <c r="G35" s="103"/>
      <c r="H35" s="103"/>
    </row>
    <row r="36" spans="1:8" s="102" customFormat="1" ht="12.75">
      <c r="A36" s="100"/>
      <c r="B36" s="103"/>
      <c r="C36" s="103"/>
      <c r="D36" s="103"/>
      <c r="E36" s="103"/>
      <c r="F36" s="103"/>
      <c r="G36" s="103"/>
      <c r="H36" s="103"/>
    </row>
    <row r="37" spans="1:8" s="102" customFormat="1" ht="12.75">
      <c r="A37" s="100"/>
      <c r="B37" s="103"/>
      <c r="C37" s="103"/>
      <c r="D37" s="103"/>
      <c r="E37" s="103"/>
      <c r="F37" s="103"/>
      <c r="G37" s="103"/>
      <c r="H37" s="103"/>
    </row>
    <row r="38" spans="1:8" s="102" customFormat="1" ht="12.75">
      <c r="A38" s="100"/>
      <c r="B38" s="103"/>
      <c r="C38" s="103"/>
      <c r="D38" s="103"/>
      <c r="E38" s="103"/>
      <c r="F38" s="103"/>
      <c r="G38" s="103"/>
      <c r="H38" s="103"/>
    </row>
    <row r="39" spans="1:8" s="102" customFormat="1" ht="12.75">
      <c r="A39" s="100"/>
      <c r="B39" s="103"/>
      <c r="C39" s="103"/>
      <c r="D39" s="103"/>
      <c r="E39" s="103"/>
      <c r="F39" s="103"/>
      <c r="G39" s="103"/>
      <c r="H39" s="103"/>
    </row>
    <row r="40" spans="1:8" s="102" customFormat="1" ht="12.75">
      <c r="A40" s="100"/>
      <c r="B40" s="103"/>
      <c r="C40" s="103"/>
      <c r="D40" s="103"/>
      <c r="E40" s="103"/>
      <c r="F40" s="103"/>
      <c r="G40" s="103"/>
      <c r="H40" s="103"/>
    </row>
    <row r="41" spans="1:8" s="102" customFormat="1" ht="12.75">
      <c r="A41" s="100"/>
      <c r="B41" s="103"/>
      <c r="C41" s="103"/>
      <c r="D41" s="103"/>
      <c r="E41" s="103"/>
      <c r="F41" s="103"/>
      <c r="G41" s="103"/>
      <c r="H41" s="103"/>
    </row>
    <row r="42" spans="1:8" s="102" customFormat="1" ht="12.75">
      <c r="A42" s="100"/>
      <c r="B42" s="103"/>
      <c r="C42" s="103"/>
      <c r="D42" s="103"/>
      <c r="E42" s="103"/>
      <c r="F42" s="103"/>
      <c r="G42" s="103"/>
      <c r="H42" s="103"/>
    </row>
    <row r="43" spans="2:6" s="102" customFormat="1" ht="12.75">
      <c r="B43" s="101"/>
      <c r="C43" s="101"/>
      <c r="D43" s="103"/>
      <c r="E43" s="103"/>
      <c r="F43" s="103"/>
    </row>
    <row r="44" spans="1:6" s="102" customFormat="1" ht="12.75">
      <c r="A44" s="100"/>
      <c r="B44" s="103"/>
      <c r="C44" s="103"/>
      <c r="D44" s="103"/>
      <c r="E44" s="103"/>
      <c r="F44" s="103"/>
    </row>
    <row r="45" spans="1:2" s="102" customFormat="1" ht="12.75">
      <c r="A45" s="100"/>
      <c r="B45" s="101"/>
    </row>
    <row r="46" s="102" customFormat="1" ht="12.75"/>
    <row r="47" s="102" customFormat="1" ht="12.75"/>
    <row r="48" s="102" customFormat="1" ht="12.75"/>
    <row r="49" s="102" customFormat="1" ht="12.75"/>
    <row r="50" s="102" customFormat="1" ht="12.75"/>
    <row r="51" s="102" customFormat="1" ht="12.75"/>
    <row r="52" s="102" customFormat="1" ht="12.75"/>
    <row r="53" s="102" customFormat="1" ht="12.75"/>
    <row r="54" s="102" customFormat="1" ht="12.75"/>
    <row r="55" s="102" customFormat="1" ht="12.75"/>
    <row r="56" s="102" customFormat="1" ht="12.75"/>
    <row r="57" s="102" customFormat="1" ht="12.75"/>
    <row r="58" s="102" customFormat="1" ht="12.75"/>
    <row r="59" s="102" customFormat="1" ht="12.75"/>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102" customFormat="1" ht="12.75"/>
    <row r="1091" s="102" customFormat="1" ht="12.75"/>
    <row r="1092" s="102" customFormat="1" ht="12.75"/>
    <row r="1093" s="102" customFormat="1" ht="12.75"/>
    <row r="1094" s="102" customFormat="1" ht="12.75"/>
    <row r="1095" s="102" customFormat="1" ht="12.75"/>
    <row r="1096" s="102" customFormat="1" ht="12.75"/>
    <row r="1097" s="102" customFormat="1" ht="12.75"/>
    <row r="1098" s="102" customFormat="1" ht="12.75"/>
    <row r="1099" s="102" customFormat="1" ht="12.75"/>
    <row r="1100" s="102" customFormat="1" ht="12.75"/>
    <row r="1101" s="102" customFormat="1" ht="12.75"/>
    <row r="1102" s="102" customFormat="1" ht="12.75"/>
    <row r="1103" s="102" customFormat="1" ht="12.75"/>
    <row r="1104" s="102" customFormat="1" ht="12.75"/>
    <row r="1105" s="102" customFormat="1" ht="12.75"/>
    <row r="1106" s="102" customFormat="1" ht="12.75"/>
    <row r="1107" s="102" customFormat="1" ht="12.75"/>
    <row r="1108" s="102" customFormat="1" ht="12.75"/>
    <row r="1109" s="102" customFormat="1" ht="12.75"/>
    <row r="1110" s="102" customFormat="1" ht="12.75"/>
    <row r="1111" s="102" customFormat="1" ht="12.75"/>
    <row r="1112" s="102" customFormat="1" ht="12.75"/>
    <row r="1113" s="102" customFormat="1" ht="12.75"/>
    <row r="1114" s="102" customFormat="1" ht="12.75"/>
    <row r="1115" s="102" customFormat="1" ht="12.75"/>
    <row r="1116" s="102" customFormat="1" ht="12.75"/>
    <row r="1117" s="102" customFormat="1" ht="12.75"/>
    <row r="1118" s="102" customFormat="1" ht="12.75"/>
    <row r="1119" s="102" customFormat="1" ht="12.75"/>
    <row r="1120" s="102" customFormat="1" ht="12.75"/>
    <row r="1121" s="102" customFormat="1" ht="12.75"/>
    <row r="1122" s="102" customFormat="1" ht="12.75"/>
    <row r="1123" s="102" customFormat="1" ht="12.75"/>
    <row r="1124" s="102" customFormat="1" ht="12.75"/>
    <row r="1125" s="102" customFormat="1" ht="12.75"/>
    <row r="1126" s="102" customFormat="1" ht="12.75"/>
    <row r="1127" s="102" customFormat="1" ht="12.75"/>
    <row r="1128" s="102" customFormat="1" ht="12.75"/>
    <row r="1129" s="102" customFormat="1" ht="12.75"/>
    <row r="1130" s="102" customFormat="1" ht="12.75"/>
    <row r="1131" s="102" customFormat="1" ht="12.75"/>
    <row r="1132" s="102" customFormat="1" ht="12.75"/>
    <row r="1133" s="102" customFormat="1" ht="12.75"/>
    <row r="1134" s="102" customFormat="1" ht="12.75"/>
    <row r="1135" s="102" customFormat="1" ht="12.75"/>
    <row r="1136" s="102" customFormat="1" ht="12.75"/>
    <row r="1137" s="102" customFormat="1" ht="12.75"/>
    <row r="1138" s="102" customFormat="1" ht="12.75"/>
    <row r="1139" s="102" customFormat="1" ht="12.75"/>
    <row r="1140" s="102" customFormat="1" ht="12.75"/>
    <row r="1141" s="102" customFormat="1" ht="12.75"/>
    <row r="1142" s="102" customFormat="1" ht="12.75"/>
    <row r="1143" s="102" customFormat="1" ht="12.75"/>
    <row r="1144" s="102" customFormat="1" ht="12.75"/>
    <row r="1145" s="102" customFormat="1" ht="12.75"/>
    <row r="1146" s="102" customFormat="1" ht="12.75"/>
    <row r="1147" s="102" customFormat="1" ht="12.75"/>
    <row r="1148" s="102" customFormat="1" ht="12.75"/>
    <row r="1149" s="102" customFormat="1" ht="12.75"/>
    <row r="1150" s="102" customFormat="1" ht="12.75"/>
    <row r="1151" s="102" customFormat="1" ht="12.75"/>
    <row r="1152" s="102" customFormat="1" ht="12.75"/>
    <row r="1153" s="102" customFormat="1" ht="12.75"/>
    <row r="1154" s="102" customFormat="1" ht="12.75"/>
    <row r="1155" s="102" customFormat="1" ht="12.75"/>
    <row r="1156" s="102" customFormat="1" ht="12.75"/>
    <row r="1157" s="102" customFormat="1" ht="12.75"/>
    <row r="1158" s="102" customFormat="1" ht="12.75"/>
    <row r="1159" s="102" customFormat="1" ht="12.75"/>
    <row r="1160" s="102" customFormat="1" ht="12.75"/>
    <row r="1161" s="102" customFormat="1" ht="12.75"/>
    <row r="1162" s="102" customFormat="1" ht="12.75"/>
    <row r="1163" s="102" customFormat="1" ht="12.75"/>
    <row r="1164" s="102" customFormat="1" ht="12.75"/>
    <row r="1165" s="102" customFormat="1" ht="12.75"/>
    <row r="1166" s="102" customFormat="1" ht="12.75"/>
    <row r="1167" s="102" customFormat="1" ht="12.75"/>
    <row r="1168" s="102" customFormat="1" ht="12.75"/>
    <row r="1169" s="102" customFormat="1" ht="12.75"/>
    <row r="1170" s="102" customFormat="1" ht="12.75"/>
    <row r="1171" s="102" customFormat="1" ht="12.75"/>
    <row r="1172" s="102" customFormat="1" ht="12.75"/>
    <row r="1173" s="102" customFormat="1" ht="12.75"/>
    <row r="1174" s="102" customFormat="1" ht="12.75"/>
    <row r="1175" s="102" customFormat="1" ht="12.75"/>
    <row r="1176" s="102" customFormat="1" ht="12.75"/>
    <row r="1177" s="102" customFormat="1" ht="12.75"/>
    <row r="1178" s="102" customFormat="1" ht="12.75"/>
    <row r="1179" s="102" customFormat="1" ht="12.75"/>
    <row r="1180" s="102" customFormat="1" ht="12.75"/>
    <row r="1181" s="102" customFormat="1" ht="12.75"/>
    <row r="1182" s="102" customFormat="1" ht="12.75"/>
    <row r="1183" s="102" customFormat="1" ht="12.75"/>
    <row r="1184" s="102" customFormat="1" ht="12.75"/>
    <row r="1185" s="102" customFormat="1" ht="12.75"/>
    <row r="1186" s="102" customFormat="1" ht="12.75"/>
    <row r="1187" s="102" customFormat="1" ht="12.75"/>
    <row r="1188" s="102" customFormat="1" ht="12.75"/>
    <row r="1189" s="102" customFormat="1" ht="12.75"/>
    <row r="1190" s="102" customFormat="1" ht="12.75"/>
    <row r="1191" s="102" customFormat="1" ht="12.75"/>
    <row r="1192" s="102" customFormat="1" ht="12.75"/>
    <row r="1193" s="102" customFormat="1" ht="12.75"/>
    <row r="1194" s="102" customFormat="1" ht="12.75"/>
    <row r="1195" s="102" customFormat="1" ht="12.75"/>
    <row r="1196" s="102" customFormat="1" ht="12.75"/>
    <row r="1197" s="102" customFormat="1" ht="12.75"/>
    <row r="1198" s="102" customFormat="1" ht="12.75"/>
    <row r="1199" s="102" customFormat="1" ht="12.75"/>
    <row r="1200" s="102" customFormat="1" ht="12.75"/>
    <row r="1201" s="102" customFormat="1" ht="12.75"/>
    <row r="1202" s="102" customFormat="1" ht="12.75"/>
    <row r="1203" s="102" customFormat="1" ht="12.75"/>
    <row r="1204" s="102" customFormat="1" ht="12.75"/>
    <row r="1205" s="102" customFormat="1" ht="12.75"/>
    <row r="1206" s="102" customFormat="1" ht="12.75"/>
    <row r="1207" s="102" customFormat="1" ht="12.75"/>
    <row r="1208" s="102" customFormat="1" ht="12.75"/>
    <row r="1209" s="102" customFormat="1" ht="12.75"/>
    <row r="1210" s="102" customFormat="1" ht="12.75"/>
    <row r="1211" s="102" customFormat="1" ht="12.75"/>
    <row r="1212" s="102" customFormat="1" ht="12.75"/>
    <row r="1213" s="102" customFormat="1" ht="12.75"/>
    <row r="1214" s="102" customFormat="1" ht="12.75"/>
    <row r="1215" s="102" customFormat="1" ht="12.75"/>
    <row r="1216" s="102" customFormat="1" ht="12.75"/>
    <row r="1217" s="102" customFormat="1" ht="12.75"/>
    <row r="1218" s="102" customFormat="1" ht="12.75"/>
    <row r="1219" s="102" customFormat="1" ht="12.75"/>
    <row r="1220" s="102" customFormat="1" ht="12.75"/>
    <row r="1221" s="102" customFormat="1" ht="12.75"/>
    <row r="1222" s="102" customFormat="1" ht="12.75"/>
    <row r="1223" s="102" customFormat="1" ht="12.75"/>
    <row r="1224" s="102" customFormat="1" ht="12.75"/>
    <row r="1225" s="102" customFormat="1" ht="12.75"/>
    <row r="1226" s="102" customFormat="1" ht="12.75"/>
    <row r="1227" s="102" customFormat="1" ht="12.75"/>
    <row r="1228" s="102" customFormat="1" ht="12.75"/>
    <row r="1229" s="102" customFormat="1" ht="12.75"/>
    <row r="1230" s="102" customFormat="1" ht="12.75"/>
    <row r="1231" s="102" customFormat="1" ht="12.75"/>
    <row r="1232" s="102" customFormat="1" ht="12.75"/>
    <row r="1233" s="102" customFormat="1" ht="12.75"/>
    <row r="1234" s="102" customFormat="1" ht="12.75"/>
    <row r="1235" s="102" customFormat="1" ht="12.75"/>
    <row r="1236" s="102" customFormat="1" ht="12.75"/>
    <row r="1237" s="102" customFormat="1" ht="12.75"/>
    <row r="1238" s="102" customFormat="1" ht="12.75"/>
    <row r="1239" s="102" customFormat="1" ht="12.75"/>
    <row r="1240" s="102" customFormat="1" ht="12.75"/>
    <row r="1241" s="102" customFormat="1" ht="12.75"/>
    <row r="1242" s="102" customFormat="1" ht="12.75"/>
    <row r="1243" s="102" customFormat="1" ht="12.75"/>
    <row r="1244" s="102" customFormat="1" ht="12.75"/>
    <row r="1245" s="102" customFormat="1" ht="12.75"/>
    <row r="1246" s="102" customFormat="1" ht="12.75"/>
    <row r="1247" s="102" customFormat="1" ht="12.75"/>
    <row r="1248" s="102" customFormat="1" ht="12.75"/>
    <row r="1249" s="102" customFormat="1" ht="12.75"/>
    <row r="1250" s="102" customFormat="1" ht="12.75"/>
    <row r="1251" s="102" customFormat="1" ht="12.75"/>
    <row r="1252" s="102" customFormat="1" ht="12.75"/>
    <row r="1253" s="102" customFormat="1" ht="12.75"/>
    <row r="1254" s="102" customFormat="1" ht="12.75"/>
    <row r="1255" s="102" customFormat="1" ht="12.75"/>
    <row r="1256" s="102" customFormat="1" ht="12.75"/>
    <row r="1257" s="102" customFormat="1" ht="12.75"/>
    <row r="1258" s="102" customFormat="1" ht="12.75"/>
    <row r="1259" s="102" customFormat="1" ht="12.75"/>
    <row r="1260" s="102" customFormat="1" ht="12.75"/>
    <row r="1261" s="102" customFormat="1" ht="12.75"/>
    <row r="1262" s="102" customFormat="1" ht="12.75"/>
    <row r="1263" s="102" customFormat="1" ht="12.75"/>
    <row r="1264" s="102" customFormat="1" ht="12.75"/>
    <row r="1265" s="102" customFormat="1" ht="12.75"/>
    <row r="1266" s="102" customFormat="1" ht="12.75"/>
    <row r="1267" s="102" customFormat="1" ht="12.75"/>
    <row r="1268" s="102" customFormat="1" ht="12.75"/>
    <row r="1269" s="102" customFormat="1" ht="12.75"/>
    <row r="1270" s="102" customFormat="1" ht="12.75"/>
    <row r="1271" s="102" customFormat="1" ht="12.75"/>
    <row r="1272" s="102" customFormat="1" ht="12.75"/>
    <row r="1273" s="102" customFormat="1" ht="12.75"/>
    <row r="1274" s="102" customFormat="1" ht="12.75"/>
    <row r="1275" s="102" customFormat="1" ht="12.75"/>
    <row r="1276" s="102" customFormat="1" ht="12.75"/>
    <row r="1277" s="102" customFormat="1" ht="12.75"/>
    <row r="1278" s="102" customFormat="1" ht="12.75"/>
    <row r="1279" s="102" customFormat="1" ht="12.75"/>
    <row r="1280" s="102" customFormat="1" ht="12.75"/>
    <row r="1281" s="102" customFormat="1" ht="12.75"/>
    <row r="1282" s="102" customFormat="1" ht="12.75"/>
    <row r="1283" s="102" customFormat="1" ht="12.75"/>
    <row r="1284" s="102" customFormat="1" ht="12.75"/>
    <row r="1285" s="102" customFormat="1" ht="12.75"/>
    <row r="1286" s="102" customFormat="1" ht="12.75"/>
    <row r="1287" s="102" customFormat="1" ht="12.75"/>
    <row r="1288" s="102" customFormat="1" ht="12.75"/>
    <row r="1289" s="102" customFormat="1" ht="12.75"/>
    <row r="1290" s="102" customFormat="1" ht="12.75"/>
    <row r="1291" s="102" customFormat="1" ht="12.75"/>
    <row r="1292" s="102" customFormat="1" ht="12.75"/>
    <row r="1293" s="102" customFormat="1" ht="12.75"/>
    <row r="1294" s="102" customFormat="1" ht="12.75"/>
    <row r="1295" s="102" customFormat="1" ht="12.75"/>
    <row r="1296" s="102" customFormat="1" ht="12.75"/>
    <row r="1297" s="102" customFormat="1" ht="12.75"/>
    <row r="1298" s="102" customFormat="1" ht="12.75"/>
    <row r="1299" s="102" customFormat="1" ht="12.75"/>
    <row r="1300" s="102" customFormat="1" ht="12.75"/>
    <row r="1301" s="102" customFormat="1" ht="12.75"/>
    <row r="1302" s="102" customFormat="1" ht="12.75"/>
    <row r="1303" s="102" customFormat="1" ht="12.75"/>
    <row r="1304" s="102" customFormat="1" ht="12.75"/>
    <row r="1305" s="102" customFormat="1" ht="12.75"/>
    <row r="1306" s="102" customFormat="1" ht="12.75"/>
    <row r="1307" s="102" customFormat="1" ht="12.75"/>
    <row r="1308" s="102" customFormat="1" ht="12.75"/>
    <row r="1309" s="102" customFormat="1" ht="12.75"/>
    <row r="1310" s="102" customFormat="1" ht="12.75"/>
    <row r="1311" s="102" customFormat="1" ht="12.75"/>
    <row r="1312" s="102" customFormat="1" ht="12.75"/>
    <row r="1313" s="102" customFormat="1" ht="12.75"/>
    <row r="1314" s="102" customFormat="1" ht="12.75"/>
    <row r="1315" s="102" customFormat="1" ht="12.75"/>
    <row r="1316" s="102" customFormat="1" ht="12.75"/>
    <row r="1317" s="102" customFormat="1" ht="12.75"/>
    <row r="1318" s="102" customFormat="1" ht="12.75"/>
    <row r="1319" s="102" customFormat="1" ht="12.75"/>
    <row r="1320" s="102" customFormat="1" ht="12.75"/>
    <row r="1321" s="102" customFormat="1" ht="12.75"/>
    <row r="1322" s="102" customFormat="1" ht="12.75"/>
    <row r="1323" s="102" customFormat="1" ht="12.75"/>
    <row r="1324" s="102" customFormat="1" ht="12.75"/>
    <row r="1325" s="102" customFormat="1" ht="12.75"/>
    <row r="1326" s="102" customFormat="1" ht="12.75"/>
    <row r="1327" s="102" customFormat="1" ht="12.75"/>
    <row r="1328" s="102" customFormat="1" ht="12.75"/>
    <row r="1329" s="102" customFormat="1" ht="12.75"/>
    <row r="1330" s="102" customFormat="1" ht="12.75"/>
    <row r="1331" s="102" customFormat="1" ht="12.75"/>
    <row r="1332" s="102" customFormat="1" ht="12.75"/>
    <row r="1333" s="102" customFormat="1" ht="12.75"/>
    <row r="1334" s="102" customFormat="1" ht="12.75"/>
    <row r="1335" s="102" customFormat="1" ht="12.75"/>
    <row r="1336" s="102" customFormat="1" ht="12.75"/>
    <row r="1337" s="102" customFormat="1" ht="12.75"/>
    <row r="1338" s="102" customFormat="1" ht="12.75"/>
    <row r="1339" s="102" customFormat="1" ht="12.75"/>
    <row r="1340" s="102" customFormat="1" ht="12.75"/>
    <row r="1341" s="102" customFormat="1" ht="12.75"/>
    <row r="1342" s="102" customFormat="1" ht="12.75"/>
    <row r="1343" s="102" customFormat="1" ht="12.75"/>
    <row r="1344" s="102" customFormat="1" ht="12.75"/>
    <row r="1345" s="102" customFormat="1" ht="12.75"/>
    <row r="1346" s="102" customFormat="1" ht="12.75"/>
    <row r="1347" s="102" customFormat="1" ht="12.75"/>
    <row r="1348" s="102" customFormat="1" ht="12.75"/>
    <row r="1349" s="102" customFormat="1" ht="12.75"/>
    <row r="1350" s="102" customFormat="1" ht="12.75"/>
    <row r="1351" s="102" customFormat="1" ht="12.75"/>
    <row r="1352" s="102" customFormat="1" ht="12.75"/>
    <row r="1353" s="102" customFormat="1" ht="12.75"/>
    <row r="1354" s="102" customFormat="1" ht="12.75"/>
    <row r="1355" s="102" customFormat="1" ht="12.75"/>
    <row r="1356" s="102" customFormat="1" ht="12.75"/>
    <row r="1357" s="102" customFormat="1" ht="12.75"/>
    <row r="1358" s="102" customFormat="1" ht="12.75"/>
    <row r="1359" s="102" customFormat="1" ht="12.75"/>
    <row r="1360" s="102" customFormat="1" ht="12.75"/>
    <row r="1361" s="102" customFormat="1" ht="12.75"/>
    <row r="1362" s="102" customFormat="1" ht="12.75"/>
    <row r="1363" s="102" customFormat="1" ht="12.75"/>
    <row r="1364" s="102" customFormat="1" ht="12.75"/>
    <row r="1365" s="102" customFormat="1" ht="12.75"/>
    <row r="1366" s="102" customFormat="1" ht="12.75"/>
    <row r="1367" s="102" customFormat="1" ht="12.75"/>
    <row r="1368" s="102" customFormat="1" ht="12.75"/>
    <row r="1369" s="102" customFormat="1" ht="12.75"/>
    <row r="1370" s="102" customFormat="1" ht="12.75"/>
    <row r="1371" s="102" customFormat="1" ht="12.75"/>
    <row r="1372" s="102" customFormat="1" ht="12.75"/>
    <row r="1373" s="102" customFormat="1" ht="12.75"/>
    <row r="1374" s="102" customFormat="1" ht="12.75"/>
    <row r="1375" s="102" customFormat="1" ht="12.75"/>
    <row r="1376" s="102" customFormat="1" ht="12.75"/>
    <row r="1377" s="102" customFormat="1" ht="12.75"/>
    <row r="1378" s="102" customFormat="1" ht="12.75"/>
    <row r="1379" s="102" customFormat="1" ht="12.75"/>
    <row r="1380" s="102" customFormat="1" ht="12.75"/>
    <row r="1381" s="102" customFormat="1" ht="12.75"/>
    <row r="1382" s="102" customFormat="1" ht="12.75"/>
    <row r="1383" s="102" customFormat="1" ht="12.75"/>
    <row r="1384" s="102" customFormat="1" ht="12.75"/>
    <row r="1385" s="102" customFormat="1" ht="12.75"/>
    <row r="1386" s="102" customFormat="1" ht="12.75"/>
    <row r="1387" s="102" customFormat="1" ht="12.75"/>
    <row r="1388" s="102" customFormat="1" ht="12.75"/>
    <row r="1389" s="102" customFormat="1" ht="12.75"/>
    <row r="1390" s="102" customFormat="1" ht="12.75"/>
    <row r="1391" s="102" customFormat="1" ht="12.75"/>
    <row r="1392" s="102" customFormat="1" ht="12.75"/>
    <row r="1393" s="102" customFormat="1" ht="12.75"/>
    <row r="1394" s="102" customFormat="1" ht="12.75"/>
    <row r="1395" s="102" customFormat="1" ht="12.75"/>
    <row r="1396" s="102" customFormat="1" ht="12.75"/>
    <row r="1397" s="102" customFormat="1" ht="12.75"/>
    <row r="1398" s="102" customFormat="1" ht="12.75"/>
    <row r="1399" s="102" customFormat="1" ht="12.75"/>
    <row r="1400" s="102" customFormat="1" ht="12.75"/>
    <row r="1401" s="102" customFormat="1" ht="12.75"/>
    <row r="1402" s="102" customFormat="1" ht="12.75"/>
    <row r="1403" s="102" customFormat="1" ht="12.75"/>
    <row r="1404" s="102" customFormat="1" ht="12.75"/>
    <row r="1405" s="102" customFormat="1" ht="12.75"/>
    <row r="1406" s="102" customFormat="1" ht="12.75"/>
    <row r="1407" s="102" customFormat="1" ht="12.75"/>
    <row r="1408" s="102" customFormat="1" ht="12.75"/>
    <row r="1409" s="102" customFormat="1" ht="12.75"/>
    <row r="1410" s="102" customFormat="1" ht="12.75"/>
    <row r="1411" s="102" customFormat="1" ht="12.75"/>
    <row r="1412" s="102" customFormat="1" ht="12.75"/>
    <row r="1413" s="102" customFormat="1" ht="12.75"/>
    <row r="1414" s="102" customFormat="1" ht="12.75"/>
    <row r="1415" s="102" customFormat="1" ht="12.75"/>
    <row r="1416" s="102" customFormat="1" ht="12.75"/>
    <row r="1417" s="102" customFormat="1" ht="12.75"/>
    <row r="1418" s="102" customFormat="1" ht="12.75"/>
    <row r="1419" s="102" customFormat="1" ht="12.75"/>
    <row r="1420" s="102" customFormat="1" ht="12.75"/>
    <row r="1421" s="102" customFormat="1" ht="12.75"/>
    <row r="1422" s="102" customFormat="1" ht="12.75"/>
    <row r="1423" s="102" customFormat="1" ht="12.75"/>
    <row r="1424" s="102" customFormat="1" ht="12.75"/>
    <row r="1425" s="102" customFormat="1" ht="12.75"/>
    <row r="1426" s="102" customFormat="1" ht="12.75"/>
    <row r="1427" s="102" customFormat="1" ht="12.75"/>
    <row r="1428" s="102" customFormat="1" ht="12.75"/>
    <row r="1429" s="102" customFormat="1" ht="12.75"/>
    <row r="1430" s="102" customFormat="1" ht="12.75"/>
    <row r="1431" s="102" customFormat="1" ht="12.75"/>
    <row r="1432" s="102" customFormat="1" ht="12.75"/>
    <row r="1433" s="102" customFormat="1" ht="12.75"/>
    <row r="1434" s="102" customFormat="1" ht="12.75"/>
    <row r="1435" s="102" customFormat="1" ht="12.75"/>
    <row r="1436" s="102" customFormat="1" ht="12.75"/>
    <row r="1437" s="102" customFormat="1" ht="12.75"/>
    <row r="1438" s="102" customFormat="1" ht="12.75"/>
    <row r="1439" s="102" customFormat="1" ht="12.75"/>
    <row r="1440" s="102" customFormat="1" ht="12.75"/>
    <row r="1441" s="102" customFormat="1" ht="12.75"/>
    <row r="1442" s="102" customFormat="1" ht="12.75"/>
    <row r="1443" s="102" customFormat="1" ht="12.75"/>
    <row r="1444" s="102" customFormat="1" ht="12.75"/>
    <row r="1445" s="102" customFormat="1" ht="12.75"/>
    <row r="1446" s="102" customFormat="1" ht="12.75"/>
    <row r="1447" s="102" customFormat="1" ht="12.75"/>
    <row r="1448" s="102" customFormat="1" ht="12.75"/>
    <row r="1449" s="102" customFormat="1" ht="12.75"/>
    <row r="1450" s="102" customFormat="1" ht="12.75"/>
    <row r="1451" s="102" customFormat="1" ht="12.75"/>
    <row r="1452" s="102" customFormat="1" ht="12.75"/>
    <row r="1453" s="102" customFormat="1" ht="12.75"/>
    <row r="1454" s="102" customFormat="1" ht="12.75"/>
    <row r="1455" s="102" customFormat="1" ht="12.75"/>
    <row r="1456" s="102" customFormat="1" ht="12.75"/>
    <row r="1457" s="102" customFormat="1" ht="12.75"/>
    <row r="1458" s="102" customFormat="1" ht="12.75"/>
    <row r="1459" s="102" customFormat="1" ht="12.75"/>
    <row r="1460" s="102" customFormat="1" ht="12.75"/>
    <row r="1461" s="102" customFormat="1" ht="12.75"/>
    <row r="1462" s="102" customFormat="1" ht="12.75"/>
    <row r="1463" s="102" customFormat="1" ht="12.75"/>
    <row r="1464" s="102" customFormat="1" ht="12.75"/>
    <row r="1465" s="102" customFormat="1" ht="12.75"/>
    <row r="1466" s="102" customFormat="1" ht="12.75"/>
    <row r="1467" s="102" customFormat="1" ht="12.75"/>
    <row r="1468" s="102" customFormat="1" ht="12.75"/>
    <row r="1469" s="102" customFormat="1" ht="12.75"/>
    <row r="1470" s="102" customFormat="1" ht="12.75"/>
    <row r="1471" s="102" customFormat="1" ht="12.75"/>
    <row r="1472" s="102" customFormat="1" ht="12.75"/>
    <row r="1473" s="102" customFormat="1" ht="12.75"/>
    <row r="1474" s="102" customFormat="1" ht="12.75"/>
    <row r="1475" s="102" customFormat="1" ht="12.75"/>
    <row r="1476" s="102" customFormat="1" ht="12.75"/>
    <row r="1477" s="102" customFormat="1" ht="12.75"/>
    <row r="1478" s="102" customFormat="1" ht="12.75"/>
    <row r="1479" s="102" customFormat="1" ht="12.75"/>
    <row r="1480" s="102" customFormat="1" ht="12.75"/>
    <row r="1481" s="102" customFormat="1" ht="12.75"/>
    <row r="1482" s="102" customFormat="1" ht="12.75"/>
    <row r="1483" s="102" customFormat="1" ht="12.75"/>
    <row r="1484" s="102" customFormat="1" ht="12.75"/>
    <row r="1485" s="102" customFormat="1" ht="12.75"/>
    <row r="1486" s="102" customFormat="1" ht="12.75"/>
    <row r="1487" s="102" customFormat="1" ht="12.75"/>
    <row r="1488" s="102" customFormat="1" ht="12.75"/>
    <row r="1489" s="102" customFormat="1" ht="12.75"/>
    <row r="1490" s="102" customFormat="1" ht="12.75"/>
    <row r="1491" s="102" customFormat="1" ht="12.75"/>
    <row r="1492" s="102" customFormat="1" ht="12.75"/>
    <row r="1493" s="102" customFormat="1" ht="12.75"/>
    <row r="1494" s="102" customFormat="1" ht="12.75"/>
    <row r="1495" s="102" customFormat="1" ht="12.75"/>
    <row r="1496" s="102" customFormat="1" ht="12.75"/>
    <row r="1497" s="102" customFormat="1" ht="12.75"/>
    <row r="1498" s="102" customFormat="1" ht="12.75"/>
    <row r="1499" s="102" customFormat="1" ht="12.75"/>
    <row r="1500" s="102" customFormat="1" ht="12.75"/>
    <row r="1501" s="102" customFormat="1" ht="12.75"/>
    <row r="1502" s="102" customFormat="1" ht="12.75"/>
    <row r="1503" s="102" customFormat="1" ht="12.75"/>
    <row r="1504" s="102" customFormat="1" ht="12.75"/>
    <row r="1505" s="102" customFormat="1" ht="12.75"/>
    <row r="1506" s="102" customFormat="1" ht="12.75"/>
    <row r="1507" s="102" customFormat="1" ht="12.75"/>
    <row r="1508" s="102" customFormat="1" ht="12.75"/>
    <row r="1509" s="102" customFormat="1" ht="12.75"/>
    <row r="1510" s="102" customFormat="1" ht="12.75"/>
    <row r="1511" s="102" customFormat="1" ht="12.75"/>
    <row r="1512" s="102" customFormat="1" ht="12.75"/>
    <row r="1513" s="102" customFormat="1" ht="12.75"/>
    <row r="1514" s="102" customFormat="1" ht="12.75"/>
    <row r="1515" s="102" customFormat="1" ht="12.75"/>
    <row r="1516" s="102" customFormat="1" ht="12.75"/>
    <row r="1517" s="102" customFormat="1" ht="12.75"/>
    <row r="1518" s="102" customFormat="1" ht="12.75"/>
    <row r="1519" s="102" customFormat="1" ht="12.75"/>
    <row r="1520" s="102" customFormat="1" ht="12.75"/>
    <row r="1521" s="102" customFormat="1" ht="12.75"/>
    <row r="1522" s="102" customFormat="1" ht="12.75"/>
    <row r="1523" s="102" customFormat="1" ht="12.75"/>
    <row r="1524" s="102" customFormat="1" ht="12.75"/>
    <row r="1525" s="102" customFormat="1" ht="12.75"/>
    <row r="1526" s="102" customFormat="1" ht="12.75"/>
    <row r="1527" s="102" customFormat="1" ht="12.75"/>
    <row r="1528" s="102" customFormat="1" ht="12.75"/>
    <row r="1529" s="102" customFormat="1" ht="12.75"/>
    <row r="1530" s="102" customFormat="1" ht="12.75"/>
    <row r="1531" s="102" customFormat="1" ht="12.75"/>
    <row r="1532" s="102" customFormat="1" ht="12.75"/>
    <row r="1533" s="102" customFormat="1" ht="12.75"/>
    <row r="1534" s="102" customFormat="1" ht="12.75"/>
    <row r="1535" s="102" customFormat="1" ht="12.75"/>
    <row r="1536" s="102" customFormat="1" ht="12.75"/>
    <row r="1537" s="102" customFormat="1" ht="12.75"/>
    <row r="1538" s="102" customFormat="1" ht="12.75"/>
    <row r="1539" s="102" customFormat="1" ht="12.75"/>
    <row r="1540" s="102" customFormat="1" ht="12.75"/>
    <row r="1541" s="102" customFormat="1" ht="12.75"/>
    <row r="1542" s="102" customFormat="1" ht="12.75"/>
    <row r="1543" s="102" customFormat="1" ht="12.75"/>
    <row r="1544" s="102" customFormat="1" ht="12.75"/>
    <row r="1545" s="102" customFormat="1" ht="12.75"/>
    <row r="1546" s="102" customFormat="1" ht="12.75"/>
    <row r="1547" s="102" customFormat="1" ht="12.75"/>
    <row r="1548" s="102" customFormat="1" ht="12.75"/>
    <row r="1549" s="102" customFormat="1" ht="12.75"/>
    <row r="1550" s="102" customFormat="1" ht="12.75"/>
    <row r="1551" s="102" customFormat="1" ht="12.75"/>
    <row r="1552" s="102" customFormat="1" ht="12.75"/>
    <row r="1553" s="102" customFormat="1" ht="12.75"/>
    <row r="1554" s="102" customFormat="1" ht="12.75"/>
    <row r="1555" s="102" customFormat="1" ht="12.75"/>
    <row r="1556" s="102" customFormat="1" ht="12.75"/>
    <row r="1557" s="102" customFormat="1" ht="12.75"/>
    <row r="1558" s="102" customFormat="1" ht="12.75"/>
    <row r="1559" s="102" customFormat="1" ht="12.75"/>
    <row r="1560" s="102" customFormat="1" ht="12.75"/>
    <row r="1561" s="102" customFormat="1" ht="12.75"/>
    <row r="1562" s="102" customFormat="1" ht="12.75"/>
    <row r="1563" s="102" customFormat="1" ht="12.75"/>
    <row r="1564" s="102" customFormat="1" ht="12.75"/>
    <row r="1565" s="102" customFormat="1" ht="12.75"/>
    <row r="1566" s="102" customFormat="1" ht="12.75"/>
    <row r="1567" s="102" customFormat="1" ht="12.75"/>
    <row r="1568" s="102" customFormat="1" ht="12.75"/>
    <row r="1569" s="102" customFormat="1" ht="12.75"/>
    <row r="1570" s="102" customFormat="1" ht="12.75"/>
    <row r="1571" s="102" customFormat="1" ht="12.75"/>
    <row r="1572" s="102" customFormat="1" ht="12.75"/>
    <row r="1573" s="102" customFormat="1" ht="12.75"/>
    <row r="1574" s="102" customFormat="1" ht="12.75"/>
    <row r="1575" s="102" customFormat="1" ht="12.75"/>
    <row r="1576" s="102" customFormat="1" ht="12.75"/>
    <row r="1577" s="102" customFormat="1" ht="12.75"/>
    <row r="1578" s="102" customFormat="1" ht="12.75"/>
    <row r="1579" s="102" customFormat="1" ht="12.75"/>
    <row r="1580" s="102" customFormat="1" ht="12.75"/>
    <row r="1581" s="102" customFormat="1" ht="12.75"/>
    <row r="1582" s="102" customFormat="1" ht="12.75"/>
    <row r="1583" s="102" customFormat="1" ht="12.75"/>
    <row r="1584" s="102" customFormat="1" ht="12.75"/>
    <row r="1585" s="102" customFormat="1" ht="12.75"/>
    <row r="1586" s="102" customFormat="1" ht="12.75"/>
    <row r="1587" s="102" customFormat="1" ht="12.75"/>
    <row r="1588" s="102" customFormat="1" ht="12.75"/>
    <row r="1589" s="102" customFormat="1" ht="12.75"/>
    <row r="1590" s="102" customFormat="1" ht="12.75"/>
    <row r="1591" s="102" customFormat="1" ht="12.75"/>
    <row r="1592" s="102" customFormat="1" ht="12.75"/>
    <row r="1593" s="102" customFormat="1" ht="12.75"/>
    <row r="1594" s="102" customFormat="1" ht="12.75"/>
    <row r="1595" s="102" customFormat="1" ht="12.75"/>
    <row r="1596" s="102" customFormat="1" ht="12.75"/>
    <row r="1597" s="102" customFormat="1" ht="12.75"/>
    <row r="1598" s="102" customFormat="1" ht="12.75"/>
    <row r="1599" s="102" customFormat="1" ht="12.75"/>
    <row r="1600" s="102" customFormat="1" ht="12.75"/>
    <row r="1601" s="102" customFormat="1" ht="12.75"/>
    <row r="1602" s="102" customFormat="1" ht="12.75"/>
    <row r="1603" s="102" customFormat="1" ht="12.75"/>
    <row r="1604" s="102" customFormat="1" ht="12.75"/>
    <row r="1605" s="102" customFormat="1" ht="12.75"/>
    <row r="1606" s="102" customFormat="1" ht="12.75"/>
    <row r="1607" s="102" customFormat="1" ht="12.75"/>
    <row r="1608" s="102" customFormat="1" ht="12.75"/>
    <row r="1609" s="102" customFormat="1" ht="12.75"/>
    <row r="1610" s="102" customFormat="1" ht="12.75"/>
    <row r="1611" s="102" customFormat="1" ht="12.75"/>
    <row r="1612" s="102" customFormat="1" ht="12.75"/>
    <row r="1613" s="102" customFormat="1" ht="12.75"/>
    <row r="1614" s="102" customFormat="1" ht="12.75"/>
    <row r="1615" s="102" customFormat="1" ht="12.75"/>
    <row r="1616" s="102" customFormat="1" ht="12.75"/>
    <row r="1617" s="102" customFormat="1" ht="12.75"/>
    <row r="1618" s="102" customFormat="1" ht="12.75"/>
    <row r="1619" s="102" customFormat="1" ht="12.75"/>
    <row r="1620" s="102" customFormat="1" ht="12.75"/>
    <row r="1621" s="102" customFormat="1" ht="12.75"/>
    <row r="1622" s="102" customFormat="1" ht="12.75"/>
    <row r="1623" s="102" customFormat="1" ht="12.75"/>
    <row r="1624" s="102" customFormat="1" ht="12.75"/>
    <row r="1625" s="102" customFormat="1" ht="12.75"/>
    <row r="1626" s="102" customFormat="1" ht="12.75"/>
    <row r="1627" s="102" customFormat="1" ht="12.75"/>
    <row r="1628" s="102" customFormat="1" ht="12.75"/>
    <row r="1629" s="102" customFormat="1" ht="12.75"/>
    <row r="1630" s="102" customFormat="1" ht="12.75"/>
    <row r="1631" s="102" customFormat="1" ht="12.75"/>
    <row r="1632" s="102" customFormat="1" ht="12.75"/>
    <row r="1633" s="102" customFormat="1" ht="12.75"/>
    <row r="1634" s="102" customFormat="1" ht="12.75"/>
    <row r="1635" s="102" customFormat="1" ht="12.75"/>
    <row r="1636" s="102" customFormat="1" ht="12.75"/>
    <row r="1637" s="102" customFormat="1" ht="12.75"/>
    <row r="1638" s="102" customFormat="1" ht="12.75"/>
    <row r="1639" s="102" customFormat="1" ht="12.75"/>
    <row r="1640" s="102" customFormat="1" ht="12.75"/>
    <row r="1641" s="102" customFormat="1" ht="12.75"/>
    <row r="1642" s="102" customFormat="1" ht="12.75"/>
    <row r="1643" s="102" customFormat="1" ht="12.75"/>
    <row r="1644" s="102" customFormat="1" ht="12.75"/>
    <row r="1645" s="102" customFormat="1" ht="12.75"/>
    <row r="1646" s="102" customFormat="1" ht="12.75"/>
    <row r="1647" s="102" customFormat="1" ht="12.75"/>
    <row r="1648" s="102" customFormat="1" ht="12.75"/>
    <row r="1649" s="102" customFormat="1" ht="12.75"/>
    <row r="1650" s="102" customFormat="1" ht="12.75"/>
    <row r="1651" s="102" customFormat="1" ht="12.75"/>
    <row r="1652" s="102" customFormat="1" ht="12.75"/>
    <row r="1653" s="102" customFormat="1" ht="12.75"/>
    <row r="1654" s="102" customFormat="1" ht="12.75"/>
    <row r="1655" s="102" customFormat="1" ht="12.75"/>
    <row r="1656" s="102" customFormat="1" ht="12.75"/>
    <row r="1657" s="102" customFormat="1" ht="12.75"/>
    <row r="1658" s="102" customFormat="1" ht="12.75"/>
    <row r="1659" s="102" customFormat="1" ht="12.75"/>
    <row r="1660" s="102" customFormat="1" ht="12.75"/>
    <row r="1661" s="102" customFormat="1" ht="12.75"/>
    <row r="1662" s="102" customFormat="1" ht="12.75"/>
    <row r="1663" s="102" customFormat="1" ht="12.75"/>
    <row r="1664" s="102" customFormat="1" ht="12.75"/>
    <row r="1665" s="102" customFormat="1" ht="12.75"/>
    <row r="1666" s="102" customFormat="1" ht="12.75"/>
    <row r="1667" s="102" customFormat="1" ht="12.75"/>
    <row r="1668" s="102" customFormat="1" ht="12.75"/>
    <row r="1669" s="102" customFormat="1" ht="12.75"/>
    <row r="1670" s="102" customFormat="1" ht="12.75"/>
    <row r="1671" s="102" customFormat="1" ht="12.75"/>
    <row r="1672" s="102" customFormat="1" ht="12.75"/>
    <row r="1673" s="102" customFormat="1" ht="12.75"/>
    <row r="1674" s="102" customFormat="1" ht="12.75"/>
    <row r="1675" s="102" customFormat="1" ht="12.75"/>
    <row r="1676" s="102" customFormat="1" ht="12.75"/>
    <row r="1677" s="102" customFormat="1" ht="12.75"/>
    <row r="1678" s="102" customFormat="1" ht="12.75"/>
    <row r="1679" s="102" customFormat="1" ht="12.75"/>
    <row r="1680" s="102" customFormat="1" ht="12.75"/>
    <row r="1681" s="102" customFormat="1" ht="12.75"/>
    <row r="1682" s="102" customFormat="1" ht="12.75"/>
    <row r="1683" s="102" customFormat="1" ht="12.75"/>
    <row r="1684" s="102" customFormat="1" ht="12.75"/>
    <row r="1685" s="102" customFormat="1" ht="12.75"/>
    <row r="1686" s="102" customFormat="1" ht="12.75"/>
    <row r="1687" s="102" customFormat="1" ht="12.75"/>
    <row r="1688" s="102" customFormat="1" ht="12.75"/>
    <row r="1689" s="102" customFormat="1" ht="12.75"/>
    <row r="1690" s="102" customFormat="1" ht="12.75"/>
    <row r="1691" s="102" customFormat="1" ht="12.75"/>
    <row r="1692" s="102" customFormat="1" ht="12.75"/>
    <row r="1693" s="102" customFormat="1" ht="12.75"/>
    <row r="1694" s="102" customFormat="1" ht="12.75"/>
    <row r="1695" s="102" customFormat="1" ht="12.75"/>
    <row r="1696" s="102" customFormat="1" ht="12.75"/>
    <row r="1697" s="102" customFormat="1" ht="12.75"/>
    <row r="1698" s="102" customFormat="1" ht="12.75"/>
    <row r="1699" s="102" customFormat="1" ht="12.75"/>
    <row r="1700" s="102" customFormat="1" ht="12.75"/>
    <row r="1701" s="102" customFormat="1" ht="12.75"/>
    <row r="1702" s="102" customFormat="1" ht="12.75"/>
    <row r="1703" s="102" customFormat="1" ht="12.75"/>
    <row r="1704" s="102" customFormat="1" ht="12.75"/>
    <row r="1705" s="102" customFormat="1" ht="12.75"/>
    <row r="1706" s="102" customFormat="1" ht="12.75"/>
    <row r="1707" s="102" customFormat="1" ht="12.75"/>
    <row r="1708" s="102" customFormat="1" ht="12.75"/>
    <row r="1709" s="102" customFormat="1" ht="12.75"/>
    <row r="1710" s="102" customFormat="1" ht="12.75"/>
    <row r="1711" s="102" customFormat="1" ht="12.75"/>
    <row r="1712" s="102" customFormat="1" ht="12.75"/>
    <row r="1713" s="102" customFormat="1" ht="12.75"/>
    <row r="1714" s="102" customFormat="1" ht="12.75"/>
    <row r="1715" s="102" customFormat="1" ht="12.75"/>
    <row r="1716" s="102" customFormat="1" ht="12.75"/>
    <row r="1717" s="102" customFormat="1" ht="12.75"/>
    <row r="1718" s="102" customFormat="1" ht="12.75"/>
    <row r="1719" s="102" customFormat="1" ht="12.75"/>
    <row r="1720" s="102" customFormat="1" ht="12.75"/>
    <row r="1721" s="102" customFormat="1" ht="12.75"/>
    <row r="1722" s="102" customFormat="1" ht="12.75"/>
    <row r="1723" s="102" customFormat="1" ht="12.75"/>
    <row r="1724" s="102" customFormat="1" ht="12.75"/>
    <row r="1725" s="102" customFormat="1" ht="12.75"/>
    <row r="1726" s="102" customFormat="1" ht="12.75"/>
    <row r="1727" s="102" customFormat="1" ht="12.75"/>
    <row r="1728" s="102" customFormat="1" ht="12.75"/>
    <row r="1729" s="102" customFormat="1" ht="12.75"/>
    <row r="1730" s="102" customFormat="1" ht="12.75"/>
    <row r="1731" s="102" customFormat="1" ht="12.75"/>
    <row r="1732" s="102" customFormat="1" ht="12.75"/>
    <row r="1733" s="102" customFormat="1" ht="12.75"/>
    <row r="1734" s="102" customFormat="1" ht="12.75"/>
    <row r="1735" s="102" customFormat="1" ht="12.75"/>
    <row r="1736" s="102" customFormat="1" ht="12.75"/>
    <row r="1737" s="102" customFormat="1" ht="12.75"/>
    <row r="1738" s="102" customFormat="1" ht="12.75"/>
    <row r="1739" s="102" customFormat="1" ht="12.75"/>
    <row r="1740" s="102" customFormat="1" ht="12.75"/>
    <row r="1741" s="102" customFormat="1" ht="12.75"/>
    <row r="1742" s="102" customFormat="1" ht="12.75"/>
    <row r="1743" s="102" customFormat="1" ht="12.75"/>
    <row r="1744" s="102" customFormat="1" ht="12.75"/>
    <row r="1745" s="102" customFormat="1" ht="12.75"/>
    <row r="1746" s="102" customFormat="1" ht="12.75"/>
    <row r="1747" s="102" customFormat="1" ht="12.75"/>
    <row r="1748" s="102" customFormat="1" ht="12.75"/>
    <row r="1749" s="102" customFormat="1" ht="12.75"/>
    <row r="1750" s="102" customFormat="1" ht="12.75"/>
    <row r="1751" s="102" customFormat="1" ht="12.75"/>
    <row r="1752" s="102" customFormat="1" ht="12.75"/>
    <row r="1753" s="102" customFormat="1" ht="12.75"/>
    <row r="1754" s="102" customFormat="1" ht="12.75"/>
    <row r="1755" s="102" customFormat="1" ht="12.75"/>
    <row r="1756" s="102" customFormat="1" ht="12.75"/>
    <row r="1757" s="102" customFormat="1" ht="12.75"/>
    <row r="1758" s="102" customFormat="1" ht="12.75"/>
    <row r="1759" s="102" customFormat="1" ht="12.75"/>
    <row r="1760" s="102" customFormat="1" ht="12.75"/>
    <row r="1761" s="102" customFormat="1" ht="12.75"/>
    <row r="1762" s="102" customFormat="1" ht="12.75"/>
    <row r="1763" s="102" customFormat="1" ht="12.75"/>
    <row r="1764" s="102" customFormat="1" ht="12.75"/>
    <row r="1765" s="102" customFormat="1" ht="12.75"/>
    <row r="1766" s="102" customFormat="1" ht="12.75"/>
    <row r="1767" s="102" customFormat="1" ht="12.75"/>
    <row r="1768" s="102" customFormat="1" ht="12.75"/>
    <row r="1769" s="102" customFormat="1" ht="12.75"/>
    <row r="1770" s="102" customFormat="1" ht="12.75"/>
    <row r="1771" s="102" customFormat="1" ht="12.75"/>
    <row r="1772" s="102" customFormat="1" ht="12.75"/>
    <row r="1773" s="102" customFormat="1" ht="12.75"/>
    <row r="1774" s="102" customFormat="1" ht="12.75"/>
    <row r="1775" s="102" customFormat="1" ht="12.75"/>
    <row r="1776" s="102" customFormat="1" ht="12.75"/>
    <row r="1777" s="102" customFormat="1" ht="12.75"/>
    <row r="1778" s="102" customFormat="1" ht="12.75"/>
    <row r="1779" s="102" customFormat="1" ht="12.75"/>
    <row r="1780" s="102" customFormat="1" ht="12.75"/>
    <row r="1781" s="102" customFormat="1" ht="12.75"/>
    <row r="1782" s="102" customFormat="1" ht="12.75"/>
    <row r="1783" s="102" customFormat="1" ht="12.75"/>
    <row r="1784" s="102" customFormat="1" ht="12.75"/>
    <row r="1785" s="102" customFormat="1" ht="12.75"/>
    <row r="1786" s="102" customFormat="1" ht="12.75"/>
    <row r="1787" s="102" customFormat="1" ht="12.75"/>
    <row r="1788" s="102" customFormat="1" ht="12.75"/>
    <row r="1789" s="102" customFormat="1" ht="12.75"/>
    <row r="1790" s="102" customFormat="1" ht="12.75"/>
    <row r="1791" s="102" customFormat="1" ht="12.75"/>
    <row r="1792" s="102" customFormat="1" ht="12.75"/>
    <row r="1793" s="102" customFormat="1" ht="12.75"/>
    <row r="1794" s="102" customFormat="1" ht="12.75"/>
    <row r="1795" s="102" customFormat="1" ht="12.75"/>
    <row r="1796" s="102" customFormat="1" ht="12.75"/>
    <row r="1797" s="102" customFormat="1" ht="12.75"/>
    <row r="1798" s="102" customFormat="1" ht="12.75"/>
    <row r="1799" s="102" customFormat="1" ht="12.75"/>
    <row r="1800" s="102" customFormat="1" ht="12.75"/>
    <row r="1801" s="102" customFormat="1" ht="12.75"/>
    <row r="1802" s="102" customFormat="1" ht="12.75"/>
    <row r="1803" s="102" customFormat="1" ht="12.75"/>
    <row r="1804" s="102" customFormat="1" ht="12.75"/>
    <row r="1805" s="102" customFormat="1" ht="12.75"/>
    <row r="1806" s="102" customFormat="1" ht="12.75"/>
    <row r="1807" s="102" customFormat="1" ht="12.75"/>
    <row r="1808" s="102" customFormat="1" ht="12.75"/>
    <row r="1809" s="102" customFormat="1" ht="12.75"/>
    <row r="1810" s="102" customFormat="1" ht="12.75"/>
    <row r="1811" s="102" customFormat="1" ht="12.75"/>
    <row r="1812" s="102" customFormat="1" ht="12.75"/>
    <row r="1813" s="102" customFormat="1" ht="12.75"/>
    <row r="1814" s="102" customFormat="1" ht="12.75"/>
    <row r="1815" s="102" customFormat="1" ht="12.75"/>
    <row r="1816" s="102" customFormat="1" ht="12.75"/>
    <row r="1817" s="102" customFormat="1" ht="12.75"/>
    <row r="1818" s="102" customFormat="1" ht="12.75"/>
    <row r="1819" s="102" customFormat="1" ht="12.75"/>
    <row r="1820" s="102" customFormat="1" ht="12.75"/>
    <row r="1821" s="102" customFormat="1" ht="12.75"/>
    <row r="1822" s="102" customFormat="1" ht="12.75"/>
    <row r="1823" s="102" customFormat="1" ht="12.75"/>
    <row r="1824" s="102" customFormat="1" ht="12.75"/>
    <row r="1825" s="102" customFormat="1" ht="12.75"/>
    <row r="1826" s="102" customFormat="1" ht="12.75"/>
    <row r="1827" s="102" customFormat="1" ht="12.75"/>
    <row r="1828" s="102" customFormat="1" ht="12.75"/>
    <row r="1829" s="102" customFormat="1" ht="12.75"/>
    <row r="1830" s="102" customFormat="1" ht="12.75"/>
    <row r="1831" s="102" customFormat="1" ht="12.75"/>
    <row r="1832" s="102" customFormat="1" ht="12.75"/>
    <row r="1833" s="102" customFormat="1" ht="12.75"/>
    <row r="1834" s="102" customFormat="1" ht="12.75"/>
    <row r="1835" s="102" customFormat="1" ht="12.75"/>
    <row r="1836" s="102" customFormat="1" ht="12.75"/>
    <row r="1837" s="102" customFormat="1" ht="12.75"/>
    <row r="1838" s="102" customFormat="1" ht="12.75"/>
    <row r="1839" s="102" customFormat="1" ht="12.75"/>
    <row r="1840" s="102" customFormat="1" ht="12.75"/>
    <row r="1841" s="102" customFormat="1" ht="12.75"/>
    <row r="1842" s="102" customFormat="1" ht="12.75"/>
    <row r="1843" s="102" customFormat="1" ht="12.75"/>
    <row r="1844" s="102" customFormat="1" ht="12.75"/>
    <row r="1845" s="102" customFormat="1" ht="12.75"/>
    <row r="1846" s="102" customFormat="1" ht="12.75"/>
    <row r="1847" s="102" customFormat="1" ht="12.75"/>
    <row r="1848" s="102" customFormat="1" ht="12.75"/>
    <row r="1849" s="102" customFormat="1" ht="12.75"/>
    <row r="1850" s="102" customFormat="1" ht="12.75"/>
    <row r="1851" s="102" customFormat="1" ht="12.75"/>
    <row r="1852" s="102" customFormat="1" ht="12.75"/>
    <row r="1853" s="102" customFormat="1" ht="12.75"/>
    <row r="1854" s="102" customFormat="1" ht="12.75"/>
    <row r="1855" s="102" customFormat="1" ht="12.75"/>
    <row r="1856" s="102" customFormat="1" ht="12.75"/>
    <row r="1857" s="102" customFormat="1" ht="12.75"/>
    <row r="1858" s="102" customFormat="1" ht="12.75"/>
    <row r="1859" s="102" customFormat="1" ht="12.75"/>
    <row r="1860" s="102" customFormat="1" ht="12.75"/>
    <row r="1861" s="102" customFormat="1" ht="12.75"/>
    <row r="1862" s="102" customFormat="1" ht="12.75"/>
    <row r="1863" s="102" customFormat="1" ht="12.75"/>
    <row r="1864" s="102" customFormat="1" ht="12.75"/>
    <row r="1865" s="102" customFormat="1" ht="12.75"/>
    <row r="1866" s="102" customFormat="1" ht="12.75"/>
    <row r="1867" s="102" customFormat="1" ht="12.75"/>
    <row r="1868" s="102" customFormat="1" ht="12.75"/>
    <row r="1869" s="102" customFormat="1" ht="12.75"/>
    <row r="1870" s="102" customFormat="1" ht="12.75"/>
    <row r="1871" s="102" customFormat="1" ht="12.75"/>
    <row r="1872" s="102" customFormat="1" ht="12.75"/>
    <row r="1873" s="102" customFormat="1" ht="12.75"/>
    <row r="1874" s="102" customFormat="1" ht="12.75"/>
    <row r="1875" s="102" customFormat="1" ht="12.75"/>
    <row r="1876" s="102" customFormat="1" ht="12.75"/>
    <row r="1877" s="102" customFormat="1" ht="12.75"/>
    <row r="1878" s="102" customFormat="1" ht="12.75"/>
    <row r="1879" s="102" customFormat="1" ht="12.75"/>
    <row r="1880" s="102" customFormat="1" ht="12.75"/>
    <row r="1881" s="102" customFormat="1" ht="12.75"/>
    <row r="1882" s="102" customFormat="1" ht="12.75"/>
    <row r="1883" s="102" customFormat="1" ht="12.75"/>
    <row r="1884" s="102" customFormat="1" ht="12.75"/>
    <row r="1885" s="102" customFormat="1" ht="12.75"/>
    <row r="1886" s="102" customFormat="1" ht="12.75"/>
    <row r="1887" s="102" customFormat="1" ht="12.75"/>
    <row r="1888" s="102" customFormat="1" ht="12.75"/>
    <row r="1889" s="102" customFormat="1" ht="12.75"/>
    <row r="1890" s="102" customFormat="1" ht="12.75"/>
    <row r="1891" s="102" customFormat="1" ht="12.75"/>
    <row r="1892" s="102" customFormat="1" ht="12.75"/>
    <row r="1893" s="102" customFormat="1" ht="12.75"/>
    <row r="1894" s="102" customFormat="1" ht="12.75"/>
    <row r="1895" s="102" customFormat="1" ht="12.75"/>
    <row r="1896" s="102" customFormat="1" ht="12.75"/>
    <row r="1897" s="102" customFormat="1" ht="12.75"/>
    <row r="1898" s="102" customFormat="1" ht="12.75"/>
    <row r="1899" s="102" customFormat="1" ht="12.75"/>
    <row r="1900" s="102" customFormat="1" ht="12.75"/>
    <row r="1901" s="102" customFormat="1" ht="12.75"/>
    <row r="1902" s="102" customFormat="1" ht="12.75"/>
    <row r="1903" s="102" customFormat="1" ht="12.75"/>
    <row r="1904" s="102" customFormat="1" ht="12.75"/>
    <row r="1905" s="102" customFormat="1" ht="12.75"/>
    <row r="1906" s="102" customFormat="1" ht="12.75"/>
    <row r="1907" s="102" customFormat="1" ht="12.75"/>
    <row r="1908" s="102" customFormat="1" ht="12.75"/>
    <row r="1909" s="102" customFormat="1" ht="12.75"/>
    <row r="1910" s="102" customFormat="1" ht="12.75"/>
    <row r="1911" s="102" customFormat="1" ht="12.75"/>
    <row r="1912" s="102" customFormat="1" ht="12.75"/>
    <row r="1913" s="102" customFormat="1" ht="12.75"/>
    <row r="1914" s="102" customFormat="1" ht="12.75"/>
    <row r="1915" s="102" customFormat="1" ht="12.75"/>
    <row r="1916" s="102" customFormat="1" ht="12.75"/>
    <row r="1917" s="102" customFormat="1" ht="12.75"/>
    <row r="1918" s="102" customFormat="1" ht="12.75"/>
    <row r="1919" s="102" customFormat="1" ht="12.75"/>
    <row r="1920" s="102" customFormat="1" ht="12.75"/>
    <row r="1921" s="102" customFormat="1" ht="12.75"/>
    <row r="1922" s="102" customFormat="1" ht="12.75"/>
    <row r="1923" s="102" customFormat="1" ht="12.75"/>
    <row r="1924" s="102" customFormat="1" ht="12.75"/>
    <row r="1925" s="102" customFormat="1" ht="12.75"/>
    <row r="1926" s="102" customFormat="1" ht="12.75"/>
    <row r="1927" s="102" customFormat="1" ht="12.75"/>
    <row r="1928" s="102" customFormat="1" ht="12.75"/>
    <row r="1929" s="102" customFormat="1" ht="12.75"/>
    <row r="1930" s="102" customFormat="1" ht="12.75"/>
    <row r="1931" s="102" customFormat="1" ht="12.75"/>
    <row r="1932" s="102" customFormat="1" ht="12.75"/>
    <row r="1933" s="102" customFormat="1" ht="12.75"/>
    <row r="1934" s="102" customFormat="1" ht="12.75"/>
    <row r="1935" s="102" customFormat="1" ht="12.75"/>
    <row r="1936" s="102" customFormat="1" ht="12.75"/>
    <row r="1937" s="102" customFormat="1" ht="12.75"/>
    <row r="1938" s="102" customFormat="1" ht="12.75"/>
    <row r="1939" s="102" customFormat="1" ht="12.75"/>
    <row r="1940" s="102" customFormat="1" ht="12.75"/>
    <row r="1941" s="102" customFormat="1" ht="12.75"/>
    <row r="1942" s="102" customFormat="1" ht="12.75"/>
    <row r="1943" s="102" customFormat="1" ht="12.75"/>
    <row r="1944" s="102" customFormat="1" ht="12.75"/>
    <row r="1945" s="102" customFormat="1" ht="12.75"/>
    <row r="1946" s="102" customFormat="1" ht="12.75"/>
    <row r="1947" s="102" customFormat="1" ht="12.75"/>
    <row r="1948" s="102" customFormat="1" ht="12.75"/>
    <row r="1949" s="102" customFormat="1" ht="12.75"/>
    <row r="1950" s="102" customFormat="1" ht="12.75"/>
    <row r="1951" s="102" customFormat="1" ht="12.75"/>
    <row r="1952" s="102" customFormat="1" ht="12.75"/>
    <row r="1953" s="102" customFormat="1" ht="12.75"/>
    <row r="1954" s="102" customFormat="1" ht="12.75"/>
    <row r="1955" s="102" customFormat="1" ht="12.75"/>
    <row r="1956" s="102" customFormat="1" ht="12.75"/>
    <row r="1957" s="102" customFormat="1" ht="12.75"/>
    <row r="1958" s="102" customFormat="1" ht="12.75"/>
    <row r="1959" s="102" customFormat="1" ht="12.75"/>
    <row r="1960" s="102" customFormat="1" ht="12.75"/>
    <row r="1961" s="102" customFormat="1" ht="12.75"/>
    <row r="1962" s="102" customFormat="1" ht="12.75"/>
    <row r="1963" s="102" customFormat="1" ht="12.75"/>
    <row r="1964" s="102" customFormat="1" ht="12.75"/>
    <row r="1965" s="102" customFormat="1" ht="12.75"/>
    <row r="1966" s="102" customFormat="1" ht="12.75"/>
    <row r="1967" s="102" customFormat="1" ht="12.75"/>
    <row r="1968" s="102" customFormat="1" ht="12.75"/>
    <row r="1969" s="102" customFormat="1" ht="12.75"/>
    <row r="1970" s="102" customFormat="1" ht="12.75"/>
    <row r="1971" s="102" customFormat="1" ht="12.75"/>
    <row r="1972" s="102" customFormat="1" ht="12.75"/>
    <row r="1973" s="102" customFormat="1" ht="12.75"/>
    <row r="1974" s="102" customFormat="1" ht="12.75"/>
    <row r="1975" s="102" customFormat="1" ht="12.75"/>
    <row r="1976" s="102" customFormat="1" ht="12.75"/>
    <row r="1977" s="102" customFormat="1" ht="12.75"/>
    <row r="1978" s="102" customFormat="1" ht="12.75"/>
    <row r="1979" s="102" customFormat="1" ht="12.75"/>
    <row r="1980" s="102" customFormat="1" ht="12.75"/>
    <row r="1981" s="102" customFormat="1" ht="12.75"/>
    <row r="1982" s="102" customFormat="1" ht="12.75"/>
    <row r="1983" s="102" customFormat="1" ht="12.75"/>
    <row r="1984" s="102" customFormat="1" ht="12.75"/>
    <row r="1985" s="102" customFormat="1" ht="12.75"/>
    <row r="1986" s="102" customFormat="1" ht="12.75"/>
    <row r="1987" s="102" customFormat="1" ht="12.75"/>
    <row r="1988" s="102" customFormat="1" ht="12.75"/>
    <row r="1989" s="102" customFormat="1" ht="12.75"/>
    <row r="1990" s="102" customFormat="1" ht="12.75"/>
    <row r="1991" s="102" customFormat="1" ht="12.75"/>
    <row r="1992" s="102" customFormat="1" ht="12.75"/>
    <row r="1993" s="102" customFormat="1" ht="12.75"/>
    <row r="1994" s="102" customFormat="1" ht="12.75"/>
    <row r="1995" s="102" customFormat="1" ht="12.75"/>
    <row r="1996" s="102" customFormat="1" ht="12.75"/>
    <row r="1997" s="102" customFormat="1" ht="12.75"/>
    <row r="1998" s="102" customFormat="1" ht="12.75"/>
    <row r="1999" s="102" customFormat="1" ht="12.75"/>
    <row r="2000" s="102" customFormat="1" ht="12.75"/>
    <row r="2001" s="102" customFormat="1" ht="12.75"/>
    <row r="2002" s="102" customFormat="1" ht="12.75"/>
    <row r="2003" s="102" customFormat="1" ht="12.75"/>
    <row r="2004" s="102" customFormat="1" ht="12.75"/>
    <row r="2005" s="102" customFormat="1" ht="12.75"/>
    <row r="2006" s="102" customFormat="1" ht="12.75"/>
    <row r="2007" s="102" customFormat="1" ht="12.75"/>
    <row r="2008" s="102" customFormat="1" ht="12.75"/>
    <row r="2009" s="102" customFormat="1" ht="12.75"/>
    <row r="2010" s="102" customFormat="1" ht="12.75"/>
    <row r="2011" s="102" customFormat="1" ht="12.75"/>
    <row r="2012" s="102" customFormat="1" ht="12.75"/>
    <row r="2013" s="102" customFormat="1" ht="12.75"/>
    <row r="2014" s="102" customFormat="1" ht="12.75"/>
    <row r="2015" s="102" customFormat="1" ht="12.75"/>
    <row r="2016" s="102" customFormat="1" ht="12.75"/>
    <row r="2017" s="102" customFormat="1" ht="12.75"/>
    <row r="2018" s="102" customFormat="1" ht="12.75"/>
    <row r="2019" s="102" customFormat="1" ht="12.75"/>
    <row r="2020" s="102" customFormat="1" ht="12.75"/>
    <row r="2021" s="102" customFormat="1" ht="12.75"/>
    <row r="2022" s="102" customFormat="1" ht="12.75"/>
    <row r="2023" s="102" customFormat="1" ht="12.75"/>
    <row r="2024" s="102" customFormat="1" ht="12.75"/>
    <row r="2025" s="102" customFormat="1" ht="12.75"/>
    <row r="2026" s="102" customFormat="1" ht="12.75"/>
    <row r="2027" s="102" customFormat="1" ht="12.75"/>
    <row r="2028" s="102" customFormat="1" ht="12.75"/>
    <row r="2029" s="102" customFormat="1" ht="12.75"/>
    <row r="2030" s="102" customFormat="1" ht="12.75"/>
    <row r="2031" s="102" customFormat="1" ht="12.75"/>
    <row r="2032" s="102" customFormat="1" ht="12.75"/>
    <row r="2033" s="102" customFormat="1" ht="12.75"/>
    <row r="2034" s="102" customFormat="1" ht="12.75"/>
    <row r="2035" s="102" customFormat="1" ht="12.75"/>
    <row r="2036" s="102" customFormat="1" ht="12.75"/>
    <row r="2037" s="102" customFormat="1" ht="12.75"/>
    <row r="2038" s="102" customFormat="1" ht="12.75"/>
    <row r="2039" s="102" customFormat="1" ht="12.75"/>
    <row r="2040" s="102" customFormat="1" ht="12.75"/>
    <row r="2041" s="102" customFormat="1" ht="12.75"/>
    <row r="2042" s="102" customFormat="1" ht="12.75"/>
    <row r="2043" s="102" customFormat="1" ht="12.75"/>
    <row r="2044" s="102" customFormat="1" ht="12.75"/>
    <row r="2045" s="102" customFormat="1" ht="12.75"/>
    <row r="2046" s="102" customFormat="1" ht="12.75"/>
    <row r="2047" s="102" customFormat="1" ht="12.75"/>
    <row r="2048" s="102" customFormat="1" ht="12.75"/>
    <row r="2049" s="102" customFormat="1" ht="12.75"/>
    <row r="2050" s="102" customFormat="1" ht="12.75"/>
    <row r="2051" s="102" customFormat="1" ht="12.75"/>
    <row r="2052" s="102" customFormat="1" ht="12.75"/>
    <row r="2053" s="102" customFormat="1" ht="12.75"/>
    <row r="2054" s="102" customFormat="1" ht="12.75"/>
    <row r="2055" s="102" customFormat="1" ht="12.75"/>
    <row r="2056" s="102" customFormat="1" ht="12.75"/>
    <row r="2057" s="102" customFormat="1" ht="12.75"/>
    <row r="2058" s="102" customFormat="1" ht="12.75"/>
    <row r="2059" s="102" customFormat="1" ht="12.75"/>
    <row r="2060" s="102" customFormat="1" ht="12.75"/>
    <row r="2061" s="102" customFormat="1" ht="12.75"/>
    <row r="2062" s="102" customFormat="1" ht="12.75"/>
    <row r="2063" s="102" customFormat="1" ht="12.75"/>
    <row r="2064" s="102" customFormat="1" ht="12.75"/>
    <row r="2065" s="102" customFormat="1" ht="12.75"/>
    <row r="2066" s="102" customFormat="1" ht="12.75"/>
    <row r="2067" s="102" customFormat="1" ht="12.75"/>
    <row r="2068" s="102" customFormat="1" ht="12.75"/>
    <row r="2069" s="102" customFormat="1" ht="12.75"/>
    <row r="2070" s="102" customFormat="1" ht="12.75"/>
    <row r="2071" s="102" customFormat="1" ht="12.75"/>
    <row r="2072" s="102" customFormat="1" ht="12.75"/>
    <row r="2073" s="102" customFormat="1" ht="12.75"/>
    <row r="2074" s="102" customFormat="1" ht="12.75"/>
    <row r="2075" s="102" customFormat="1" ht="12.75"/>
    <row r="2076" s="102" customFormat="1" ht="12.75"/>
    <row r="2077" s="102" customFormat="1" ht="12.75"/>
    <row r="2078" s="102" customFormat="1" ht="12.75"/>
    <row r="2079" s="102" customFormat="1" ht="12.75"/>
    <row r="2080" s="102" customFormat="1" ht="12.75"/>
    <row r="2081" s="102" customFormat="1" ht="12.75"/>
    <row r="2082" s="102" customFormat="1" ht="12.75"/>
    <row r="2083" s="102" customFormat="1" ht="12.75"/>
    <row r="2084" s="102" customFormat="1" ht="12.75"/>
    <row r="2085" s="102" customFormat="1" ht="12.75"/>
    <row r="2086" s="102" customFormat="1" ht="12.75"/>
    <row r="2087" s="102" customFormat="1" ht="12.75"/>
    <row r="2088" s="102" customFormat="1" ht="12.75"/>
    <row r="2089" s="102" customFormat="1" ht="12.75"/>
    <row r="2090" s="102" customFormat="1" ht="12.75"/>
    <row r="2091" s="102" customFormat="1" ht="12.75"/>
    <row r="2092" s="102" customFormat="1" ht="12.75"/>
    <row r="2093" s="102" customFormat="1" ht="12.75"/>
    <row r="2094" s="102" customFormat="1" ht="12.75"/>
    <row r="2095" s="102" customFormat="1" ht="12.75"/>
    <row r="2096" s="102" customFormat="1" ht="12.75"/>
    <row r="2097" s="102" customFormat="1" ht="12.75"/>
    <row r="2098" s="102" customFormat="1" ht="12.75"/>
    <row r="2099" s="102" customFormat="1" ht="12.75"/>
    <row r="2100" s="102" customFormat="1" ht="12.75"/>
    <row r="2101" s="102" customFormat="1" ht="12.75"/>
    <row r="2102" s="102" customFormat="1" ht="12.75"/>
    <row r="2103" s="102" customFormat="1" ht="12.75"/>
    <row r="2104" s="102" customFormat="1" ht="12.75"/>
    <row r="2105" s="102" customFormat="1" ht="12.75"/>
    <row r="2106" s="102" customFormat="1" ht="12.75"/>
    <row r="2107" s="102" customFormat="1" ht="12.75"/>
    <row r="2108" s="102" customFormat="1" ht="12.75"/>
    <row r="2109" s="102" customFormat="1" ht="12.75"/>
    <row r="2110" s="102" customFormat="1" ht="12.75"/>
    <row r="2111" s="102" customFormat="1" ht="12.75"/>
    <row r="2112" s="102" customFormat="1" ht="12.75"/>
    <row r="2113" s="102" customFormat="1" ht="12.75"/>
    <row r="2114" s="102" customFormat="1" ht="12.75"/>
    <row r="2115" s="102" customFormat="1" ht="12.75"/>
    <row r="2116" s="102" customFormat="1" ht="12.75"/>
    <row r="2117" s="102" customFormat="1" ht="12.75"/>
    <row r="2118" s="102" customFormat="1" ht="12.75"/>
    <row r="2119" s="102" customFormat="1" ht="12.75"/>
    <row r="2120" s="102" customFormat="1" ht="12.75"/>
    <row r="2121" s="102" customFormat="1" ht="12.75"/>
    <row r="2122" s="102" customFormat="1" ht="12.75"/>
    <row r="2123" s="102" customFormat="1" ht="12.75"/>
    <row r="2124" s="102" customFormat="1" ht="12.75"/>
    <row r="2125" s="102" customFormat="1" ht="12.75"/>
    <row r="2126" s="102" customFormat="1" ht="12.75"/>
    <row r="2127" s="102" customFormat="1" ht="12.75"/>
    <row r="2128" s="102" customFormat="1" ht="12.75"/>
    <row r="2129" s="102" customFormat="1" ht="12.75"/>
    <row r="2130" s="102" customFormat="1" ht="12.75"/>
    <row r="2131" s="102" customFormat="1" ht="12.75"/>
    <row r="2132" s="102" customFormat="1" ht="12.75"/>
    <row r="2133" s="102" customFormat="1" ht="12.75"/>
    <row r="2134" s="102" customFormat="1" ht="12.75"/>
    <row r="2135" s="102" customFormat="1" ht="12.75"/>
    <row r="2136" s="102" customFormat="1" ht="12.75"/>
    <row r="2137" s="102" customFormat="1" ht="12.75"/>
    <row r="2138" s="102" customFormat="1" ht="12.75"/>
    <row r="2139" s="102" customFormat="1" ht="12.75"/>
    <row r="2140" s="102" customFormat="1" ht="12.75"/>
    <row r="2141" s="102" customFormat="1" ht="12.75"/>
    <row r="2142" s="102" customFormat="1" ht="12.75"/>
    <row r="2143" s="102" customFormat="1" ht="12.75"/>
    <row r="2144" s="102" customFormat="1" ht="12.75"/>
    <row r="2145" s="102" customFormat="1" ht="12.75"/>
    <row r="2146" s="102" customFormat="1" ht="12.75"/>
    <row r="2147" s="102" customFormat="1" ht="12.75"/>
    <row r="2148" s="102" customFormat="1" ht="12.75"/>
    <row r="2149" s="102" customFormat="1" ht="12.75"/>
    <row r="2150" s="102" customFormat="1" ht="12.75"/>
    <row r="2151" s="102" customFormat="1" ht="12.75"/>
    <row r="2152" s="102" customFormat="1" ht="12.75"/>
    <row r="2153" s="102" customFormat="1" ht="12.75"/>
    <row r="2154" s="102" customFormat="1" ht="12.75"/>
    <row r="2155" s="102" customFormat="1" ht="12.75"/>
    <row r="2156" s="102" customFormat="1" ht="12.75"/>
    <row r="2157" s="102" customFormat="1" ht="12.75"/>
    <row r="2158" s="102" customFormat="1" ht="12.75"/>
    <row r="2159" s="102" customFormat="1" ht="12.75"/>
    <row r="2160" s="102" customFormat="1" ht="12.75"/>
    <row r="2161" s="102" customFormat="1" ht="12.75"/>
    <row r="2162" s="102" customFormat="1" ht="12.75"/>
    <row r="2163" s="102" customFormat="1" ht="12.75"/>
    <row r="2164" s="102" customFormat="1" ht="12.75"/>
    <row r="2165" s="102" customFormat="1" ht="12.75"/>
    <row r="2166" s="102" customFormat="1" ht="12.75"/>
    <row r="2167" s="102" customFormat="1" ht="12.75"/>
    <row r="2168" s="102" customFormat="1" ht="12.75"/>
    <row r="2169" s="102" customFormat="1" ht="12.75"/>
    <row r="2170" s="102" customFormat="1" ht="12.75"/>
    <row r="2171" s="102" customFormat="1" ht="12.75"/>
    <row r="2172" s="102" customFormat="1" ht="12.75"/>
    <row r="2173" s="102" customFormat="1" ht="12.75"/>
    <row r="2174" s="102" customFormat="1" ht="12.75"/>
    <row r="2175" s="102" customFormat="1" ht="12.75"/>
    <row r="2176" s="102" customFormat="1" ht="12.75"/>
    <row r="2177" s="102" customFormat="1" ht="12.75"/>
    <row r="2178" s="102" customFormat="1" ht="12.75"/>
    <row r="2179" s="102" customFormat="1" ht="12.75"/>
    <row r="2180" s="102" customFormat="1" ht="12.75"/>
    <row r="2181" s="102" customFormat="1" ht="12.75"/>
    <row r="2182" s="102" customFormat="1" ht="12.75"/>
    <row r="2183" s="102" customFormat="1" ht="12.75"/>
    <row r="2184" s="102" customFormat="1" ht="12.75"/>
    <row r="2185" s="102" customFormat="1" ht="12.75"/>
    <row r="2186" s="102" customFormat="1" ht="12.75"/>
    <row r="2187" s="102" customFormat="1" ht="12.75"/>
    <row r="2188" s="102" customFormat="1" ht="12.75"/>
    <row r="2189" s="102" customFormat="1" ht="12.75"/>
    <row r="2190" s="102" customFormat="1" ht="12.75"/>
    <row r="2191" s="102" customFormat="1" ht="12.75"/>
    <row r="2192" s="102" customFormat="1" ht="12.75"/>
    <row r="2193" s="102" customFormat="1" ht="12.75"/>
    <row r="2194" s="102" customFormat="1" ht="12.75"/>
    <row r="2195" s="102" customFormat="1" ht="12.75"/>
    <row r="2196" s="102" customFormat="1" ht="12.75"/>
    <row r="2197" s="102" customFormat="1" ht="12.75"/>
    <row r="2198" s="102" customFormat="1" ht="12.75"/>
    <row r="2199" s="102" customFormat="1" ht="12.75"/>
    <row r="2200" s="102" customFormat="1" ht="12.75"/>
    <row r="2201" s="102" customFormat="1" ht="12.75"/>
    <row r="2202" s="102" customFormat="1" ht="12.75"/>
    <row r="2203" s="102" customFormat="1" ht="12.75"/>
    <row r="2204" s="102" customFormat="1" ht="12.75"/>
    <row r="2205" s="102" customFormat="1" ht="12.75"/>
    <row r="2206" s="102" customFormat="1" ht="12.75"/>
    <row r="2207" s="102" customFormat="1" ht="12.75"/>
    <row r="2208" s="102" customFormat="1" ht="12.75"/>
    <row r="2209" s="102" customFormat="1" ht="12.75"/>
    <row r="2210" s="102" customFormat="1" ht="12.75"/>
    <row r="2211" s="102" customFormat="1" ht="12.75"/>
    <row r="2212" s="102" customFormat="1" ht="12.75"/>
    <row r="2213" s="102" customFormat="1" ht="12.75"/>
    <row r="2214" s="102" customFormat="1" ht="12.75"/>
    <row r="2215" s="102" customFormat="1" ht="12.75"/>
    <row r="2216" s="102" customFormat="1" ht="12.75"/>
    <row r="2217" s="102" customFormat="1" ht="12.75"/>
    <row r="2218" s="102" customFormat="1" ht="12.75"/>
    <row r="2219" s="102" customFormat="1" ht="12.75"/>
    <row r="2220" s="102" customFormat="1" ht="12.75"/>
    <row r="2221" s="102" customFormat="1" ht="12.75"/>
    <row r="2222" s="102" customFormat="1" ht="12.75"/>
    <row r="2223" s="102" customFormat="1" ht="12.75"/>
    <row r="2224" s="102" customFormat="1" ht="12.75"/>
    <row r="2225" s="102" customFormat="1" ht="12.75"/>
    <row r="2226" s="102" customFormat="1" ht="12.75"/>
    <row r="2227" s="102" customFormat="1" ht="12.75"/>
    <row r="2228" s="102" customFormat="1" ht="12.75"/>
    <row r="2229" s="102" customFormat="1" ht="12.75"/>
    <row r="2230" s="102" customFormat="1" ht="12.75"/>
    <row r="2231" s="102" customFormat="1" ht="12.75"/>
    <row r="2232" s="102" customFormat="1" ht="12.75"/>
    <row r="2233" s="102" customFormat="1" ht="12.75"/>
    <row r="2234" s="102" customFormat="1" ht="12.75"/>
    <row r="2235" s="102" customFormat="1" ht="12.75"/>
    <row r="2236" s="102" customFormat="1" ht="12.75"/>
    <row r="2237" s="102" customFormat="1" ht="12.75"/>
    <row r="2238" s="102" customFormat="1" ht="12.75"/>
    <row r="2239" s="102" customFormat="1" ht="12.75"/>
    <row r="2240" s="102" customFormat="1" ht="12.75"/>
    <row r="2241" s="102" customFormat="1" ht="12.75"/>
    <row r="2242" s="102" customFormat="1" ht="12.75"/>
    <row r="2243" s="102" customFormat="1" ht="12.75"/>
    <row r="2244" s="102" customFormat="1" ht="12.75"/>
    <row r="2245" s="102" customFormat="1" ht="12.75"/>
    <row r="2246" s="102" customFormat="1" ht="12.75"/>
    <row r="2247" s="102" customFormat="1" ht="12.75"/>
    <row r="2248" s="102" customFormat="1" ht="12.75"/>
    <row r="2249" s="102" customFormat="1" ht="12.75"/>
    <row r="2250" s="102" customFormat="1" ht="12.75"/>
    <row r="2251" s="102" customFormat="1" ht="12.75"/>
    <row r="2252" s="102" customFormat="1" ht="12.75"/>
    <row r="2253" s="102" customFormat="1" ht="12.75"/>
    <row r="2254" s="102" customFormat="1" ht="12.75"/>
    <row r="2255" s="102" customFormat="1" ht="12.75"/>
    <row r="2256" s="102" customFormat="1" ht="12.75"/>
    <row r="2257" s="102" customFormat="1" ht="12.75"/>
    <row r="2258" s="102" customFormat="1" ht="12.75"/>
    <row r="2259" s="102" customFormat="1" ht="12.75"/>
    <row r="2260" s="102" customFormat="1" ht="12.75"/>
    <row r="2261" s="102" customFormat="1" ht="12.75"/>
    <row r="2262" s="102" customFormat="1" ht="12.75"/>
    <row r="2263" s="102" customFormat="1" ht="12.75"/>
    <row r="2264" s="102" customFormat="1" ht="12.75"/>
    <row r="2265" s="102" customFormat="1" ht="12.75"/>
    <row r="2266" s="102" customFormat="1" ht="12.75"/>
    <row r="2267" s="102" customFormat="1" ht="12.75"/>
    <row r="2268" s="102" customFormat="1" ht="12.75"/>
    <row r="2269" s="102" customFormat="1" ht="12.75"/>
    <row r="2270" s="102" customFormat="1" ht="12.75"/>
    <row r="2271" s="102" customFormat="1" ht="12.75"/>
    <row r="2272" s="102" customFormat="1" ht="12.75"/>
    <row r="2273" s="102" customFormat="1" ht="12.75"/>
    <row r="2274" s="102" customFormat="1" ht="12.75"/>
    <row r="2275" s="102" customFormat="1" ht="12.75"/>
    <row r="2276" s="102" customFormat="1" ht="12.75"/>
    <row r="2277" s="102" customFormat="1" ht="12.75"/>
    <row r="2278" s="102" customFormat="1" ht="12.75"/>
    <row r="2279" s="102" customFormat="1" ht="12.75"/>
    <row r="2280" s="102" customFormat="1" ht="12.75"/>
    <row r="2281" s="102" customFormat="1" ht="12.75"/>
    <row r="2282" s="102" customFormat="1" ht="12.75"/>
    <row r="2283" s="102" customFormat="1" ht="12.75"/>
    <row r="2284" s="102" customFormat="1" ht="12.75"/>
    <row r="2285" s="102" customFormat="1" ht="12.75"/>
    <row r="2286" s="102" customFormat="1" ht="12.75"/>
    <row r="2287" s="102" customFormat="1" ht="12.75"/>
    <row r="2288" s="102" customFormat="1" ht="12.75"/>
    <row r="2289" s="102" customFormat="1" ht="12.75"/>
    <row r="2290" s="102" customFormat="1" ht="12.75"/>
    <row r="2291" s="102" customFormat="1" ht="12.75"/>
    <row r="2292" s="102" customFormat="1" ht="12.75"/>
    <row r="2293" s="102" customFormat="1" ht="12.75"/>
    <row r="2294" s="102" customFormat="1" ht="12.75"/>
    <row r="2295" s="102" customFormat="1" ht="12.75"/>
    <row r="2296" s="102" customFormat="1" ht="12.75"/>
    <row r="2297" s="102" customFormat="1" ht="12.75"/>
    <row r="2298" s="102" customFormat="1" ht="12.75"/>
    <row r="2299" s="102" customFormat="1" ht="12.75"/>
    <row r="2300" s="102" customFormat="1" ht="12.75"/>
    <row r="2301" s="102" customFormat="1" ht="12.75"/>
    <row r="2302" s="102" customFormat="1" ht="12.75"/>
    <row r="2303" s="102" customFormat="1" ht="12.75"/>
    <row r="2304" s="102" customFormat="1" ht="12.75"/>
    <row r="2305" s="102" customFormat="1" ht="12.75"/>
    <row r="2306" s="102" customFormat="1" ht="12.75"/>
    <row r="2307" s="102" customFormat="1" ht="12.75"/>
    <row r="2308" s="102" customFormat="1" ht="12.75"/>
    <row r="2309" s="102" customFormat="1" ht="12.75"/>
    <row r="2310" s="102" customFormat="1" ht="12.75"/>
    <row r="2311" s="102" customFormat="1" ht="12.75"/>
    <row r="2312" s="102" customFormat="1" ht="12.75"/>
    <row r="2313" s="102" customFormat="1" ht="12.75"/>
    <row r="2314" s="102" customFormat="1" ht="12.75"/>
    <row r="2315" s="102" customFormat="1" ht="12.75"/>
    <row r="2316" s="102" customFormat="1" ht="12.75"/>
    <row r="2317" s="102" customFormat="1" ht="12.75"/>
    <row r="2318" s="102" customFormat="1" ht="12.75"/>
    <row r="2319" s="102" customFormat="1" ht="12.75"/>
    <row r="2320" s="102" customFormat="1" ht="12.75"/>
    <row r="2321" s="102" customFormat="1" ht="12.75"/>
    <row r="2322" s="102" customFormat="1" ht="12.75"/>
    <row r="2323" s="102" customFormat="1" ht="12.75"/>
    <row r="2324" s="102" customFormat="1" ht="12.75"/>
    <row r="2325" s="102" customFormat="1" ht="12.75"/>
    <row r="2326" s="102" customFormat="1" ht="12.75"/>
    <row r="2327" s="102" customFormat="1" ht="12.75"/>
    <row r="2328" s="102" customFormat="1" ht="12.75"/>
    <row r="2329" s="102" customFormat="1" ht="12.75"/>
    <row r="2330" s="102" customFormat="1" ht="12.75"/>
    <row r="2331" s="102" customFormat="1" ht="12.75"/>
    <row r="2332" s="102" customFormat="1" ht="12.75"/>
    <row r="2333" s="102" customFormat="1" ht="12.75"/>
    <row r="2334" s="102" customFormat="1" ht="12.75"/>
    <row r="2335" s="102" customFormat="1" ht="12.75"/>
    <row r="2336" s="102" customFormat="1" ht="12.75"/>
    <row r="2337" s="102" customFormat="1" ht="12.75"/>
    <row r="2338" s="102" customFormat="1" ht="12.75"/>
    <row r="2339" s="102" customFormat="1" ht="12.75"/>
    <row r="2340" s="102" customFormat="1" ht="12.75"/>
    <row r="2341" s="102" customFormat="1" ht="12.75"/>
    <row r="2342" s="102" customFormat="1" ht="12.75"/>
    <row r="2343" s="102" customFormat="1" ht="12.75"/>
    <row r="2344" s="102" customFormat="1" ht="12.75"/>
    <row r="2345" s="102" customFormat="1" ht="12.75"/>
    <row r="2346" s="102" customFormat="1" ht="12.75"/>
    <row r="2347" s="102" customFormat="1" ht="12.75"/>
    <row r="2348" s="102" customFormat="1" ht="12.75"/>
    <row r="2349" s="102" customFormat="1" ht="12.75"/>
    <row r="2350" s="102" customFormat="1" ht="12.75"/>
    <row r="2351" s="102" customFormat="1" ht="12.75"/>
    <row r="2352" s="102" customFormat="1" ht="12.75"/>
    <row r="2353" s="102" customFormat="1" ht="12.75"/>
    <row r="2354" s="102" customFormat="1" ht="12.75"/>
    <row r="2355" s="102" customFormat="1" ht="12.75"/>
    <row r="2356" s="102" customFormat="1" ht="12.75"/>
    <row r="2357" s="102" customFormat="1" ht="12.75"/>
    <row r="2358" s="102" customFormat="1" ht="12.75"/>
    <row r="2359" s="102" customFormat="1" ht="12.75"/>
    <row r="2360" s="102" customFormat="1" ht="12.75"/>
    <row r="2361" s="102" customFormat="1" ht="12.75"/>
    <row r="2362" s="102" customFormat="1" ht="12.75"/>
    <row r="2363" s="102" customFormat="1" ht="12.75"/>
    <row r="2364" s="102" customFormat="1" ht="12.75"/>
    <row r="2365" s="102" customFormat="1" ht="12.75"/>
    <row r="2366" s="102" customFormat="1" ht="12.75"/>
    <row r="2367" s="102" customFormat="1" ht="12.75"/>
    <row r="2368" s="102" customFormat="1" ht="12.75"/>
    <row r="2369" s="102" customFormat="1" ht="12.75"/>
    <row r="2370" s="102" customFormat="1" ht="12.75"/>
    <row r="2371" s="102" customFormat="1" ht="12.75"/>
    <row r="2372" s="102" customFormat="1" ht="12.75"/>
    <row r="2373" s="102" customFormat="1" ht="12.75"/>
    <row r="2374" s="102" customFormat="1" ht="12.75"/>
    <row r="2375" s="102" customFormat="1" ht="12.75"/>
    <row r="2376" s="102" customFormat="1" ht="12.75"/>
    <row r="2377" s="102" customFormat="1" ht="12.75"/>
    <row r="2378" s="102" customFormat="1" ht="12.75"/>
    <row r="2379" s="102" customFormat="1" ht="12.75"/>
    <row r="2380" s="102" customFormat="1" ht="12.75"/>
    <row r="2381" s="102" customFormat="1" ht="12.75"/>
    <row r="2382" s="102" customFormat="1" ht="12.75"/>
    <row r="2383" s="102" customFormat="1" ht="12.75"/>
    <row r="2384" s="102" customFormat="1" ht="12.75"/>
    <row r="2385" s="102" customFormat="1" ht="12.75"/>
    <row r="2386" s="102" customFormat="1" ht="12.75"/>
    <row r="2387" s="102" customFormat="1" ht="12.75"/>
    <row r="2388" s="102" customFormat="1" ht="12.75"/>
    <row r="2389" s="102" customFormat="1" ht="12.75"/>
    <row r="2390" s="102" customFormat="1" ht="12.75"/>
    <row r="2391" s="102" customFormat="1" ht="12.75"/>
    <row r="2392" s="102" customFormat="1" ht="12.75"/>
    <row r="2393" s="102" customFormat="1" ht="12.75"/>
    <row r="2394" s="102" customFormat="1" ht="12.75"/>
    <row r="2395" s="102" customFormat="1" ht="12.75"/>
    <row r="2396" s="102" customFormat="1" ht="12.75"/>
    <row r="2397" s="102" customFormat="1" ht="12.75"/>
    <row r="2398" s="102" customFormat="1" ht="12.75"/>
    <row r="2399" s="102" customFormat="1" ht="12.75"/>
    <row r="2400" s="102" customFormat="1" ht="12.75"/>
    <row r="2401" s="102" customFormat="1" ht="12.75"/>
    <row r="2402" s="102" customFormat="1" ht="12.75"/>
    <row r="2403" s="102" customFormat="1" ht="12.75"/>
    <row r="2404" s="102" customFormat="1" ht="12.75"/>
    <row r="2405" s="102" customFormat="1" ht="12.75"/>
    <row r="2406" s="102" customFormat="1" ht="12.75"/>
    <row r="2407" s="102" customFormat="1" ht="12.75"/>
    <row r="2408" s="102" customFormat="1" ht="12.75"/>
    <row r="2409" s="102" customFormat="1" ht="12.75"/>
    <row r="2410" s="102" customFormat="1" ht="12.75"/>
    <row r="2411" s="102" customFormat="1" ht="12.75"/>
    <row r="2412" s="102" customFormat="1" ht="12.75"/>
    <row r="2413" s="102" customFormat="1" ht="12.75"/>
    <row r="2414" s="102" customFormat="1" ht="12.75"/>
    <row r="2415" s="102" customFormat="1" ht="12.75"/>
    <row r="2416" s="102" customFormat="1" ht="12.75"/>
    <row r="2417" s="102" customFormat="1" ht="12.75"/>
    <row r="2418" s="102" customFormat="1" ht="12.75"/>
    <row r="2419" s="102" customFormat="1" ht="12.75"/>
    <row r="2420" s="102" customFormat="1" ht="12.75"/>
    <row r="2421" s="102" customFormat="1" ht="12.75"/>
    <row r="2422" s="102" customFormat="1" ht="12.75"/>
    <row r="2423" s="102" customFormat="1" ht="12.75"/>
    <row r="2424" s="102" customFormat="1" ht="12.75"/>
    <row r="2425" s="102" customFormat="1" ht="12.75"/>
    <row r="2426" s="102" customFormat="1" ht="12.75"/>
    <row r="2427" s="102" customFormat="1" ht="12.75"/>
    <row r="2428" s="102" customFormat="1" ht="12.75"/>
    <row r="2429" s="102" customFormat="1" ht="12.75"/>
    <row r="2430" s="102" customFormat="1" ht="12.75"/>
    <row r="2431" s="102" customFormat="1" ht="12.75"/>
    <row r="2432" s="102" customFormat="1" ht="12.75"/>
    <row r="2433" s="102" customFormat="1" ht="12.75"/>
    <row r="2434" s="102" customFormat="1" ht="12.75"/>
    <row r="2435" s="102" customFormat="1" ht="12.75"/>
    <row r="2436" s="102" customFormat="1" ht="12.75"/>
    <row r="2437" s="102" customFormat="1" ht="12.75"/>
    <row r="2438" s="102" customFormat="1" ht="12.75"/>
    <row r="2439" s="102" customFormat="1" ht="12.75"/>
    <row r="2440" s="102" customFormat="1" ht="12.75"/>
    <row r="2441" s="102" customFormat="1" ht="12.75"/>
    <row r="2442" s="102" customFormat="1" ht="12.75"/>
    <row r="2443" s="102" customFormat="1" ht="12.75"/>
    <row r="2444" s="102" customFormat="1" ht="12.75"/>
    <row r="2445" s="102" customFormat="1" ht="12.75"/>
    <row r="2446" s="102" customFormat="1" ht="12.75"/>
    <row r="2447" s="102" customFormat="1" ht="12.75"/>
    <row r="2448" s="102" customFormat="1" ht="12.75"/>
    <row r="2449" s="102" customFormat="1" ht="12.75"/>
    <row r="2450" s="102" customFormat="1" ht="12.75"/>
    <row r="2451" s="102" customFormat="1" ht="12.75"/>
    <row r="2452" s="102" customFormat="1" ht="12.75"/>
    <row r="2453" s="102" customFormat="1" ht="12.75"/>
    <row r="2454" s="102" customFormat="1" ht="12.75"/>
    <row r="2455" s="102" customFormat="1" ht="12.75"/>
    <row r="2456" s="102" customFormat="1" ht="12.75"/>
    <row r="2457" s="102" customFormat="1" ht="12.75"/>
    <row r="2458" s="102" customFormat="1" ht="12.75"/>
    <row r="2459" s="102" customFormat="1" ht="12.75"/>
    <row r="2460" s="102" customFormat="1" ht="12.75"/>
    <row r="2461" s="102" customFormat="1" ht="12.75"/>
    <row r="2462" s="102" customFormat="1" ht="12.75"/>
    <row r="2463" s="102" customFormat="1" ht="12.75"/>
    <row r="2464" s="102" customFormat="1" ht="12.75"/>
    <row r="2465" s="102" customFormat="1" ht="12.75"/>
    <row r="2466" s="102" customFormat="1" ht="12.75"/>
    <row r="2467" s="102" customFormat="1" ht="12.75"/>
    <row r="2468" s="102" customFormat="1" ht="12.75"/>
    <row r="2469" s="102" customFormat="1" ht="12.75"/>
    <row r="2470" s="102" customFormat="1" ht="12.75"/>
    <row r="2471" s="102" customFormat="1" ht="12.75"/>
    <row r="2472" s="102" customFormat="1" ht="12.75"/>
    <row r="2473" s="102" customFormat="1" ht="12.75"/>
    <row r="2474" s="102" customFormat="1" ht="12.75"/>
    <row r="2475" s="102" customFormat="1" ht="12.75"/>
    <row r="2476" s="102" customFormat="1" ht="12.75"/>
    <row r="2477" s="102" customFormat="1" ht="12.75"/>
    <row r="2478" s="102" customFormat="1" ht="12.75"/>
    <row r="2479" s="102" customFormat="1" ht="12.75"/>
    <row r="2480" s="102" customFormat="1" ht="12.75"/>
    <row r="2481" s="102" customFormat="1" ht="12.75"/>
    <row r="2482" s="102" customFormat="1" ht="12.75"/>
    <row r="2483" s="102" customFormat="1" ht="12.75"/>
    <row r="2484" s="102" customFormat="1" ht="12.75"/>
    <row r="2485" s="102" customFormat="1" ht="12.75"/>
    <row r="2486" s="102" customFormat="1" ht="12.75"/>
    <row r="2487" s="102" customFormat="1" ht="12.75"/>
    <row r="2488" s="102" customFormat="1" ht="12.75"/>
    <row r="2489" s="102" customFormat="1" ht="12.75"/>
    <row r="2490" s="102" customFormat="1" ht="12.75"/>
    <row r="2491" s="102" customFormat="1" ht="12.75"/>
    <row r="2492" s="102" customFormat="1" ht="12.75"/>
    <row r="2493" s="102" customFormat="1" ht="12.75"/>
    <row r="2494" s="102" customFormat="1" ht="12.75"/>
    <row r="2495" s="102" customFormat="1" ht="12.75"/>
    <row r="2496" s="102" customFormat="1" ht="12.75"/>
    <row r="2497" s="102" customFormat="1" ht="12.75"/>
    <row r="2498" s="102" customFormat="1" ht="12.75"/>
    <row r="2499" s="102" customFormat="1" ht="12.75"/>
    <row r="2500" s="102" customFormat="1" ht="12.75"/>
    <row r="2501" s="102" customFormat="1" ht="12.75"/>
    <row r="2502" s="102" customFormat="1" ht="12.75"/>
    <row r="2503" s="102" customFormat="1" ht="12.75"/>
    <row r="2504" s="102" customFormat="1" ht="12.75"/>
    <row r="2505" s="102" customFormat="1" ht="12.75"/>
    <row r="2506" s="102" customFormat="1" ht="12.75"/>
    <row r="2507" s="102" customFormat="1" ht="12.75"/>
    <row r="2508" s="102" customFormat="1" ht="12.75"/>
    <row r="2509" s="102" customFormat="1" ht="12.75"/>
    <row r="2510" s="102" customFormat="1" ht="12.75"/>
    <row r="2511" s="102" customFormat="1" ht="12.75"/>
    <row r="2512" s="102" customFormat="1" ht="12.75"/>
    <row r="2513" s="102" customFormat="1" ht="12.75"/>
    <row r="2514" s="102" customFormat="1" ht="12.75"/>
    <row r="2515" s="102" customFormat="1" ht="12.75"/>
    <row r="2516" s="102" customFormat="1" ht="12.75"/>
    <row r="2517" s="102" customFormat="1" ht="12.75"/>
    <row r="2518" s="102" customFormat="1" ht="12.75"/>
    <row r="2519" s="102" customFormat="1" ht="12.75"/>
    <row r="2520" s="102" customFormat="1" ht="12.75"/>
    <row r="2521" s="102" customFormat="1" ht="12.75"/>
    <row r="2522" s="102" customFormat="1" ht="12.75"/>
    <row r="2523" s="102" customFormat="1" ht="12.75"/>
    <row r="2524" s="102" customFormat="1" ht="12.75"/>
    <row r="2525" s="102" customFormat="1" ht="12.75"/>
    <row r="2526" s="102" customFormat="1" ht="12.75"/>
    <row r="2527" s="102" customFormat="1" ht="12.75"/>
    <row r="2528" s="102" customFormat="1" ht="12.75"/>
    <row r="2529" s="102" customFormat="1" ht="12.75"/>
    <row r="2530" s="102" customFormat="1" ht="12.75"/>
    <row r="2531" s="102" customFormat="1" ht="12.75"/>
    <row r="2532" s="102" customFormat="1" ht="12.75"/>
    <row r="2533" s="102" customFormat="1" ht="12.75"/>
    <row r="2534" s="102" customFormat="1" ht="12.75"/>
    <row r="2535" s="102" customFormat="1" ht="12.75"/>
    <row r="2536" s="102" customFormat="1" ht="12.75"/>
    <row r="2537" s="102" customFormat="1" ht="12.75"/>
    <row r="2538" s="102" customFormat="1" ht="12.75"/>
    <row r="2539" s="102" customFormat="1" ht="12.75"/>
    <row r="2540" s="102" customFormat="1" ht="12.75"/>
    <row r="2541" s="102" customFormat="1" ht="12.75"/>
    <row r="2542" s="102" customFormat="1" ht="12.75"/>
    <row r="2543" s="102" customFormat="1" ht="12.75"/>
    <row r="2544" s="102" customFormat="1" ht="12.75"/>
    <row r="2545" s="102" customFormat="1" ht="12.75"/>
    <row r="2546" s="102" customFormat="1" ht="12.75"/>
    <row r="2547" s="102" customFormat="1" ht="12.75"/>
    <row r="2548" s="102" customFormat="1" ht="12.75"/>
    <row r="2549" s="102" customFormat="1" ht="12.75"/>
    <row r="2550" s="102" customFormat="1" ht="12.75"/>
    <row r="2551" s="102" customFormat="1" ht="12.75"/>
    <row r="2552" s="102" customFormat="1" ht="12.75"/>
    <row r="2553" s="102" customFormat="1" ht="12.75"/>
    <row r="2554" s="102" customFormat="1" ht="12.75"/>
    <row r="2555" s="102" customFormat="1" ht="12.75"/>
    <row r="2556" s="102" customFormat="1" ht="12.75"/>
    <row r="2557" s="102" customFormat="1" ht="12.75"/>
    <row r="2558" s="102" customFormat="1" ht="12.75"/>
    <row r="2559" s="102" customFormat="1" ht="12.75"/>
    <row r="2560" s="102" customFormat="1" ht="12.75"/>
    <row r="2561" s="102" customFormat="1" ht="12.75"/>
    <row r="2562" s="102" customFormat="1" ht="12.75"/>
    <row r="2563" s="102" customFormat="1" ht="12.75"/>
    <row r="2564" s="102" customFormat="1" ht="12.75"/>
    <row r="2565" s="102" customFormat="1" ht="12.75"/>
    <row r="2566" s="102" customFormat="1" ht="12.75"/>
    <row r="2567" s="102" customFormat="1" ht="12.75"/>
    <row r="2568" s="102" customFormat="1" ht="12.75"/>
    <row r="2569" s="102" customFormat="1" ht="12.75"/>
    <row r="2570" s="102" customFormat="1" ht="12.75"/>
    <row r="2571" s="102" customFormat="1" ht="12.75"/>
    <row r="2572" s="102" customFormat="1" ht="12.75"/>
    <row r="2573" s="102" customFormat="1" ht="12.75"/>
    <row r="2574" s="102" customFormat="1" ht="12.75"/>
    <row r="2575" s="102" customFormat="1" ht="12.75"/>
    <row r="2576" s="102" customFormat="1" ht="12.75"/>
    <row r="2577" s="102" customFormat="1" ht="12.75"/>
    <row r="2578" s="102" customFormat="1" ht="12.75"/>
    <row r="2579" s="102" customFormat="1" ht="12.75"/>
    <row r="2580" s="102" customFormat="1" ht="12.75"/>
    <row r="2581" s="102" customFormat="1" ht="12.75"/>
    <row r="2582" s="102" customFormat="1" ht="12.75"/>
    <row r="2583" s="102" customFormat="1" ht="12.75"/>
    <row r="2584" s="102" customFormat="1" ht="12.75"/>
    <row r="2585" s="102" customFormat="1" ht="12.75"/>
    <row r="2586" s="102" customFormat="1" ht="12.75"/>
    <row r="2587" s="102" customFormat="1" ht="12.75"/>
    <row r="2588" s="102" customFormat="1" ht="12.75"/>
    <row r="2589" s="102" customFormat="1" ht="12.75"/>
    <row r="2590" s="102" customFormat="1" ht="12.75"/>
    <row r="2591" s="102" customFormat="1" ht="12.75"/>
    <row r="2592" s="102" customFormat="1" ht="12.75"/>
    <row r="2593" s="102" customFormat="1" ht="12.75"/>
    <row r="2594" s="102" customFormat="1" ht="12.75"/>
    <row r="2595" s="102" customFormat="1" ht="12.75"/>
    <row r="2596" s="102" customFormat="1" ht="12.75"/>
    <row r="2597" s="102" customFormat="1" ht="12.75"/>
    <row r="2598" s="102" customFormat="1" ht="12.75"/>
    <row r="2599" s="102" customFormat="1" ht="12.75"/>
    <row r="2600" s="102" customFormat="1" ht="12.75"/>
    <row r="2601" s="102" customFormat="1" ht="12.75"/>
    <row r="2602" s="102" customFormat="1" ht="12.75"/>
    <row r="2603" s="102" customFormat="1" ht="12.75"/>
    <row r="2604" s="102" customFormat="1" ht="12.75"/>
    <row r="2605" s="102" customFormat="1" ht="12.75"/>
    <row r="2606" s="102" customFormat="1" ht="12.75"/>
    <row r="2607" s="102" customFormat="1" ht="12.75"/>
    <row r="2608" s="102" customFormat="1" ht="12.75"/>
    <row r="2609" s="102" customFormat="1" ht="12.75"/>
    <row r="2610" s="102" customFormat="1" ht="12.75"/>
    <row r="2611" s="102" customFormat="1" ht="12.75"/>
    <row r="2612" s="102" customFormat="1" ht="12.75"/>
    <row r="2613" s="102" customFormat="1" ht="12.75"/>
    <row r="2614" s="102" customFormat="1" ht="12.75"/>
    <row r="2615" s="102" customFormat="1" ht="12.75"/>
    <row r="2616" s="102" customFormat="1" ht="12.75"/>
    <row r="2617" s="102" customFormat="1" ht="12.75"/>
    <row r="2618" s="102" customFormat="1" ht="12.75"/>
    <row r="2619" s="102" customFormat="1" ht="12.75"/>
    <row r="2620" s="102" customFormat="1" ht="12.75"/>
    <row r="2621" s="102" customFormat="1" ht="12.75"/>
    <row r="2622" s="102" customFormat="1" ht="12.75"/>
    <row r="2623" s="102" customFormat="1" ht="12.75"/>
    <row r="2624" s="102" customFormat="1" ht="12.75"/>
    <row r="2625" s="102" customFormat="1" ht="12.75"/>
    <row r="2626" s="102" customFormat="1" ht="12.75"/>
    <row r="2627" s="102" customFormat="1" ht="12.75"/>
    <row r="2628" s="102" customFormat="1" ht="12.75"/>
    <row r="2629" s="102" customFormat="1" ht="12.75"/>
    <row r="2630" s="102" customFormat="1" ht="12.75"/>
    <row r="2631" s="102" customFormat="1" ht="12.75"/>
    <row r="2632" s="102" customFormat="1" ht="12.75"/>
    <row r="2633" s="102" customFormat="1" ht="12.75"/>
    <row r="2634" s="102" customFormat="1" ht="12.75"/>
    <row r="2635" s="102" customFormat="1" ht="12.75"/>
    <row r="2636" s="102" customFormat="1" ht="12.75"/>
    <row r="2637" s="102" customFormat="1" ht="12.75"/>
    <row r="2638" s="102" customFormat="1" ht="12.75"/>
    <row r="2639" s="102" customFormat="1" ht="12.75"/>
    <row r="2640" s="102" customFormat="1" ht="12.75"/>
    <row r="2641" s="102" customFormat="1" ht="12.75"/>
    <row r="2642" s="102" customFormat="1" ht="12.75"/>
    <row r="2643" s="102" customFormat="1" ht="12.75"/>
    <row r="2644" s="102" customFormat="1" ht="12.75"/>
    <row r="2645" s="102" customFormat="1" ht="12.75"/>
    <row r="2646" s="102" customFormat="1" ht="12.75"/>
    <row r="2647" s="102" customFormat="1" ht="12.75"/>
    <row r="2648" s="102" customFormat="1" ht="12.75"/>
    <row r="2649" s="102" customFormat="1" ht="12.75"/>
    <row r="2650" s="102" customFormat="1" ht="12.75"/>
    <row r="2651" s="102" customFormat="1" ht="12.75"/>
    <row r="2652" s="102" customFormat="1" ht="12.75"/>
    <row r="2653" s="102" customFormat="1" ht="12.75"/>
    <row r="2654" s="102" customFormat="1" ht="12.75"/>
    <row r="2655" s="102" customFormat="1" ht="12.75"/>
    <row r="2656" s="102" customFormat="1" ht="12.75"/>
    <row r="2657" s="102" customFormat="1" ht="12.75"/>
    <row r="2658" s="102" customFormat="1" ht="12.75"/>
    <row r="2659" s="102" customFormat="1" ht="12.75"/>
    <row r="2660" s="102" customFormat="1" ht="12.75"/>
    <row r="2661" s="102" customFormat="1" ht="12.75"/>
    <row r="2662" s="102" customFormat="1" ht="12.75"/>
    <row r="2663" s="102" customFormat="1" ht="12.75"/>
    <row r="2664" s="102" customFormat="1" ht="12.75"/>
    <row r="2665" s="102" customFormat="1" ht="12.75"/>
    <row r="2666" s="102" customFormat="1" ht="12.75"/>
    <row r="2667" s="102" customFormat="1" ht="12.75"/>
    <row r="2668" s="102" customFormat="1" ht="12.75"/>
    <row r="2669" s="102" customFormat="1" ht="12.75"/>
    <row r="2670" s="102" customFormat="1" ht="12.75"/>
    <row r="2671" s="102" customFormat="1" ht="12.75"/>
    <row r="2672" s="102" customFormat="1" ht="12.75"/>
    <row r="2673" s="102" customFormat="1" ht="12.75"/>
    <row r="2674" s="102" customFormat="1" ht="12.75"/>
    <row r="2675" s="102" customFormat="1" ht="12.75"/>
    <row r="2676" s="102" customFormat="1" ht="12.75"/>
    <row r="2677" s="102" customFormat="1" ht="12.75"/>
    <row r="2678" s="102" customFormat="1" ht="12.75"/>
    <row r="2679" s="102" customFormat="1" ht="12.75"/>
    <row r="2680" s="102" customFormat="1" ht="12.75"/>
    <row r="2681" s="102" customFormat="1" ht="12.75"/>
    <row r="2682" s="102" customFormat="1" ht="12.75"/>
    <row r="2683" s="102" customFormat="1" ht="12.75"/>
    <row r="2684" s="102" customFormat="1" ht="12.75"/>
    <row r="2685" s="102" customFormat="1" ht="12.75"/>
    <row r="2686" s="102" customFormat="1" ht="12.75"/>
    <row r="2687" s="102" customFormat="1" ht="12.75"/>
    <row r="2688" s="102" customFormat="1" ht="12.75"/>
    <row r="2689" s="102" customFormat="1" ht="12.75"/>
    <row r="2690" s="102" customFormat="1" ht="12.75"/>
    <row r="2691" s="102" customFormat="1" ht="12.75"/>
    <row r="2692" s="102" customFormat="1" ht="12.75"/>
    <row r="2693" s="102" customFormat="1" ht="12.75"/>
    <row r="2694" s="102" customFormat="1" ht="12.75"/>
    <row r="2695" s="102" customFormat="1" ht="12.75"/>
    <row r="2696" s="102" customFormat="1" ht="12.75"/>
    <row r="2697" s="102" customFormat="1" ht="12.75"/>
    <row r="2698" s="102" customFormat="1" ht="12.75"/>
    <row r="2699" s="102" customFormat="1" ht="12.75"/>
    <row r="2700" s="102" customFormat="1" ht="12.75"/>
    <row r="2701" s="102" customFormat="1" ht="12.75"/>
    <row r="2702" s="102" customFormat="1" ht="12.75"/>
    <row r="2703" s="102" customFormat="1" ht="12.75"/>
    <row r="2704" s="102" customFormat="1" ht="12.75"/>
    <row r="2705" s="102" customFormat="1" ht="12.75"/>
    <row r="2706" s="102" customFormat="1" ht="12.75"/>
    <row r="2707" s="102" customFormat="1" ht="12.75"/>
    <row r="2708" s="102" customFormat="1" ht="12.75"/>
    <row r="2709" s="102" customFormat="1" ht="12.75"/>
    <row r="2710" s="102" customFormat="1" ht="12.75"/>
    <row r="2711" s="102" customFormat="1" ht="12.75"/>
    <row r="2712" s="102" customFormat="1" ht="12.75"/>
    <row r="2713" s="102" customFormat="1" ht="12.75"/>
    <row r="2714" s="102" customFormat="1" ht="12.75"/>
    <row r="2715" s="102" customFormat="1" ht="12.75"/>
    <row r="2716" s="102" customFormat="1" ht="12.75"/>
    <row r="2717" s="102" customFormat="1" ht="12.75"/>
    <row r="2718" s="102" customFormat="1" ht="12.75"/>
    <row r="2719" s="102" customFormat="1" ht="12.75"/>
    <row r="2720" s="102" customFormat="1" ht="12.75"/>
    <row r="2721" s="102" customFormat="1" ht="12.75"/>
    <row r="2722" s="102" customFormat="1" ht="12.75"/>
    <row r="2723" s="102" customFormat="1" ht="12.75"/>
    <row r="2724" s="102" customFormat="1" ht="12.75"/>
    <row r="2725" s="102" customFormat="1" ht="12.75"/>
    <row r="2726" s="102" customFormat="1" ht="12.75"/>
    <row r="2727" s="102" customFormat="1" ht="12.75"/>
    <row r="2728" s="102" customFormat="1" ht="12.75"/>
    <row r="2729" s="102" customFormat="1" ht="12.75"/>
    <row r="2730" s="102" customFormat="1" ht="12.75"/>
    <row r="2731" s="102" customFormat="1" ht="12.75"/>
    <row r="2732" s="102" customFormat="1" ht="12.75"/>
    <row r="2733" s="102" customFormat="1" ht="12.75"/>
    <row r="2734" s="102" customFormat="1" ht="12.75"/>
    <row r="2735" s="102" customFormat="1" ht="12.75"/>
    <row r="2736" s="102" customFormat="1" ht="12.75"/>
    <row r="2737" s="102" customFormat="1" ht="12.75"/>
    <row r="2738" s="102" customFormat="1" ht="12.75"/>
    <row r="2739" s="102" customFormat="1" ht="12.75"/>
    <row r="2740" s="102" customFormat="1" ht="12.75"/>
    <row r="2741" s="102" customFormat="1" ht="12.75"/>
    <row r="2742" s="102" customFormat="1" ht="12.75"/>
    <row r="2743" s="102" customFormat="1" ht="12.75"/>
    <row r="2744" s="102" customFormat="1" ht="12.75"/>
    <row r="2745" s="102" customFormat="1" ht="12.75"/>
    <row r="2746" s="102" customFormat="1" ht="12.75"/>
    <row r="2747" s="102" customFormat="1" ht="12.75"/>
    <row r="2748" s="102" customFormat="1" ht="12.75"/>
    <row r="2749" s="102" customFormat="1" ht="12.75"/>
    <row r="2750" s="102" customFormat="1" ht="12.75"/>
    <row r="2751" s="102" customFormat="1" ht="12.75"/>
    <row r="2752" s="102" customFormat="1" ht="12.75"/>
    <row r="2753" s="102" customFormat="1" ht="12.75"/>
    <row r="2754" s="102" customFormat="1" ht="12.75"/>
    <row r="2755" s="102" customFormat="1" ht="12.75"/>
    <row r="2756" s="102" customFormat="1" ht="12.75"/>
    <row r="2757" s="102" customFormat="1" ht="12.75"/>
    <row r="2758" s="102" customFormat="1" ht="12.75"/>
    <row r="2759" s="102" customFormat="1" ht="12.75"/>
    <row r="2760" s="102" customFormat="1" ht="12.75"/>
    <row r="2761" s="102" customFormat="1" ht="12.75"/>
    <row r="2762" s="102" customFormat="1" ht="12.75"/>
    <row r="2763" s="102" customFormat="1" ht="12.75"/>
    <row r="2764" s="102" customFormat="1" ht="12.75"/>
    <row r="2765" s="102" customFormat="1" ht="12.75"/>
    <row r="2766" s="102" customFormat="1" ht="12.75"/>
    <row r="2767" s="102" customFormat="1" ht="12.75"/>
    <row r="2768" s="102" customFormat="1" ht="12.75"/>
    <row r="2769" s="102" customFormat="1" ht="12.75"/>
    <row r="2770" s="102" customFormat="1" ht="12.75"/>
    <row r="2771" s="102" customFormat="1" ht="12.75"/>
    <row r="2772" s="102" customFormat="1" ht="12.75"/>
    <row r="2773" s="102" customFormat="1" ht="12.75"/>
    <row r="2774" s="102" customFormat="1" ht="12.75"/>
    <row r="2775" s="102" customFormat="1" ht="12.75"/>
    <row r="2776" s="102" customFormat="1" ht="12.75"/>
    <row r="2777" s="102" customFormat="1" ht="12.75"/>
    <row r="2778" s="102" customFormat="1" ht="12.75"/>
    <row r="2779" s="102" customFormat="1" ht="12.75"/>
    <row r="2780" s="102" customFormat="1" ht="12.75"/>
    <row r="2781" s="102" customFormat="1" ht="12.75"/>
    <row r="2782" s="102" customFormat="1" ht="12.75"/>
    <row r="2783" s="102" customFormat="1" ht="12.75"/>
    <row r="2784" s="102" customFormat="1" ht="12.75"/>
    <row r="2785" s="102" customFormat="1" ht="12.75"/>
    <row r="2786" s="102" customFormat="1" ht="12.75"/>
    <row r="2787" s="102" customFormat="1" ht="12.75"/>
    <row r="2788" s="102" customFormat="1" ht="12.75"/>
    <row r="2789" s="102" customFormat="1" ht="12.75"/>
    <row r="2790" s="102" customFormat="1" ht="12.75"/>
    <row r="2791" s="102" customFormat="1" ht="12.75"/>
    <row r="2792" s="102" customFormat="1" ht="12.75"/>
    <row r="2793" s="102" customFormat="1" ht="12.75"/>
    <row r="2794" s="102" customFormat="1" ht="12.75"/>
    <row r="2795" s="102" customFormat="1" ht="12.75"/>
    <row r="2796" s="102" customFormat="1" ht="12.75"/>
    <row r="2797" s="102" customFormat="1" ht="12.75"/>
    <row r="2798" s="102" customFormat="1" ht="12.75"/>
    <row r="2799" s="102" customFormat="1" ht="12.75"/>
    <row r="2800" s="102" customFormat="1" ht="12.75"/>
    <row r="2801" s="102" customFormat="1" ht="12.75"/>
    <row r="2802" s="102" customFormat="1" ht="12.75"/>
    <row r="2803" s="102" customFormat="1" ht="12.75"/>
    <row r="2804" s="102" customFormat="1" ht="12.75"/>
    <row r="2805" s="102" customFormat="1" ht="12.75"/>
    <row r="2806" s="102" customFormat="1" ht="12.75"/>
    <row r="2807" s="102" customFormat="1" ht="12.75"/>
    <row r="2808" s="102" customFormat="1" ht="12.75"/>
    <row r="2809" s="102" customFormat="1" ht="12.75"/>
    <row r="2810" s="102" customFormat="1" ht="12.75"/>
    <row r="2811" s="102" customFormat="1" ht="12.75"/>
    <row r="2812" s="102" customFormat="1" ht="12.75"/>
    <row r="2813" s="102" customFormat="1" ht="12.75"/>
    <row r="2814" s="102" customFormat="1" ht="12.75"/>
    <row r="2815" s="102" customFormat="1" ht="12.75"/>
    <row r="2816" s="102" customFormat="1" ht="12.75"/>
    <row r="2817" s="102" customFormat="1" ht="12.75"/>
    <row r="2818" s="102" customFormat="1" ht="12.75"/>
    <row r="2819" s="102" customFormat="1" ht="12.75"/>
    <row r="2820" s="102" customFormat="1" ht="12.75"/>
    <row r="2821" s="102" customFormat="1" ht="12.75"/>
    <row r="2822" s="102" customFormat="1" ht="12.75"/>
    <row r="2823" s="102" customFormat="1" ht="12.75"/>
    <row r="2824" s="102" customFormat="1" ht="12.75"/>
    <row r="2825" s="102" customFormat="1" ht="12.75"/>
    <row r="2826" s="102" customFormat="1" ht="12.75"/>
    <row r="2827" s="102" customFormat="1" ht="12.75"/>
    <row r="2828" s="102" customFormat="1" ht="12.75"/>
    <row r="2829" s="102" customFormat="1" ht="12.75"/>
    <row r="2830" s="102" customFormat="1" ht="12.75"/>
    <row r="2831" s="102" customFormat="1" ht="12.75"/>
    <row r="2832" s="102" customFormat="1" ht="12.75"/>
    <row r="2833" s="102" customFormat="1" ht="12.75"/>
    <row r="2834" s="102" customFormat="1" ht="12.75"/>
    <row r="2835" s="102" customFormat="1" ht="12.75"/>
    <row r="2836" s="102" customFormat="1" ht="12.75"/>
    <row r="2837" s="102" customFormat="1" ht="12.75"/>
    <row r="2838" s="102" customFormat="1" ht="12.75"/>
    <row r="2839" s="102" customFormat="1" ht="12.75"/>
    <row r="2840" s="102" customFormat="1" ht="12.75"/>
    <row r="2841" s="102" customFormat="1" ht="12.75"/>
    <row r="2842" s="102" customFormat="1" ht="12.75"/>
    <row r="2843" s="102" customFormat="1" ht="12.75"/>
    <row r="2844" s="102" customFormat="1" ht="12.75"/>
    <row r="2845" s="102" customFormat="1" ht="12.75"/>
    <row r="2846" s="102" customFormat="1" ht="12.75"/>
    <row r="2847" s="102" customFormat="1" ht="12.75"/>
    <row r="2848" s="102" customFormat="1" ht="12.75"/>
    <row r="2849" s="102" customFormat="1" ht="12.75"/>
    <row r="2850" s="102" customFormat="1" ht="12.75"/>
    <row r="2851" s="102" customFormat="1" ht="12.75"/>
    <row r="2852" s="102" customFormat="1" ht="12.75"/>
    <row r="2853" s="102" customFormat="1" ht="12.75"/>
    <row r="2854" s="102" customFormat="1" ht="12.75"/>
    <row r="2855" s="102" customFormat="1" ht="12.75"/>
    <row r="2856" s="102" customFormat="1" ht="12.75"/>
    <row r="2857" s="102" customFormat="1" ht="12.75"/>
    <row r="2858" s="102" customFormat="1" ht="12.75"/>
    <row r="2859" s="102" customFormat="1" ht="12.75"/>
    <row r="2860" s="102" customFormat="1" ht="12.75"/>
    <row r="2861" s="102" customFormat="1" ht="12.75"/>
    <row r="2862" s="102" customFormat="1" ht="12.75"/>
    <row r="2863" s="102" customFormat="1" ht="12.75"/>
    <row r="2864" s="102" customFormat="1" ht="12.75"/>
    <row r="2865" s="102" customFormat="1" ht="12.75"/>
    <row r="2866" s="102" customFormat="1" ht="12.75"/>
    <row r="2867" s="102" customFormat="1" ht="12.75"/>
    <row r="2868" s="102" customFormat="1" ht="12.75"/>
    <row r="2869" s="102" customFormat="1" ht="12.75"/>
    <row r="2870" s="102" customFormat="1" ht="12.75"/>
    <row r="2871" s="102" customFormat="1" ht="12.75"/>
    <row r="2872" s="102" customFormat="1" ht="12.75"/>
    <row r="2873" s="102" customFormat="1" ht="12.75"/>
    <row r="2874" s="102" customFormat="1" ht="12.75"/>
    <row r="2875" s="102" customFormat="1" ht="12.75"/>
    <row r="2876" s="102" customFormat="1" ht="12.75"/>
    <row r="2877" s="102" customFormat="1" ht="12.75"/>
    <row r="2878" s="102" customFormat="1" ht="12.75"/>
    <row r="2879" s="102" customFormat="1" ht="12.75"/>
    <row r="2880" s="102" customFormat="1" ht="12.75"/>
    <row r="2881" s="102" customFormat="1" ht="12.75"/>
    <row r="2882" s="102" customFormat="1" ht="12.75"/>
    <row r="2883" s="102" customFormat="1" ht="12.75"/>
    <row r="2884" s="102" customFormat="1" ht="12.75"/>
    <row r="2885" s="102" customFormat="1" ht="12.75"/>
    <row r="2886" s="102" customFormat="1" ht="12.75"/>
    <row r="2887" s="102" customFormat="1" ht="12.75"/>
    <row r="2888" s="102" customFormat="1" ht="12.75"/>
    <row r="2889" s="102" customFormat="1" ht="12.75"/>
    <row r="2890" s="102" customFormat="1" ht="12.75"/>
    <row r="2891" s="102" customFormat="1" ht="12.75"/>
    <row r="2892" s="102" customFormat="1" ht="12.75"/>
    <row r="2893" s="102" customFormat="1" ht="12.75"/>
    <row r="2894" s="102" customFormat="1" ht="12.75"/>
    <row r="2895" s="102" customFormat="1" ht="12.75"/>
    <row r="2896" s="102" customFormat="1" ht="12.75"/>
    <row r="2897" s="102" customFormat="1" ht="12.75"/>
    <row r="2898" s="102" customFormat="1" ht="12.75"/>
    <row r="2899" s="102" customFormat="1" ht="12.75"/>
    <row r="2900" s="102" customFormat="1" ht="12.75"/>
    <row r="2901" s="102" customFormat="1" ht="12.75"/>
    <row r="2902" s="102" customFormat="1" ht="12.75"/>
    <row r="2903" s="102" customFormat="1" ht="12.75"/>
    <row r="2904" s="102" customFormat="1" ht="12.75"/>
    <row r="2905" s="102" customFormat="1" ht="12.75"/>
    <row r="2906" s="102" customFormat="1" ht="12.75"/>
    <row r="2907" s="102" customFormat="1" ht="12.75"/>
    <row r="2908" s="102" customFormat="1" ht="12.75"/>
    <row r="2909" s="102" customFormat="1" ht="12.75"/>
    <row r="2910" s="102" customFormat="1" ht="12.75"/>
    <row r="2911" s="102" customFormat="1" ht="12.75"/>
    <row r="2912" s="102" customFormat="1" ht="12.75"/>
    <row r="2913" s="102" customFormat="1" ht="12.75"/>
    <row r="2914" s="102" customFormat="1" ht="12.75"/>
    <row r="2915" s="102" customFormat="1" ht="12.75"/>
    <row r="2916" s="102" customFormat="1" ht="12.75"/>
    <row r="2917" s="102" customFormat="1" ht="12.75"/>
    <row r="2918" s="102" customFormat="1" ht="12.75"/>
    <row r="2919" s="102" customFormat="1" ht="12.75"/>
    <row r="2920" s="102" customFormat="1" ht="12.75"/>
    <row r="2921" s="102" customFormat="1" ht="12.75"/>
    <row r="2922" s="102" customFormat="1" ht="12.75"/>
    <row r="2923" s="102" customFormat="1" ht="12.75"/>
    <row r="2924" s="102" customFormat="1" ht="12.75"/>
    <row r="2925" s="102" customFormat="1" ht="12.75"/>
    <row r="2926" s="102" customFormat="1" ht="12.75"/>
    <row r="2927" s="102" customFormat="1" ht="12.75"/>
    <row r="2928" s="102" customFormat="1" ht="12.75"/>
    <row r="2929" s="102" customFormat="1" ht="12.75"/>
    <row r="2930" s="102" customFormat="1" ht="12.75"/>
    <row r="2931" s="102" customFormat="1" ht="12.75"/>
    <row r="2932" s="102" customFormat="1" ht="12.75"/>
    <row r="2933" s="102" customFormat="1" ht="12.75"/>
    <row r="2934" s="102" customFormat="1" ht="12.75"/>
    <row r="2935" s="102" customFormat="1" ht="12.75"/>
    <row r="2936" s="102" customFormat="1" ht="12.75"/>
    <row r="2937" s="102" customFormat="1" ht="12.75"/>
    <row r="2938" s="102" customFormat="1" ht="12.75"/>
    <row r="2939" s="102" customFormat="1" ht="12.75"/>
    <row r="2940" s="102" customFormat="1" ht="12.75"/>
    <row r="2941" s="102" customFormat="1" ht="12.75"/>
    <row r="2942" s="102" customFormat="1" ht="12.75"/>
    <row r="2943" s="102" customFormat="1" ht="12.75"/>
    <row r="2944" s="102" customFormat="1" ht="12.75"/>
    <row r="2945" s="102" customFormat="1" ht="12.75"/>
    <row r="2946" s="102" customFormat="1" ht="12.75"/>
    <row r="2947" s="102" customFormat="1" ht="12.75"/>
    <row r="2948" s="102" customFormat="1" ht="12.75"/>
    <row r="2949" s="102" customFormat="1" ht="12.75"/>
    <row r="2950" s="102" customFormat="1" ht="12.75"/>
    <row r="2951" s="102" customFormat="1" ht="12.75"/>
    <row r="2952" s="102" customFormat="1" ht="12.75"/>
    <row r="2953" s="102" customFormat="1" ht="12.75"/>
    <row r="2954" s="102" customFormat="1" ht="12.75"/>
    <row r="2955" s="102" customFormat="1" ht="12.75"/>
    <row r="2956" s="102" customFormat="1" ht="12.75"/>
    <row r="2957" s="102" customFormat="1" ht="12.75"/>
    <row r="2958" s="102" customFormat="1" ht="12.75"/>
    <row r="2959" s="102" customFormat="1" ht="12.75"/>
    <row r="2960" s="102" customFormat="1" ht="12.75"/>
    <row r="2961" s="102" customFormat="1" ht="12.75"/>
    <row r="2962" s="102" customFormat="1" ht="12.75"/>
    <row r="2963" s="102" customFormat="1" ht="12.75"/>
    <row r="2964" s="102" customFormat="1" ht="12.75"/>
    <row r="2965" s="102" customFormat="1" ht="12.75"/>
    <row r="2966" s="102" customFormat="1" ht="12.75"/>
    <row r="2967" s="102" customFormat="1" ht="12.75"/>
    <row r="2968" s="102" customFormat="1" ht="12.75"/>
    <row r="2969" s="102" customFormat="1" ht="12.75"/>
    <row r="2970" s="102" customFormat="1" ht="12.75"/>
    <row r="2971" s="102" customFormat="1" ht="12.75"/>
    <row r="2972" s="102" customFormat="1" ht="12.75"/>
    <row r="2973" s="102" customFormat="1" ht="12.75"/>
    <row r="2974" s="102" customFormat="1" ht="12.75"/>
    <row r="2975" s="102" customFormat="1" ht="12.75"/>
    <row r="2976" s="102" customFormat="1" ht="12.75"/>
    <row r="2977" s="102" customFormat="1" ht="12.75"/>
    <row r="2978" s="102" customFormat="1" ht="12.75"/>
    <row r="2979" s="102" customFormat="1" ht="12.75"/>
    <row r="2980" s="102" customFormat="1" ht="12.75"/>
    <row r="2981" s="102" customFormat="1" ht="12.75"/>
    <row r="2982" s="102" customFormat="1" ht="12.75"/>
    <row r="2983" s="102" customFormat="1" ht="12.75"/>
    <row r="2984" s="102" customFormat="1" ht="12.75"/>
    <row r="2985" s="102" customFormat="1" ht="12.75"/>
    <row r="2986" s="102" customFormat="1" ht="12.75"/>
    <row r="2987" s="102" customFormat="1" ht="12.75"/>
    <row r="2988" s="102" customFormat="1" ht="12.75"/>
    <row r="2989" s="102" customFormat="1" ht="12.75"/>
    <row r="2990" s="102" customFormat="1" ht="12.75"/>
    <row r="2991" s="102" customFormat="1" ht="12.75"/>
    <row r="2992" s="102" customFormat="1" ht="12.75"/>
    <row r="2993" s="102" customFormat="1" ht="12.75"/>
    <row r="2994" s="102" customFormat="1" ht="12.75"/>
    <row r="2995" s="102" customFormat="1" ht="12.75"/>
    <row r="2996" s="102" customFormat="1" ht="12.75"/>
    <row r="2997" s="102" customFormat="1" ht="12.75"/>
    <row r="2998" s="102" customFormat="1" ht="12.75"/>
    <row r="2999" s="102" customFormat="1" ht="12.75"/>
    <row r="3000" s="102" customFormat="1" ht="12.75"/>
    <row r="3001" s="102" customFormat="1" ht="12.75"/>
    <row r="3002" s="102" customFormat="1" ht="12.75"/>
    <row r="3003" s="102" customFormat="1" ht="12.75"/>
    <row r="3004" s="102" customFormat="1" ht="12.75"/>
    <row r="3005" s="102" customFormat="1" ht="12.75"/>
    <row r="3006" s="102" customFormat="1" ht="12.75"/>
    <row r="3007" s="102" customFormat="1" ht="12.75"/>
    <row r="3008" s="102" customFormat="1" ht="12.75"/>
    <row r="3009" s="102" customFormat="1" ht="12.75"/>
    <row r="3010" s="102" customFormat="1" ht="12.75"/>
    <row r="3011" s="102" customFormat="1" ht="12.75"/>
    <row r="3012" s="102" customFormat="1" ht="12.75"/>
    <row r="3013" s="102" customFormat="1" ht="12.75"/>
    <row r="3014" s="102" customFormat="1" ht="12.75"/>
    <row r="3015" s="102" customFormat="1" ht="12.75"/>
    <row r="3016" s="102" customFormat="1" ht="12.75"/>
    <row r="3017" s="102" customFormat="1" ht="12.75"/>
    <row r="3018" s="102" customFormat="1" ht="12.75"/>
    <row r="3019" s="102" customFormat="1" ht="12.75"/>
    <row r="3020" s="102" customFormat="1" ht="12.75"/>
    <row r="3021" s="102" customFormat="1" ht="12.75"/>
    <row r="3022" s="102" customFormat="1" ht="12.75"/>
    <row r="3023" s="102" customFormat="1" ht="12.75"/>
    <row r="3024" s="102" customFormat="1" ht="12.75"/>
    <row r="3025" s="102" customFormat="1" ht="12.75"/>
    <row r="3026" s="102" customFormat="1" ht="12.75"/>
    <row r="3027" s="102" customFormat="1" ht="12.75"/>
    <row r="3028" s="102" customFormat="1" ht="12.75"/>
    <row r="3029" s="102" customFormat="1" ht="12.75"/>
    <row r="3030" s="102" customFormat="1" ht="12.75"/>
    <row r="3031" s="102" customFormat="1" ht="12.75"/>
    <row r="3032" s="102" customFormat="1" ht="12.75"/>
    <row r="3033" s="102" customFormat="1" ht="12.75"/>
    <row r="3034" s="102" customFormat="1" ht="12.75"/>
    <row r="3035" s="102" customFormat="1" ht="12.75"/>
    <row r="3036" s="102" customFormat="1" ht="12.75"/>
    <row r="3037" s="102" customFormat="1" ht="12.75"/>
    <row r="3038" s="102" customFormat="1" ht="12.75"/>
    <row r="3039" s="102" customFormat="1" ht="12.75"/>
    <row r="3040" s="102" customFormat="1" ht="12.75"/>
    <row r="3041" s="102" customFormat="1" ht="12.75"/>
    <row r="3042" s="102" customFormat="1" ht="12.75"/>
    <row r="3043" s="102" customFormat="1" ht="12.75"/>
    <row r="3044" s="102" customFormat="1" ht="12.75"/>
    <row r="3045" s="102" customFormat="1" ht="12.75"/>
    <row r="3046" s="102" customFormat="1" ht="12.75"/>
    <row r="3047" s="102" customFormat="1" ht="12.75"/>
    <row r="3048" s="102" customFormat="1" ht="12.75"/>
    <row r="3049" s="102" customFormat="1" ht="12.75"/>
    <row r="3050" s="102" customFormat="1" ht="12.75"/>
    <row r="3051" s="102" customFormat="1" ht="12.75"/>
    <row r="3052" s="102" customFormat="1" ht="12.75"/>
    <row r="3053" s="102" customFormat="1" ht="12.75"/>
    <row r="3054" s="102" customFormat="1" ht="12.75"/>
    <row r="3055" s="102" customFormat="1" ht="12.75"/>
    <row r="3056" s="102" customFormat="1" ht="12.75"/>
    <row r="3057" s="102" customFormat="1" ht="12.75"/>
    <row r="3058" s="102" customFormat="1" ht="12.75"/>
    <row r="3059" s="102" customFormat="1" ht="12.75"/>
    <row r="3060" s="102" customFormat="1" ht="12.75"/>
    <row r="3061" s="102" customFormat="1" ht="12.75"/>
    <row r="3062" s="102" customFormat="1" ht="12.75"/>
    <row r="3063" s="102" customFormat="1" ht="12.75"/>
    <row r="3064" s="102" customFormat="1" ht="12.75"/>
    <row r="3065" s="102" customFormat="1" ht="12.75"/>
    <row r="3066" s="102" customFormat="1" ht="12.75"/>
    <row r="3067" s="102" customFormat="1" ht="12.75"/>
    <row r="3068" s="102" customFormat="1" ht="12.75"/>
    <row r="3069" s="102" customFormat="1" ht="12.75"/>
    <row r="3070" s="102" customFormat="1" ht="12.75"/>
    <row r="3071" s="102" customFormat="1" ht="12.75"/>
    <row r="3072" s="102" customFormat="1" ht="12.75"/>
    <row r="3073" s="102" customFormat="1" ht="12.75"/>
    <row r="3074" s="102" customFormat="1" ht="12.75"/>
    <row r="3075" s="102" customFormat="1" ht="12.75"/>
    <row r="3076" s="102" customFormat="1" ht="12.75"/>
    <row r="3077" s="102" customFormat="1" ht="12.75"/>
    <row r="3078" s="102" customFormat="1" ht="12.75"/>
    <row r="3079" s="102" customFormat="1" ht="12.75"/>
    <row r="3080" s="102" customFormat="1" ht="12.75"/>
    <row r="3081" s="102" customFormat="1" ht="12.75"/>
    <row r="3082" s="102" customFormat="1" ht="12.75"/>
    <row r="3083" s="102" customFormat="1" ht="12.75"/>
    <row r="3084" s="102" customFormat="1" ht="12.75"/>
    <row r="3085" s="102" customFormat="1" ht="12.75"/>
    <row r="3086" s="102" customFormat="1" ht="12.75"/>
    <row r="3087" s="102" customFormat="1" ht="12.75"/>
    <row r="3088" s="102" customFormat="1" ht="12.75"/>
    <row r="3089" s="102" customFormat="1" ht="12.75"/>
    <row r="3090" s="102" customFormat="1" ht="12.75"/>
    <row r="3091" s="102" customFormat="1" ht="12.75"/>
    <row r="3092" s="102" customFormat="1" ht="12.75"/>
    <row r="3093" s="102" customFormat="1" ht="12.75"/>
    <row r="3094" s="102" customFormat="1" ht="12.75"/>
    <row r="3095" s="102" customFormat="1" ht="12.75"/>
    <row r="3096" s="102" customFormat="1" ht="12.75"/>
    <row r="3097" s="102" customFormat="1" ht="12.75"/>
    <row r="3098" s="102" customFormat="1" ht="12.75"/>
    <row r="3099" s="102" customFormat="1" ht="12.75"/>
    <row r="3100" s="102" customFormat="1" ht="12.75"/>
    <row r="3101" s="102" customFormat="1" ht="12.75"/>
    <row r="3102" s="102" customFormat="1" ht="12.75"/>
    <row r="3103" s="102" customFormat="1" ht="12.75"/>
    <row r="3104" s="102" customFormat="1" ht="12.75"/>
    <row r="3105" s="102" customFormat="1" ht="12.75"/>
    <row r="3106" s="102" customFormat="1" ht="12.75"/>
    <row r="3107" s="102" customFormat="1" ht="12.75"/>
    <row r="3108" s="102" customFormat="1" ht="12.75"/>
    <row r="3109" s="102" customFormat="1" ht="12.75"/>
    <row r="3110" s="102" customFormat="1" ht="12.75"/>
    <row r="3111" s="102" customFormat="1" ht="12.75"/>
    <row r="3112" s="102" customFormat="1" ht="12.75"/>
    <row r="3113" s="102" customFormat="1" ht="12.75"/>
    <row r="3114" s="102" customFormat="1" ht="12.75"/>
    <row r="3115" s="102" customFormat="1" ht="12.75"/>
    <row r="3116" s="102" customFormat="1" ht="12.75"/>
    <row r="3117" s="102" customFormat="1" ht="12.75"/>
    <row r="3118" s="102" customFormat="1" ht="12.75"/>
    <row r="3119" s="102" customFormat="1" ht="12.75"/>
    <row r="3120" s="102" customFormat="1" ht="12.75"/>
    <row r="3121" s="102" customFormat="1" ht="12.75"/>
    <row r="3122" s="102" customFormat="1" ht="12.75"/>
    <row r="3123" s="102" customFormat="1" ht="12.75"/>
    <row r="3124" s="102" customFormat="1" ht="12.75"/>
    <row r="3125" s="102" customFormat="1" ht="12.75"/>
    <row r="3126" s="102" customFormat="1" ht="12.75"/>
    <row r="3127" s="102" customFormat="1" ht="12.75"/>
    <row r="3128" s="102" customFormat="1" ht="12.75"/>
    <row r="3129" s="102" customFormat="1" ht="12.75"/>
    <row r="3130" s="102" customFormat="1" ht="12.75"/>
    <row r="3131" s="102" customFormat="1" ht="12.75"/>
    <row r="3132" s="102" customFormat="1" ht="12.75"/>
    <row r="3133" s="102" customFormat="1" ht="12.75"/>
    <row r="3134" s="102" customFormat="1" ht="12.75"/>
    <row r="3135" s="102" customFormat="1" ht="12.75"/>
    <row r="3136" s="102" customFormat="1" ht="12.75"/>
    <row r="3137" s="102" customFormat="1" ht="12.75"/>
    <row r="3138" s="102" customFormat="1" ht="12.75"/>
    <row r="3139" s="102" customFormat="1" ht="12.75"/>
    <row r="3140" s="102" customFormat="1" ht="12.75"/>
    <row r="3141" s="102" customFormat="1" ht="12.75"/>
    <row r="3142" s="102" customFormat="1" ht="12.75"/>
    <row r="3143" s="102" customFormat="1" ht="12.75"/>
    <row r="3144" s="102" customFormat="1" ht="12.75"/>
    <row r="3145" s="102" customFormat="1" ht="12.75"/>
    <row r="3146" s="102" customFormat="1" ht="12.75"/>
    <row r="3147" s="102" customFormat="1" ht="12.75"/>
    <row r="3148" s="102" customFormat="1" ht="12.75"/>
    <row r="3149" s="102" customFormat="1" ht="12.75"/>
    <row r="3150" s="102" customFormat="1" ht="12.75"/>
    <row r="3151" s="102" customFormat="1" ht="12.75"/>
    <row r="3152" s="102" customFormat="1" ht="12.75"/>
    <row r="3153" s="102" customFormat="1" ht="12.75"/>
    <row r="3154" s="102" customFormat="1" ht="12.75"/>
    <row r="3155" s="102" customFormat="1" ht="12.75"/>
    <row r="3156" s="102" customFormat="1" ht="12.75"/>
    <row r="3157" s="102" customFormat="1" ht="12.75"/>
    <row r="3158" s="102" customFormat="1" ht="12.75"/>
    <row r="3159" s="102" customFormat="1" ht="12.75"/>
    <row r="3160" s="102" customFormat="1" ht="12.75"/>
    <row r="3161" s="102" customFormat="1" ht="12.75"/>
    <row r="3162" s="102" customFormat="1" ht="12.75"/>
    <row r="3163" s="102" customFormat="1" ht="12.75"/>
    <row r="3164" s="102" customFormat="1" ht="12.75"/>
    <row r="3165" s="102" customFormat="1" ht="12.75"/>
    <row r="3166" s="102" customFormat="1" ht="12.75"/>
    <row r="3167" s="102" customFormat="1" ht="12.75"/>
    <row r="3168" s="102" customFormat="1" ht="12.75"/>
    <row r="3169" s="102" customFormat="1" ht="12.75"/>
    <row r="3170" s="102" customFormat="1" ht="12.75"/>
    <row r="3171" s="102" customFormat="1" ht="12.75"/>
    <row r="3172" s="102" customFormat="1" ht="12.75"/>
    <row r="3173" s="102" customFormat="1" ht="12.75"/>
    <row r="3174" s="102" customFormat="1" ht="12.75"/>
    <row r="3175" s="102" customFormat="1" ht="12.75"/>
    <row r="3176" s="102" customFormat="1" ht="12.75"/>
    <row r="3177" s="102" customFormat="1" ht="12.75"/>
    <row r="3178" s="102" customFormat="1" ht="12.75"/>
    <row r="3179" s="102" customFormat="1" ht="12.75"/>
    <row r="3180" s="102" customFormat="1" ht="12.75"/>
    <row r="3181" s="102" customFormat="1" ht="12.75"/>
    <row r="3182" s="102" customFormat="1" ht="12.75"/>
    <row r="3183" s="102" customFormat="1" ht="12.75"/>
    <row r="3184" s="102" customFormat="1" ht="12.75"/>
    <row r="3185" s="102" customFormat="1" ht="12.75"/>
    <row r="3186" s="102" customFormat="1" ht="12.75"/>
    <row r="3187" s="102" customFormat="1" ht="12.75"/>
    <row r="3188" s="102" customFormat="1" ht="12.75"/>
    <row r="3189" s="102" customFormat="1" ht="12.75"/>
    <row r="3190" s="102" customFormat="1" ht="12.75"/>
    <row r="3191" s="102" customFormat="1" ht="12.75"/>
    <row r="3192" s="102" customFormat="1" ht="12.75"/>
    <row r="3193" s="102" customFormat="1" ht="12.75"/>
    <row r="3194" s="102" customFormat="1" ht="12.75"/>
    <row r="3195" s="102" customFormat="1" ht="12.75"/>
    <row r="3196" s="102" customFormat="1" ht="12.75"/>
    <row r="3197" s="102" customFormat="1" ht="12.75"/>
    <row r="3198" s="102" customFormat="1" ht="12.75"/>
    <row r="3199" s="102" customFormat="1" ht="12.75"/>
    <row r="3200" s="102" customFormat="1" ht="12.75"/>
    <row r="3201" s="102" customFormat="1" ht="12.75"/>
    <row r="3202" s="102" customFormat="1" ht="12.75"/>
    <row r="3203" s="102" customFormat="1" ht="12.75"/>
    <row r="3204" s="102" customFormat="1" ht="12.75"/>
    <row r="3205" s="102" customFormat="1" ht="12.75"/>
    <row r="3206" s="102" customFormat="1" ht="12.75"/>
    <row r="3207" s="102" customFormat="1" ht="12.75"/>
    <row r="3208" s="102" customFormat="1" ht="12.75"/>
    <row r="3209" s="102" customFormat="1" ht="12.75"/>
    <row r="3210" s="102" customFormat="1" ht="12.75"/>
    <row r="3211" s="102" customFormat="1" ht="12.75"/>
    <row r="3212" s="102" customFormat="1" ht="12.75"/>
    <row r="3213" s="102" customFormat="1" ht="12.75"/>
    <row r="3214" s="102" customFormat="1" ht="12.75"/>
    <row r="3215" s="102" customFormat="1" ht="12.75"/>
    <row r="3216" s="102" customFormat="1" ht="12.75"/>
    <row r="3217" s="102" customFormat="1" ht="12.75"/>
    <row r="3218" s="102" customFormat="1" ht="12.75"/>
    <row r="3219" s="102" customFormat="1" ht="12.75"/>
    <row r="3220" s="102" customFormat="1" ht="12.75"/>
    <row r="3221" s="102" customFormat="1" ht="12.75"/>
    <row r="3222" s="102" customFormat="1" ht="12.75"/>
    <row r="3223" s="102" customFormat="1" ht="12.75"/>
    <row r="3224" s="102" customFormat="1" ht="12.75"/>
    <row r="3225" s="102" customFormat="1" ht="12.75"/>
    <row r="3226" s="102" customFormat="1" ht="12.75"/>
    <row r="3227" s="102" customFormat="1" ht="12.75"/>
    <row r="3228" s="102" customFormat="1" ht="12.75"/>
    <row r="3229" s="102" customFormat="1" ht="12.75"/>
    <row r="3230" s="102" customFormat="1" ht="12.75"/>
    <row r="3231" s="102" customFormat="1" ht="12.75"/>
    <row r="3232" s="102" customFormat="1" ht="12.75"/>
    <row r="3233" s="102" customFormat="1" ht="12.75"/>
    <row r="3234" s="102" customFormat="1" ht="12.75"/>
    <row r="3235" s="102" customFormat="1" ht="12.75"/>
    <row r="3236" s="102" customFormat="1" ht="12.75"/>
    <row r="3237" s="102" customFormat="1" ht="12.75"/>
    <row r="3238" s="102" customFormat="1" ht="12.75"/>
    <row r="3239" s="102" customFormat="1" ht="12.75"/>
  </sheetData>
  <sheetProtection/>
  <mergeCells count="4">
    <mergeCell ref="B1:C1"/>
    <mergeCell ref="D1:E1"/>
    <mergeCell ref="B24:C24"/>
    <mergeCell ref="D24:E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OptionButton4">
    <tabColor indexed="22"/>
  </sheetPr>
  <dimension ref="A1:O69"/>
  <sheetViews>
    <sheetView zoomScale="75" zoomScaleNormal="75" zoomScalePageLayoutView="0" workbookViewId="0" topLeftCell="A1">
      <selection activeCell="S45" sqref="S45"/>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6384" width="9.140625" style="4" customWidth="1"/>
  </cols>
  <sheetData>
    <row r="1" spans="1:3" ht="18.75" thickBot="1">
      <c r="A1" s="1" t="s">
        <v>0</v>
      </c>
      <c r="B1" s="2"/>
      <c r="C1" s="3"/>
    </row>
    <row r="2" ht="18">
      <c r="A2" s="5"/>
    </row>
    <row r="3" ht="18">
      <c r="A3" s="5"/>
    </row>
    <row r="4" spans="1:15" ht="12.75">
      <c r="A4" s="6"/>
      <c r="J4" s="7"/>
      <c r="K4" s="7"/>
      <c r="L4" s="7"/>
      <c r="M4" s="7"/>
      <c r="N4" s="7"/>
      <c r="O4" s="7"/>
    </row>
    <row r="5" spans="1:15" ht="12.75">
      <c r="A5" s="6"/>
      <c r="J5" s="7"/>
      <c r="K5" s="7"/>
      <c r="L5" s="7"/>
      <c r="M5" s="7"/>
      <c r="N5" s="55"/>
      <c r="O5" s="7"/>
    </row>
    <row r="6" spans="10:15" ht="13.5" thickBot="1">
      <c r="J6" s="7"/>
      <c r="K6" s="8"/>
      <c r="L6" s="7"/>
      <c r="M6" s="7"/>
      <c r="N6" s="55"/>
      <c r="O6" s="7"/>
    </row>
    <row r="7" spans="1:15" ht="13.5" thickTop="1">
      <c r="A7" s="9" t="s">
        <v>1</v>
      </c>
      <c r="B7" s="10"/>
      <c r="J7" s="7"/>
      <c r="K7" s="7"/>
      <c r="L7" s="7"/>
      <c r="M7" s="7"/>
      <c r="N7" s="7"/>
      <c r="O7" s="7"/>
    </row>
    <row r="8" spans="1:15" ht="15.75">
      <c r="A8" s="11" t="s">
        <v>2</v>
      </c>
      <c r="B8" s="72">
        <v>2000</v>
      </c>
      <c r="J8" s="7"/>
      <c r="K8" s="7"/>
      <c r="L8" s="7"/>
      <c r="M8" s="7"/>
      <c r="N8" s="7"/>
      <c r="O8" s="7"/>
    </row>
    <row r="9" spans="1:15" ht="12.75">
      <c r="A9" s="11" t="s">
        <v>3</v>
      </c>
      <c r="B9" s="53">
        <v>1</v>
      </c>
      <c r="J9" s="7"/>
      <c r="K9" s="7"/>
      <c r="L9" s="7"/>
      <c r="M9" s="7"/>
      <c r="N9" s="7"/>
      <c r="O9" s="7"/>
    </row>
    <row r="10" spans="1:15" ht="12.75">
      <c r="A10" s="11" t="s">
        <v>4</v>
      </c>
      <c r="B10" s="52">
        <v>1</v>
      </c>
      <c r="C10" s="7"/>
      <c r="H10" s="7"/>
      <c r="I10" s="7"/>
      <c r="J10" s="7"/>
      <c r="K10" s="7"/>
      <c r="L10" s="7"/>
      <c r="M10" s="7"/>
      <c r="N10" s="7"/>
      <c r="O10" s="7"/>
    </row>
    <row r="11" spans="1:2" ht="13.5" thickBot="1">
      <c r="A11" s="12" t="s">
        <v>5</v>
      </c>
      <c r="B11" s="54">
        <v>0</v>
      </c>
    </row>
    <row r="12" ht="14.25" thickBot="1" thickTop="1"/>
    <row r="13" spans="1:5" ht="12.75">
      <c r="A13" s="13"/>
      <c r="B13" s="14" t="s">
        <v>6</v>
      </c>
      <c r="C13" s="15"/>
      <c r="D13" s="16" t="s">
        <v>7</v>
      </c>
      <c r="E13" s="17"/>
    </row>
    <row r="14" spans="1:5" ht="13.5" thickBot="1">
      <c r="A14" s="18" t="s">
        <v>8</v>
      </c>
      <c r="B14" s="18" t="s">
        <v>9</v>
      </c>
      <c r="C14" s="19" t="s">
        <v>10</v>
      </c>
      <c r="D14" s="20" t="s">
        <v>9</v>
      </c>
      <c r="E14" s="21" t="s">
        <v>10</v>
      </c>
    </row>
    <row r="15" spans="1:14" ht="12.75">
      <c r="A15" s="22">
        <v>2.5</v>
      </c>
      <c r="B15" s="23">
        <f aca="true" t="shared" si="0" ref="B15:B31">IF($B$8&lt;0,$J$39*($J$37*J52-D52)/($J$37-1),$J$39*(J52-$J$37*D52)/(1-$J$37))</f>
        <v>61.65814190382455</v>
      </c>
      <c r="C15" s="24">
        <f aca="true" t="shared" si="1" ref="C15:C31">IF($B$8&lt;0,$J$40*($J$38*M52-G52)/($J$38-1),$J$40*(M52-$J$38*G52)/(1-$J$38))</f>
        <v>61.60539432946139</v>
      </c>
      <c r="D15" s="25">
        <f aca="true" t="shared" si="2" ref="D15:D31">B15/ABS($B$32)</f>
        <v>0.06165814190382455</v>
      </c>
      <c r="E15" s="26">
        <f aca="true" t="shared" si="3" ref="E15:E31">C15/ABS($C$32)</f>
        <v>0.06160539432946136</v>
      </c>
      <c r="J15" s="27"/>
      <c r="L15" s="27"/>
      <c r="M15" s="7"/>
      <c r="N15" s="7"/>
    </row>
    <row r="16" spans="1:9" ht="12.75">
      <c r="A16" s="22">
        <f aca="true" t="shared" si="4" ref="A16:A31">A15+5</f>
        <v>7.5</v>
      </c>
      <c r="B16" s="23">
        <f t="shared" si="0"/>
        <v>26.796518011277353</v>
      </c>
      <c r="C16" s="24">
        <f t="shared" si="1"/>
        <v>26.77359400995603</v>
      </c>
      <c r="D16" s="25">
        <f t="shared" si="2"/>
        <v>0.026796518011277352</v>
      </c>
      <c r="E16" s="26">
        <f t="shared" si="3"/>
        <v>0.02677359400995602</v>
      </c>
      <c r="I16" s="28"/>
    </row>
    <row r="17" spans="1:5" ht="12.75">
      <c r="A17" s="22">
        <f t="shared" si="4"/>
        <v>12.5</v>
      </c>
      <c r="B17" s="23">
        <f t="shared" si="0"/>
        <v>20.54223953617742</v>
      </c>
      <c r="C17" s="24">
        <f t="shared" si="1"/>
        <v>21.899667327747355</v>
      </c>
      <c r="D17" s="25">
        <f t="shared" si="2"/>
        <v>0.02054223953617742</v>
      </c>
      <c r="E17" s="26">
        <f t="shared" si="3"/>
        <v>0.021899667327747344</v>
      </c>
    </row>
    <row r="18" spans="1:5" ht="12.75">
      <c r="A18" s="22">
        <f t="shared" si="4"/>
        <v>17.5</v>
      </c>
      <c r="B18" s="23">
        <f t="shared" si="0"/>
        <v>104.74084550865365</v>
      </c>
      <c r="C18" s="24">
        <f t="shared" si="1"/>
        <v>115.78261881759325</v>
      </c>
      <c r="D18" s="25">
        <f t="shared" si="2"/>
        <v>0.10474084550865365</v>
      </c>
      <c r="E18" s="26">
        <f t="shared" si="3"/>
        <v>0.11578261881759319</v>
      </c>
    </row>
    <row r="19" spans="1:5" ht="12.75">
      <c r="A19" s="22">
        <f t="shared" si="4"/>
        <v>22.5</v>
      </c>
      <c r="B19" s="23">
        <f t="shared" si="0"/>
        <v>188.5232686983386</v>
      </c>
      <c r="C19" s="24">
        <f t="shared" si="1"/>
        <v>201.47584108663852</v>
      </c>
      <c r="D19" s="25">
        <f t="shared" si="2"/>
        <v>0.1885232686983386</v>
      </c>
      <c r="E19" s="26">
        <f t="shared" si="3"/>
        <v>0.20147584108663844</v>
      </c>
    </row>
    <row r="20" spans="1:5" ht="12.75">
      <c r="A20" s="22">
        <f t="shared" si="4"/>
        <v>27.5</v>
      </c>
      <c r="B20" s="23">
        <f t="shared" si="0"/>
        <v>181.18330345580574</v>
      </c>
      <c r="C20" s="24">
        <f t="shared" si="1"/>
        <v>186.54820106666799</v>
      </c>
      <c r="D20" s="25">
        <f t="shared" si="2"/>
        <v>0.18118330345580574</v>
      </c>
      <c r="E20" s="26">
        <f t="shared" si="3"/>
        <v>0.1865482010666679</v>
      </c>
    </row>
    <row r="21" spans="1:5" ht="12.75">
      <c r="A21" s="22">
        <f t="shared" si="4"/>
        <v>32.5</v>
      </c>
      <c r="B21" s="23">
        <f t="shared" si="0"/>
        <v>137.2260763865225</v>
      </c>
      <c r="C21" s="24">
        <f t="shared" si="1"/>
        <v>136.06213719564877</v>
      </c>
      <c r="D21" s="25">
        <f t="shared" si="2"/>
        <v>0.13722607638652248</v>
      </c>
      <c r="E21" s="26">
        <f t="shared" si="3"/>
        <v>0.13606213719564872</v>
      </c>
    </row>
    <row r="22" spans="1:5" ht="12.75">
      <c r="A22" s="22">
        <f t="shared" si="4"/>
        <v>37.5</v>
      </c>
      <c r="B22" s="23">
        <f t="shared" si="0"/>
        <v>95.17501922096847</v>
      </c>
      <c r="C22" s="24">
        <f t="shared" si="1"/>
        <v>90.86598307256813</v>
      </c>
      <c r="D22" s="25">
        <f t="shared" si="2"/>
        <v>0.09517501922096847</v>
      </c>
      <c r="E22" s="26">
        <f t="shared" si="3"/>
        <v>0.09086598307256809</v>
      </c>
    </row>
    <row r="23" spans="1:5" ht="12.75">
      <c r="A23" s="22">
        <f t="shared" si="4"/>
        <v>42.5</v>
      </c>
      <c r="B23" s="23">
        <f t="shared" si="0"/>
        <v>63.90955687142002</v>
      </c>
      <c r="C23" s="24">
        <f t="shared" si="1"/>
        <v>58.74915282082524</v>
      </c>
      <c r="D23" s="25">
        <f t="shared" si="2"/>
        <v>0.06390955687142003</v>
      </c>
      <c r="E23" s="26">
        <f t="shared" si="3"/>
        <v>0.05874915282082521</v>
      </c>
    </row>
    <row r="24" spans="1:5" ht="12.75">
      <c r="A24" s="22">
        <f t="shared" si="4"/>
        <v>47.5</v>
      </c>
      <c r="B24" s="23">
        <f t="shared" si="0"/>
        <v>42.41068476724147</v>
      </c>
      <c r="C24" s="24">
        <f t="shared" si="1"/>
        <v>37.53696708014063</v>
      </c>
      <c r="D24" s="25">
        <f t="shared" si="2"/>
        <v>0.04241068476724147</v>
      </c>
      <c r="E24" s="26">
        <f t="shared" si="3"/>
        <v>0.03753696708014061</v>
      </c>
    </row>
    <row r="25" spans="1:5" ht="12.75">
      <c r="A25" s="22">
        <f t="shared" si="4"/>
        <v>52.5</v>
      </c>
      <c r="B25" s="23">
        <f t="shared" si="0"/>
        <v>28.023447973658225</v>
      </c>
      <c r="C25" s="24">
        <f t="shared" si="1"/>
        <v>23.88083506639573</v>
      </c>
      <c r="D25" s="25">
        <f t="shared" si="2"/>
        <v>0.028023447973658223</v>
      </c>
      <c r="E25" s="26">
        <f t="shared" si="3"/>
        <v>0.02388083506639572</v>
      </c>
    </row>
    <row r="26" spans="1:5" ht="12.75">
      <c r="A26" s="22">
        <f t="shared" si="4"/>
        <v>57.5</v>
      </c>
      <c r="B26" s="23">
        <f t="shared" si="0"/>
        <v>18.488422233034495</v>
      </c>
      <c r="C26" s="24">
        <f t="shared" si="1"/>
        <v>15.169475496315671</v>
      </c>
      <c r="D26" s="25">
        <f t="shared" si="2"/>
        <v>0.018488422233034495</v>
      </c>
      <c r="E26" s="26">
        <f t="shared" si="3"/>
        <v>0.015169475496315664</v>
      </c>
    </row>
    <row r="27" spans="1:5" ht="12.75">
      <c r="A27" s="22">
        <f t="shared" si="4"/>
        <v>62.5</v>
      </c>
      <c r="B27" s="23">
        <f t="shared" si="0"/>
        <v>12.19113267945059</v>
      </c>
      <c r="C27" s="24">
        <f t="shared" si="1"/>
        <v>9.630696032572033</v>
      </c>
      <c r="D27" s="25">
        <f t="shared" si="2"/>
        <v>0.01219113267945059</v>
      </c>
      <c r="E27" s="26">
        <f t="shared" si="3"/>
        <v>0.009630696032572028</v>
      </c>
    </row>
    <row r="28" spans="1:5" ht="12.75">
      <c r="A28" s="22">
        <f t="shared" si="4"/>
        <v>67.5</v>
      </c>
      <c r="B28" s="23">
        <f t="shared" si="0"/>
        <v>8.037294660562218</v>
      </c>
      <c r="C28" s="24">
        <f t="shared" si="1"/>
        <v>6.113179798086202</v>
      </c>
      <c r="D28" s="25">
        <f t="shared" si="2"/>
        <v>0.008037294660562218</v>
      </c>
      <c r="E28" s="26">
        <f t="shared" si="3"/>
        <v>0.006113179798086199</v>
      </c>
    </row>
    <row r="29" spans="1:5" ht="12.75">
      <c r="A29" s="22">
        <f t="shared" si="4"/>
        <v>72.5</v>
      </c>
      <c r="B29" s="23">
        <f t="shared" si="0"/>
        <v>5.2984885751997375</v>
      </c>
      <c r="C29" s="24">
        <f t="shared" si="1"/>
        <v>3.880198145234494</v>
      </c>
      <c r="D29" s="25">
        <f t="shared" si="2"/>
        <v>0.005298488575199737</v>
      </c>
      <c r="E29" s="26">
        <f t="shared" si="3"/>
        <v>0.003880198145234492</v>
      </c>
    </row>
    <row r="30" spans="1:5" ht="12.75">
      <c r="A30" s="22">
        <f t="shared" si="4"/>
        <v>77.5</v>
      </c>
      <c r="B30" s="23">
        <f t="shared" si="0"/>
        <v>3.4929209701450747</v>
      </c>
      <c r="C30" s="24">
        <f t="shared" si="1"/>
        <v>2.4628402146762114</v>
      </c>
      <c r="D30" s="25">
        <f t="shared" si="2"/>
        <v>0.0034929209701450746</v>
      </c>
      <c r="E30" s="26">
        <f t="shared" si="3"/>
        <v>0.0024628402146762104</v>
      </c>
    </row>
    <row r="31" spans="1:5" ht="13.5" thickBot="1">
      <c r="A31" s="22">
        <f t="shared" si="4"/>
        <v>82.5</v>
      </c>
      <c r="B31" s="23">
        <f t="shared" si="0"/>
        <v>2.3026385477199236</v>
      </c>
      <c r="C31" s="24">
        <f t="shared" si="1"/>
        <v>1.5632184394726314</v>
      </c>
      <c r="D31" s="25">
        <f t="shared" si="2"/>
        <v>0.0023026385477199237</v>
      </c>
      <c r="E31" s="26">
        <f t="shared" si="3"/>
        <v>0.0015632184394726307</v>
      </c>
    </row>
    <row r="32" spans="1:5" ht="13.5" thickBot="1">
      <c r="A32" s="29"/>
      <c r="B32" s="30">
        <f>SUM(B15:B31)</f>
        <v>1000</v>
      </c>
      <c r="C32" s="31">
        <f>SUM(C15:C31)</f>
        <v>1000.0000000000005</v>
      </c>
      <c r="D32" s="32">
        <f>SUM(D15:D31)</f>
        <v>1</v>
      </c>
      <c r="E32" s="33">
        <f>SUM(E15:E31)</f>
        <v>0.9999999999999998</v>
      </c>
    </row>
    <row r="34" spans="1:8" ht="12.75">
      <c r="A34" s="6" t="s">
        <v>11</v>
      </c>
      <c r="B34" s="6"/>
      <c r="C34" s="6"/>
      <c r="D34" s="6"/>
      <c r="E34" s="6"/>
      <c r="F34" s="6"/>
      <c r="G34" s="6"/>
      <c r="H34" s="6"/>
    </row>
    <row r="36" spans="1:12" ht="12.75">
      <c r="A36" s="4" t="s">
        <v>12</v>
      </c>
      <c r="C36" s="34" t="s">
        <v>13</v>
      </c>
      <c r="D36" s="28"/>
      <c r="E36" s="28" t="s">
        <v>14</v>
      </c>
      <c r="G36" s="4" t="s">
        <v>15</v>
      </c>
      <c r="I36" s="4" t="s">
        <v>16</v>
      </c>
      <c r="K36" s="34" t="s">
        <v>17</v>
      </c>
      <c r="L36" s="4">
        <f>IF(B11=0,0,IF(B8&lt;0,B11,1/B11))</f>
        <v>0</v>
      </c>
    </row>
    <row r="37" spans="1:12" ht="12.75">
      <c r="A37" s="4" t="s">
        <v>18</v>
      </c>
      <c r="B37" s="35">
        <f>($B$38/($B$10*(1-$B$38)))/(1+($B$38/($B$10*(1-$B$38))))</f>
        <v>0.1</v>
      </c>
      <c r="C37" s="28" t="s">
        <v>19</v>
      </c>
      <c r="D37" s="28">
        <f>IF(B11&lt;&gt;0,IF(B8&lt;0,B8/(L36-1),D38-B8),IF(B8&gt;0,0,D38-B8))</f>
        <v>0</v>
      </c>
      <c r="E37" s="28" t="s">
        <v>20</v>
      </c>
      <c r="F37" s="4">
        <f>B9*(1-$B$40)/(1-$B$39)</f>
        <v>1</v>
      </c>
      <c r="G37" s="4" t="s">
        <v>21</v>
      </c>
      <c r="H37" s="27">
        <f>D37/(F37+1)</f>
        <v>0</v>
      </c>
      <c r="I37" s="4" t="s">
        <v>22</v>
      </c>
      <c r="J37" s="4">
        <f>IF(B8&lt;0,H40/H38,H38/H40)</f>
        <v>0</v>
      </c>
      <c r="K37" s="7" t="s">
        <v>23</v>
      </c>
      <c r="L37" s="7">
        <v>20</v>
      </c>
    </row>
    <row r="38" spans="1:12" ht="12.75">
      <c r="A38" s="4" t="s">
        <v>24</v>
      </c>
      <c r="B38" s="35">
        <v>0.1</v>
      </c>
      <c r="C38" s="28" t="s">
        <v>25</v>
      </c>
      <c r="D38" s="28">
        <f>IF(B11&lt;&gt;0,IF(B8&lt;0,B8+D37,B8/(1-1/L36)),IF(B8&lt;0,0,B8/(1-L36)))</f>
        <v>2000</v>
      </c>
      <c r="E38" s="28" t="s">
        <v>26</v>
      </c>
      <c r="F38" s="4">
        <f>B10*(1-$B$38)/(1-$B$37)</f>
        <v>1</v>
      </c>
      <c r="G38" s="4" t="s">
        <v>27</v>
      </c>
      <c r="H38" s="27">
        <f>D37-H37</f>
        <v>0</v>
      </c>
      <c r="I38" s="4" t="s">
        <v>28</v>
      </c>
      <c r="J38" s="4">
        <f>IF(B8&lt;0,H39/H37,H37/H39)</f>
        <v>0</v>
      </c>
      <c r="K38" s="7" t="s">
        <v>29</v>
      </c>
      <c r="L38" s="7">
        <v>0.2</v>
      </c>
    </row>
    <row r="39" spans="1:12" ht="12.75">
      <c r="A39" s="4" t="s">
        <v>30</v>
      </c>
      <c r="B39" s="35">
        <f>($B$40/($B$9*(1-$B$40)))/(1+($B$40/($B$9*(1-$B$40))))</f>
        <v>0.1</v>
      </c>
      <c r="C39" s="28"/>
      <c r="D39" s="28"/>
      <c r="G39" s="4" t="s">
        <v>31</v>
      </c>
      <c r="H39" s="27">
        <f>D38/(F38+1)</f>
        <v>1000</v>
      </c>
      <c r="I39" s="4" t="s">
        <v>32</v>
      </c>
      <c r="J39" s="27">
        <f>H40-H38</f>
        <v>1000</v>
      </c>
      <c r="K39" s="7" t="s">
        <v>33</v>
      </c>
      <c r="L39" s="7">
        <v>25</v>
      </c>
    </row>
    <row r="40" spans="1:12" ht="12.75">
      <c r="A40" s="4" t="s">
        <v>34</v>
      </c>
      <c r="B40" s="35">
        <v>0.1</v>
      </c>
      <c r="C40" s="28"/>
      <c r="D40" s="28"/>
      <c r="G40" s="4" t="s">
        <v>35</v>
      </c>
      <c r="H40" s="27">
        <f>D38-H39</f>
        <v>1000</v>
      </c>
      <c r="I40" s="4" t="s">
        <v>36</v>
      </c>
      <c r="J40" s="27">
        <f>H39-H37</f>
        <v>1000</v>
      </c>
      <c r="K40" s="7" t="s">
        <v>37</v>
      </c>
      <c r="L40" s="7">
        <v>0.2</v>
      </c>
    </row>
    <row r="42" ht="12.75">
      <c r="A42" s="6" t="s">
        <v>38</v>
      </c>
    </row>
    <row r="43" spans="2:6" ht="12.75">
      <c r="B43" s="4" t="s">
        <v>39</v>
      </c>
      <c r="F43" s="4" t="s">
        <v>40</v>
      </c>
    </row>
    <row r="44" spans="1:9" ht="12.75">
      <c r="A44" s="36" t="s">
        <v>41</v>
      </c>
      <c r="B44" s="36" t="s">
        <v>42</v>
      </c>
      <c r="C44" s="36"/>
      <c r="D44" s="36" t="s">
        <v>43</v>
      </c>
      <c r="E44" s="36"/>
      <c r="F44" s="36" t="s">
        <v>42</v>
      </c>
      <c r="G44" s="36"/>
      <c r="H44" s="36" t="s">
        <v>43</v>
      </c>
      <c r="I44" s="36"/>
    </row>
    <row r="45" spans="1:9" ht="12.75">
      <c r="A45" s="36"/>
      <c r="B45" s="36" t="s">
        <v>44</v>
      </c>
      <c r="C45" s="36" t="s">
        <v>45</v>
      </c>
      <c r="D45" s="36" t="s">
        <v>44</v>
      </c>
      <c r="E45" s="36" t="s">
        <v>45</v>
      </c>
      <c r="F45" s="36" t="s">
        <v>44</v>
      </c>
      <c r="G45" s="36" t="s">
        <v>45</v>
      </c>
      <c r="H45" s="36" t="s">
        <v>44</v>
      </c>
      <c r="I45" s="36" t="s">
        <v>45</v>
      </c>
    </row>
    <row r="46" spans="1:9" ht="12.75">
      <c r="A46" s="34" t="s">
        <v>46</v>
      </c>
      <c r="B46" s="37">
        <v>6</v>
      </c>
      <c r="C46" s="37">
        <v>6</v>
      </c>
      <c r="D46" s="37">
        <v>7</v>
      </c>
      <c r="E46" s="37">
        <v>7</v>
      </c>
      <c r="F46" s="37">
        <v>7</v>
      </c>
      <c r="G46" s="37">
        <v>7</v>
      </c>
      <c r="H46" s="37">
        <v>6</v>
      </c>
      <c r="I46" s="37">
        <v>6</v>
      </c>
    </row>
    <row r="47" spans="1:9" ht="12.75">
      <c r="A47" s="34" t="s">
        <v>47</v>
      </c>
      <c r="B47" s="37">
        <v>32</v>
      </c>
      <c r="C47" s="37">
        <v>31</v>
      </c>
      <c r="D47" s="37">
        <v>35</v>
      </c>
      <c r="E47" s="37">
        <v>33</v>
      </c>
      <c r="F47" s="37">
        <v>35</v>
      </c>
      <c r="G47" s="37">
        <v>33</v>
      </c>
      <c r="H47" s="37">
        <v>32</v>
      </c>
      <c r="I47" s="37">
        <v>31</v>
      </c>
    </row>
    <row r="49" ht="13.5" thickBot="1"/>
    <row r="50" spans="1:13" ht="13.5" thickTop="1">
      <c r="A50" s="123" t="s">
        <v>8</v>
      </c>
      <c r="B50" s="38"/>
      <c r="C50" s="38" t="s">
        <v>48</v>
      </c>
      <c r="D50" s="38"/>
      <c r="E50" s="39"/>
      <c r="F50" s="38" t="s">
        <v>49</v>
      </c>
      <c r="G50" s="38"/>
      <c r="H50" s="39"/>
      <c r="I50" s="38" t="s">
        <v>48</v>
      </c>
      <c r="J50" s="38"/>
      <c r="K50" s="39"/>
      <c r="L50" s="38" t="s">
        <v>49</v>
      </c>
      <c r="M50" s="40"/>
    </row>
    <row r="51" spans="1:13" ht="13.5" thickBot="1">
      <c r="A51" s="124"/>
      <c r="B51" s="41" t="s">
        <v>50</v>
      </c>
      <c r="C51" s="41" t="s">
        <v>51</v>
      </c>
      <c r="D51" s="41" t="s">
        <v>52</v>
      </c>
      <c r="E51" s="42" t="s">
        <v>50</v>
      </c>
      <c r="F51" s="41" t="s">
        <v>51</v>
      </c>
      <c r="G51" s="41" t="s">
        <v>52</v>
      </c>
      <c r="H51" s="42" t="s">
        <v>53</v>
      </c>
      <c r="I51" s="41" t="s">
        <v>54</v>
      </c>
      <c r="J51" s="41" t="s">
        <v>55</v>
      </c>
      <c r="K51" s="42" t="s">
        <v>53</v>
      </c>
      <c r="L51" s="41" t="s">
        <v>54</v>
      </c>
      <c r="M51" s="43" t="s">
        <v>55</v>
      </c>
    </row>
    <row r="52" spans="1:13" ht="12.75">
      <c r="A52" s="44">
        <v>2.5</v>
      </c>
      <c r="B52" s="45">
        <v>0</v>
      </c>
      <c r="C52" s="46">
        <f aca="true" t="shared" si="5" ref="C52:C68">IF($B$8&lt;0,(1/$B$46)*EXP(-A52/$B$46),(1/$F$46)*EXP(-A52/$F$46))</f>
        <v>0.09995321962501862</v>
      </c>
      <c r="D52" s="46">
        <f aca="true" t="shared" si="6" ref="D52:D68">($B$39*C52+(1-$B$39)*B52)*5/$D$69</f>
        <v>0.0559498482627547</v>
      </c>
      <c r="E52" s="45">
        <v>0</v>
      </c>
      <c r="F52" s="46">
        <f aca="true" t="shared" si="7" ref="F52:F68">IF($B$8&lt;0,(1/$C$46)*EXP(-A52/$C$46),(1/$G$46)*EXP(-A52/$G$46))</f>
        <v>0.09995321962501862</v>
      </c>
      <c r="G52" s="46">
        <f aca="true" t="shared" si="8" ref="G52:G68">($B$40*F52+(1-$B$40)*E52)*5/$G$69</f>
        <v>0.056075620033075674</v>
      </c>
      <c r="H52" s="45">
        <v>0</v>
      </c>
      <c r="I52" s="46">
        <f aca="true" t="shared" si="9" ref="I52:I68">IF($B$8&lt;0,(1/$D$46)*EXP(-A52/$D$46),(1/$H$46)*EXP(-A52/$H$46))</f>
        <v>0.10987343836674063</v>
      </c>
      <c r="J52" s="46">
        <f aca="true" t="shared" si="10" ref="J52:J68">($B$37*I52+(1-$B$37)*H52)*5/$J$69</f>
        <v>0.06165814190382455</v>
      </c>
      <c r="K52" s="45">
        <v>0</v>
      </c>
      <c r="L52" s="46">
        <f aca="true" t="shared" si="11" ref="L52:L68">IF($B$8&lt;0,(1/$E$46)*EXP(-A52/$E$46),(1/$I$46)*EXP(-A52/$I$46))</f>
        <v>0.10987343836674063</v>
      </c>
      <c r="M52" s="47">
        <f aca="true" t="shared" si="12" ref="M52:M68">($B$38*L52+(1-$B$38)*K52)*5/$M$69</f>
        <v>0.06160539432946139</v>
      </c>
    </row>
    <row r="53" spans="1:13" ht="12.75">
      <c r="A53" s="44">
        <f aca="true" t="shared" si="13" ref="A53:A68">A52+5</f>
        <v>7.5</v>
      </c>
      <c r="B53" s="45">
        <v>0</v>
      </c>
      <c r="C53" s="46">
        <f t="shared" si="5"/>
        <v>0.04893126501329223</v>
      </c>
      <c r="D53" s="46">
        <f t="shared" si="6"/>
        <v>0.027389781570508646</v>
      </c>
      <c r="E53" s="45">
        <v>0</v>
      </c>
      <c r="F53" s="46">
        <f t="shared" si="7"/>
        <v>0.04893126501329223</v>
      </c>
      <c r="G53" s="46">
        <f t="shared" si="8"/>
        <v>0.02745135209167699</v>
      </c>
      <c r="H53" s="45">
        <v>0</v>
      </c>
      <c r="I53" s="46">
        <f t="shared" si="9"/>
        <v>0.047750799476698344</v>
      </c>
      <c r="J53" s="46">
        <f t="shared" si="10"/>
        <v>0.026796518011277352</v>
      </c>
      <c r="K53" s="45">
        <v>0</v>
      </c>
      <c r="L53" s="46">
        <f t="shared" si="11"/>
        <v>0.047750799476698344</v>
      </c>
      <c r="M53" s="47">
        <f t="shared" si="12"/>
        <v>0.02677359400995603</v>
      </c>
    </row>
    <row r="54" spans="1:13" ht="12.75">
      <c r="A54" s="44">
        <f t="shared" si="13"/>
        <v>12.5</v>
      </c>
      <c r="B54" s="45">
        <f aca="true" t="shared" si="14" ref="B54:B68">IF($B$8&lt;0,(1/($B$47-$L$37))*EXP((-1*((A54-$L$37)/($B$47-$L$37)))-EXP(-$L$38*(A54-$L$37))),(1/($F$47-$L$39))*EXP((-1*((A54-$L$39)/($F$47-$L$39)))-EXP(-$L$40*(A54-$L$39))))</f>
        <v>1.786809280253995E-06</v>
      </c>
      <c r="C54" s="46">
        <f t="shared" si="5"/>
        <v>0.02395389267882815</v>
      </c>
      <c r="D54" s="46">
        <f t="shared" si="6"/>
        <v>0.013417440789671196</v>
      </c>
      <c r="E54" s="45">
        <f aca="true" t="shared" si="15" ref="E54:E68">IF($B$8&lt;0,(1/($C$47-$L$37))*EXP((-1*((A54-$L$37)/($C$47-$L$37)))-EXP(-$L$38*(A54-$L$37))),(1/($G$47-$L$37))*EXP((-1*((A54-$L$37)/($G$47-$L$37)))-EXP(-$L$38*(A54-$L$37))))</f>
        <v>0.001549666781443158</v>
      </c>
      <c r="F54" s="46">
        <f t="shared" si="7"/>
        <v>0.02395389267882815</v>
      </c>
      <c r="G54" s="46">
        <f t="shared" si="8"/>
        <v>0.02126310810868407</v>
      </c>
      <c r="H54" s="45">
        <f aca="true" t="shared" si="16" ref="H54:H68">IF($B$8&lt;0,(1/($D$47-$L$39))*EXP((-1*((A54-$L$39)/($D$47-$L$39)))-EXP(-$L$40*(A54-$L$39))),(1/($H$47-$L$37))*EXP((-1*((A54-$L$37)/($H$47-$L$37)))-EXP(-$L$40*(A54-$L$37))))</f>
        <v>0.001761489149293679</v>
      </c>
      <c r="I54" s="46">
        <f t="shared" si="9"/>
        <v>0.020752411907353826</v>
      </c>
      <c r="J54" s="46">
        <f t="shared" si="10"/>
        <v>0.02054223953617742</v>
      </c>
      <c r="K54" s="45">
        <f aca="true" t="shared" si="17" ref="K54:K68">IF($B$8&lt;0,(1/($E$47-$L$39))*EXP((-1*((A54-$L$39)/($E$47-$L$39)))-EXP(-$L$40*(A54-$L$39))),(1/($I$47-$L$37))*EXP((-1*((A54-$L$37)/($I$47-$L$37)))-EXP(-$L$40*(A54-$L$37))))</f>
        <v>0.002033969124190654</v>
      </c>
      <c r="L54" s="46">
        <f t="shared" si="11"/>
        <v>0.020752411907353826</v>
      </c>
      <c r="M54" s="47">
        <f t="shared" si="12"/>
        <v>0.021899667327747355</v>
      </c>
    </row>
    <row r="55" spans="1:13" ht="12.75">
      <c r="A55" s="44">
        <f t="shared" si="13"/>
        <v>17.5</v>
      </c>
      <c r="B55" s="45">
        <f t="shared" si="14"/>
        <v>0.002395234445539359</v>
      </c>
      <c r="C55" s="46">
        <f t="shared" si="5"/>
        <v>0.011726428374842685</v>
      </c>
      <c r="D55" s="46">
        <f t="shared" si="6"/>
        <v>0.018630804783053203</v>
      </c>
      <c r="E55" s="45">
        <f t="shared" si="15"/>
        <v>0.017928512866990032</v>
      </c>
      <c r="F55" s="46">
        <f t="shared" si="7"/>
        <v>0.011726428374842685</v>
      </c>
      <c r="G55" s="46">
        <f t="shared" si="8"/>
        <v>0.09710281525589144</v>
      </c>
      <c r="H55" s="45">
        <f t="shared" si="16"/>
        <v>0.019736321948105144</v>
      </c>
      <c r="I55" s="46">
        <f t="shared" si="9"/>
        <v>0.009018961037136935</v>
      </c>
      <c r="J55" s="46">
        <f t="shared" si="10"/>
        <v>0.10474084550865365</v>
      </c>
      <c r="K55" s="45">
        <f t="shared" si="17"/>
        <v>0.021942194283250647</v>
      </c>
      <c r="L55" s="46">
        <f t="shared" si="11"/>
        <v>0.009018961037136935</v>
      </c>
      <c r="M55" s="47">
        <f t="shared" si="12"/>
        <v>0.11578261881759325</v>
      </c>
    </row>
    <row r="56" spans="1:13" ht="12.75">
      <c r="A56" s="44">
        <f t="shared" si="13"/>
        <v>22.5</v>
      </c>
      <c r="B56" s="45">
        <f t="shared" si="14"/>
        <v>0.02469124964019639</v>
      </c>
      <c r="C56" s="46">
        <f t="shared" si="5"/>
        <v>0.005740575207296232</v>
      </c>
      <c r="D56" s="46">
        <f t="shared" si="6"/>
        <v>0.12760398711236454</v>
      </c>
      <c r="E56" s="45">
        <f t="shared" si="15"/>
        <v>0.034603940729701764</v>
      </c>
      <c r="F56" s="46">
        <f t="shared" si="7"/>
        <v>0.005740575207296232</v>
      </c>
      <c r="G56" s="46">
        <f t="shared" si="8"/>
        <v>0.17794167380373438</v>
      </c>
      <c r="H56" s="45">
        <f t="shared" si="16"/>
        <v>0.036891627790177794</v>
      </c>
      <c r="I56" s="46">
        <f t="shared" si="9"/>
        <v>0.003919624309334851</v>
      </c>
      <c r="J56" s="46">
        <f t="shared" si="10"/>
        <v>0.1885232686983386</v>
      </c>
      <c r="K56" s="45">
        <f t="shared" si="17"/>
        <v>0.03949036109425589</v>
      </c>
      <c r="L56" s="46">
        <f t="shared" si="11"/>
        <v>0.003919624309334851</v>
      </c>
      <c r="M56" s="47">
        <f t="shared" si="12"/>
        <v>0.20147584108663852</v>
      </c>
    </row>
    <row r="57" spans="1:13" ht="12.75">
      <c r="A57" s="44">
        <f t="shared" si="13"/>
        <v>27.5</v>
      </c>
      <c r="B57" s="45">
        <f t="shared" si="14"/>
        <v>0.04246327251831965</v>
      </c>
      <c r="C57" s="46">
        <f t="shared" si="5"/>
        <v>0.0028102507137912985</v>
      </c>
      <c r="D57" s="46">
        <f t="shared" si="6"/>
        <v>0.21549636989267498</v>
      </c>
      <c r="E57" s="45">
        <f t="shared" si="15"/>
        <v>0.034561926445827576</v>
      </c>
      <c r="F57" s="46">
        <f t="shared" si="7"/>
        <v>0.0028102507137912985</v>
      </c>
      <c r="G57" s="46">
        <f t="shared" si="8"/>
        <v>0.17608556995101393</v>
      </c>
      <c r="H57" s="45">
        <f t="shared" si="16"/>
        <v>0.03568457308943385</v>
      </c>
      <c r="I57" s="46">
        <f t="shared" si="9"/>
        <v>0.0017034617028577207</v>
      </c>
      <c r="J57" s="46">
        <f t="shared" si="10"/>
        <v>0.18118330345580574</v>
      </c>
      <c r="K57" s="45">
        <f t="shared" si="17"/>
        <v>0.036778434861909674</v>
      </c>
      <c r="L57" s="46">
        <f t="shared" si="11"/>
        <v>0.0017034617028577207</v>
      </c>
      <c r="M57" s="47">
        <f t="shared" si="12"/>
        <v>0.18654820106666797</v>
      </c>
    </row>
    <row r="58" spans="1:13" ht="12.75">
      <c r="A58" s="44">
        <f t="shared" si="13"/>
        <v>32.5</v>
      </c>
      <c r="B58" s="45">
        <f t="shared" si="14"/>
        <v>0.03778983026577478</v>
      </c>
      <c r="C58" s="46">
        <f t="shared" si="5"/>
        <v>0.0013757347982005037</v>
      </c>
      <c r="D58" s="46">
        <f t="shared" si="6"/>
        <v>0.19114931613103345</v>
      </c>
      <c r="E58" s="45">
        <f t="shared" si="15"/>
        <v>0.02709048234882105</v>
      </c>
      <c r="F58" s="46">
        <f t="shared" si="7"/>
        <v>0.0013757347982005037</v>
      </c>
      <c r="G58" s="46">
        <f t="shared" si="8"/>
        <v>0.13755620464991802</v>
      </c>
      <c r="H58" s="45">
        <f t="shared" si="16"/>
        <v>0.027088166280544862</v>
      </c>
      <c r="I58" s="46">
        <f t="shared" si="9"/>
        <v>0.0007403214043223817</v>
      </c>
      <c r="J58" s="46">
        <f t="shared" si="10"/>
        <v>0.13722607638652248</v>
      </c>
      <c r="K58" s="45">
        <f t="shared" si="17"/>
        <v>0.026880775648140495</v>
      </c>
      <c r="L58" s="46">
        <f t="shared" si="11"/>
        <v>0.0007403214043223817</v>
      </c>
      <c r="M58" s="47">
        <f t="shared" si="12"/>
        <v>0.13606213719564877</v>
      </c>
    </row>
    <row r="59" spans="1:13" ht="12.75">
      <c r="A59" s="44">
        <f t="shared" si="13"/>
        <v>37.5</v>
      </c>
      <c r="B59" s="45">
        <f t="shared" si="14"/>
        <v>0.02639264010449572</v>
      </c>
      <c r="C59" s="46">
        <f t="shared" si="5"/>
        <v>0.000673479496221325</v>
      </c>
      <c r="D59" s="46">
        <f t="shared" si="6"/>
        <v>0.13333896604353074</v>
      </c>
      <c r="E59" s="45">
        <f t="shared" si="15"/>
        <v>0.01942293709083918</v>
      </c>
      <c r="F59" s="46">
        <f t="shared" si="7"/>
        <v>0.000673479496221325</v>
      </c>
      <c r="G59" s="46">
        <f t="shared" si="8"/>
        <v>0.09844750353551618</v>
      </c>
      <c r="H59" s="45">
        <f t="shared" si="16"/>
        <v>0.018808669599302275</v>
      </c>
      <c r="I59" s="46">
        <f t="shared" si="9"/>
        <v>0.00032174235603795153</v>
      </c>
      <c r="J59" s="46">
        <f t="shared" si="10"/>
        <v>0.09517501922096847</v>
      </c>
      <c r="K59" s="45">
        <f t="shared" si="17"/>
        <v>0.017970895486403633</v>
      </c>
      <c r="L59" s="46">
        <f t="shared" si="11"/>
        <v>0.00032174235603795153</v>
      </c>
      <c r="M59" s="47">
        <f t="shared" si="12"/>
        <v>0.09086598307256813</v>
      </c>
    </row>
    <row r="60" spans="1:13" ht="12.75">
      <c r="A60" s="44">
        <f t="shared" si="13"/>
        <v>42.5</v>
      </c>
      <c r="B60" s="45">
        <f t="shared" si="14"/>
        <v>0.016860486417882733</v>
      </c>
      <c r="C60" s="46">
        <f t="shared" si="5"/>
        <v>0.00032969627025776813</v>
      </c>
      <c r="D60" s="46">
        <f t="shared" si="6"/>
        <v>0.08512503547824674</v>
      </c>
      <c r="E60" s="45">
        <f t="shared" si="15"/>
        <v>0.013476234062213698</v>
      </c>
      <c r="F60" s="46">
        <f t="shared" si="7"/>
        <v>0.00032969627025776813</v>
      </c>
      <c r="G60" s="46">
        <f t="shared" si="8"/>
        <v>0.06822873315244057</v>
      </c>
      <c r="H60" s="45">
        <f t="shared" si="16"/>
        <v>0.012638397904905773</v>
      </c>
      <c r="I60" s="46">
        <f t="shared" si="9"/>
        <v>0.0001398286515349403</v>
      </c>
      <c r="J60" s="46">
        <f t="shared" si="10"/>
        <v>0.06390955687142003</v>
      </c>
      <c r="K60" s="45">
        <f t="shared" si="17"/>
        <v>0.011626610321864076</v>
      </c>
      <c r="L60" s="46">
        <f t="shared" si="11"/>
        <v>0.0001398286515349403</v>
      </c>
      <c r="M60" s="47">
        <f t="shared" si="12"/>
        <v>0.05874915282082524</v>
      </c>
    </row>
    <row r="61" spans="1:13" ht="12.75">
      <c r="A61" s="44">
        <f t="shared" si="13"/>
        <v>47.5</v>
      </c>
      <c r="B61" s="45">
        <f t="shared" si="14"/>
        <v>0.010423482457363228</v>
      </c>
      <c r="C61" s="46">
        <f t="shared" si="5"/>
        <v>0.00016140005929172552</v>
      </c>
      <c r="D61" s="46">
        <f t="shared" si="6"/>
        <v>0.05260221416861254</v>
      </c>
      <c r="E61" s="45">
        <f t="shared" si="15"/>
        <v>0.009238084275786382</v>
      </c>
      <c r="F61" s="46">
        <f t="shared" si="7"/>
        <v>0.00016140005929172552</v>
      </c>
      <c r="G61" s="46">
        <f t="shared" si="8"/>
        <v>0.04673518631081358</v>
      </c>
      <c r="H61" s="45">
        <f t="shared" si="16"/>
        <v>0.008390458698955548</v>
      </c>
      <c r="I61" s="46">
        <f t="shared" si="9"/>
        <v>6.0769281455045536E-05</v>
      </c>
      <c r="J61" s="46">
        <f t="shared" si="10"/>
        <v>0.04241068476724147</v>
      </c>
      <c r="K61" s="45">
        <f t="shared" si="17"/>
        <v>0.007431838231153939</v>
      </c>
      <c r="L61" s="46">
        <f t="shared" si="11"/>
        <v>6.0769281455045536E-05</v>
      </c>
      <c r="M61" s="47">
        <f t="shared" si="12"/>
        <v>0.03753696708014063</v>
      </c>
    </row>
    <row r="62" spans="1:13" ht="12.75">
      <c r="A62" s="44">
        <f t="shared" si="13"/>
        <v>52.5</v>
      </c>
      <c r="B62" s="45">
        <f t="shared" si="14"/>
        <v>0.006366713577490961</v>
      </c>
      <c r="C62" s="46">
        <f t="shared" si="5"/>
        <v>7.901205287826194E-05</v>
      </c>
      <c r="D62" s="46">
        <f t="shared" si="6"/>
        <v>0.03211873166017812</v>
      </c>
      <c r="E62" s="45">
        <f t="shared" si="15"/>
        <v>0.006304744734069737</v>
      </c>
      <c r="F62" s="46">
        <f t="shared" si="7"/>
        <v>7.901205287826194E-05</v>
      </c>
      <c r="G62" s="46">
        <f t="shared" si="8"/>
        <v>0.03187804147608221</v>
      </c>
      <c r="H62" s="45">
        <f t="shared" si="16"/>
        <v>0.005545639019692458</v>
      </c>
      <c r="I62" s="46">
        <f t="shared" si="9"/>
        <v>2.641022085262521E-05</v>
      </c>
      <c r="J62" s="46">
        <f t="shared" si="10"/>
        <v>0.028023447973658223</v>
      </c>
      <c r="K62" s="45">
        <f t="shared" si="17"/>
        <v>0.004729460384806211</v>
      </c>
      <c r="L62" s="46">
        <f t="shared" si="11"/>
        <v>2.641022085262521E-05</v>
      </c>
      <c r="M62" s="47">
        <f t="shared" si="12"/>
        <v>0.02388083506639573</v>
      </c>
    </row>
    <row r="63" spans="1:13" ht="12.75">
      <c r="A63" s="44">
        <f t="shared" si="13"/>
        <v>57.5</v>
      </c>
      <c r="B63" s="45">
        <f t="shared" si="14"/>
        <v>0.0038715956967279638</v>
      </c>
      <c r="C63" s="46">
        <f t="shared" si="5"/>
        <v>3.867969149102611E-05</v>
      </c>
      <c r="D63" s="46">
        <f t="shared" si="6"/>
        <v>0.019526142890561062</v>
      </c>
      <c r="E63" s="45">
        <f t="shared" si="15"/>
        <v>0.0042957985022568845</v>
      </c>
      <c r="F63" s="46">
        <f t="shared" si="7"/>
        <v>3.867969149102611E-05</v>
      </c>
      <c r="G63" s="46">
        <f t="shared" si="8"/>
        <v>0.02171190759822967</v>
      </c>
      <c r="H63" s="45">
        <f t="shared" si="16"/>
        <v>0.003659386625926191</v>
      </c>
      <c r="I63" s="46">
        <f t="shared" si="9"/>
        <v>1.1477834668827187E-05</v>
      </c>
      <c r="J63" s="46">
        <f t="shared" si="10"/>
        <v>0.018488422233034495</v>
      </c>
      <c r="K63" s="45">
        <f t="shared" si="17"/>
        <v>0.0030048150321232256</v>
      </c>
      <c r="L63" s="46">
        <f t="shared" si="11"/>
        <v>1.1477834668827187E-05</v>
      </c>
      <c r="M63" s="47">
        <f t="shared" si="12"/>
        <v>0.01516947549631567</v>
      </c>
    </row>
    <row r="64" spans="1:13" ht="12.75">
      <c r="A64" s="44">
        <f t="shared" si="13"/>
        <v>62.5</v>
      </c>
      <c r="B64" s="45">
        <f t="shared" si="14"/>
        <v>0.002350474215475849</v>
      </c>
      <c r="C64" s="46">
        <f t="shared" si="5"/>
        <v>1.8935320363667863E-05</v>
      </c>
      <c r="D64" s="46">
        <f t="shared" si="6"/>
        <v>0.0118519194685066</v>
      </c>
      <c r="E64" s="45">
        <f t="shared" si="15"/>
        <v>0.0029252258281854487</v>
      </c>
      <c r="F64" s="46">
        <f t="shared" si="7"/>
        <v>1.8935320363667863E-05</v>
      </c>
      <c r="G64" s="46">
        <f t="shared" si="8"/>
        <v>0.014780579193374227</v>
      </c>
      <c r="H64" s="45">
        <f t="shared" si="16"/>
        <v>0.0024132599122320573</v>
      </c>
      <c r="I64" s="46">
        <f t="shared" si="9"/>
        <v>4.988246384612735E-06</v>
      </c>
      <c r="J64" s="46">
        <f t="shared" si="10"/>
        <v>0.01219113267945059</v>
      </c>
      <c r="K64" s="45">
        <f t="shared" si="17"/>
        <v>0.0019079324601940062</v>
      </c>
      <c r="L64" s="46">
        <f t="shared" si="11"/>
        <v>4.988246384612735E-06</v>
      </c>
      <c r="M64" s="47">
        <f t="shared" si="12"/>
        <v>0.009630696032572033</v>
      </c>
    </row>
    <row r="65" spans="1:13" ht="12.75">
      <c r="A65" s="44">
        <f t="shared" si="13"/>
        <v>67.5</v>
      </c>
      <c r="B65" s="45">
        <f t="shared" si="14"/>
        <v>0.0014261331883835774</v>
      </c>
      <c r="C65" s="46">
        <f t="shared" si="5"/>
        <v>9.26962815507254E-06</v>
      </c>
      <c r="D65" s="46">
        <f t="shared" si="6"/>
        <v>0.00718982396382664</v>
      </c>
      <c r="E65" s="45">
        <f t="shared" si="15"/>
        <v>0.001991493611686498</v>
      </c>
      <c r="F65" s="46">
        <f t="shared" si="7"/>
        <v>9.26962815507254E-06</v>
      </c>
      <c r="G65" s="46">
        <f t="shared" si="8"/>
        <v>0.010060585897321474</v>
      </c>
      <c r="H65" s="45">
        <f t="shared" si="16"/>
        <v>0.0015911236170304782</v>
      </c>
      <c r="I65" s="46">
        <f t="shared" si="9"/>
        <v>2.1678829423446033E-06</v>
      </c>
      <c r="J65" s="46">
        <f t="shared" si="10"/>
        <v>0.008037294660562218</v>
      </c>
      <c r="K65" s="45">
        <f t="shared" si="17"/>
        <v>0.0012111899864102845</v>
      </c>
      <c r="L65" s="46">
        <f t="shared" si="11"/>
        <v>2.1678829423446033E-06</v>
      </c>
      <c r="M65" s="47">
        <f t="shared" si="12"/>
        <v>0.006113179798086202</v>
      </c>
    </row>
    <row r="66" spans="1:13" ht="12.75">
      <c r="A66" s="44">
        <f t="shared" si="13"/>
        <v>72.5</v>
      </c>
      <c r="B66" s="45">
        <f t="shared" si="14"/>
        <v>0.0008651047632139286</v>
      </c>
      <c r="C66" s="46">
        <f t="shared" si="5"/>
        <v>4.537869150510065E-06</v>
      </c>
      <c r="D66" s="46">
        <f t="shared" si="6"/>
        <v>0.0043608021514912445</v>
      </c>
      <c r="E66" s="45">
        <f t="shared" si="15"/>
        <v>0.0013556985365314593</v>
      </c>
      <c r="F66" s="46">
        <f t="shared" si="7"/>
        <v>4.537869150510065E-06</v>
      </c>
      <c r="G66" s="46">
        <f t="shared" si="8"/>
        <v>0.0068476952570354</v>
      </c>
      <c r="H66" s="45">
        <f t="shared" si="16"/>
        <v>0.0010489829678721001</v>
      </c>
      <c r="I66" s="46">
        <f t="shared" si="9"/>
        <v>9.421580429960177E-07</v>
      </c>
      <c r="J66" s="46">
        <f t="shared" si="10"/>
        <v>0.005298488575199737</v>
      </c>
      <c r="K66" s="45">
        <f t="shared" si="17"/>
        <v>0.0007688227709117795</v>
      </c>
      <c r="L66" s="46">
        <f t="shared" si="11"/>
        <v>9.421580429960177E-07</v>
      </c>
      <c r="M66" s="47">
        <f t="shared" si="12"/>
        <v>0.0038801981452344938</v>
      </c>
    </row>
    <row r="67" spans="1:13" ht="12.75">
      <c r="A67" s="44">
        <f t="shared" si="13"/>
        <v>77.5</v>
      </c>
      <c r="B67" s="45">
        <f t="shared" si="14"/>
        <v>0.0005247373903146235</v>
      </c>
      <c r="C67" s="46">
        <f t="shared" si="5"/>
        <v>2.221475994793E-06</v>
      </c>
      <c r="D67" s="46">
        <f t="shared" si="6"/>
        <v>0.0026447881171776954</v>
      </c>
      <c r="E67" s="45">
        <f t="shared" si="15"/>
        <v>0.0009228568656409405</v>
      </c>
      <c r="F67" s="46">
        <f t="shared" si="7"/>
        <v>2.221475994793E-06</v>
      </c>
      <c r="G67" s="46">
        <f t="shared" si="8"/>
        <v>0.004660905480332884</v>
      </c>
      <c r="H67" s="45">
        <f t="shared" si="16"/>
        <v>0.0006915442299696578</v>
      </c>
      <c r="I67" s="46">
        <f t="shared" si="9"/>
        <v>4.094601976166045E-07</v>
      </c>
      <c r="J67" s="46">
        <f t="shared" si="10"/>
        <v>0.0034929209701450746</v>
      </c>
      <c r="K67" s="45">
        <f t="shared" si="17"/>
        <v>0.00048800830678055653</v>
      </c>
      <c r="L67" s="46">
        <f t="shared" si="11"/>
        <v>4.094601976166045E-07</v>
      </c>
      <c r="M67" s="47">
        <f t="shared" si="12"/>
        <v>0.0024628402146762113</v>
      </c>
    </row>
    <row r="68" spans="1:13" ht="12.75">
      <c r="A68" s="44">
        <f t="shared" si="13"/>
        <v>82.5</v>
      </c>
      <c r="B68" s="45">
        <f t="shared" si="14"/>
        <v>0.00031827485548056004</v>
      </c>
      <c r="C68" s="46">
        <f t="shared" si="5"/>
        <v>1.0875050451568976E-06</v>
      </c>
      <c r="D68" s="46">
        <f t="shared" si="6"/>
        <v>0.0016040275158081914</v>
      </c>
      <c r="E68" s="45">
        <f t="shared" si="15"/>
        <v>0.000628204132974509</v>
      </c>
      <c r="F68" s="46">
        <f t="shared" si="7"/>
        <v>1.0875050451568976E-06</v>
      </c>
      <c r="G68" s="46">
        <f t="shared" si="8"/>
        <v>0.003172518204859317</v>
      </c>
      <c r="H68" s="45">
        <f t="shared" si="16"/>
        <v>0.00045589697327644036</v>
      </c>
      <c r="I68" s="46">
        <f t="shared" si="9"/>
        <v>1.7795066833913044E-07</v>
      </c>
      <c r="J68" s="46">
        <f t="shared" si="10"/>
        <v>0.0023026385477199237</v>
      </c>
      <c r="K68" s="45">
        <f t="shared" si="17"/>
        <v>0.00030975862857357517</v>
      </c>
      <c r="L68" s="46">
        <f t="shared" si="11"/>
        <v>1.7795066833913044E-07</v>
      </c>
      <c r="M68" s="47">
        <f t="shared" si="12"/>
        <v>0.0015632184394726314</v>
      </c>
    </row>
    <row r="69" spans="1:13" ht="13.5" thickBot="1">
      <c r="A69" s="48"/>
      <c r="B69" s="49">
        <f>SUM(B52:B68)</f>
        <v>0.17674101634593956</v>
      </c>
      <c r="C69" s="50">
        <f>SUM(C52:C68)</f>
        <v>0.19580968578011898</v>
      </c>
      <c r="D69" s="50">
        <f>($B$39*C69+(1-$B$39)*B69)*5</f>
        <v>0.8932394164467874</v>
      </c>
      <c r="E69" s="49">
        <f>SUM(E52:E68)</f>
        <v>0.17629580681296833</v>
      </c>
      <c r="F69" s="50">
        <f>SUM(F52:F68)</f>
        <v>0.19580968578011898</v>
      </c>
      <c r="G69" s="50">
        <f>($B$40*F69+(1-$B$40)*E69)*5</f>
        <v>0.891235973548417</v>
      </c>
      <c r="H69" s="49">
        <f>SUM(H52:H68)</f>
        <v>0.17640553780671833</v>
      </c>
      <c r="I69" s="50">
        <f>SUM(I52:I68)</f>
        <v>0.19432793224723</v>
      </c>
      <c r="J69" s="50">
        <f>($B$37*I69+(1-$B$37)*H69)*5</f>
        <v>0.8909888862538474</v>
      </c>
      <c r="K69" s="49">
        <f>SUM(K52:K68)</f>
        <v>0.1765750666209686</v>
      </c>
      <c r="L69" s="50">
        <f>SUM(L52:L68)</f>
        <v>0.19432793224723</v>
      </c>
      <c r="M69" s="51">
        <f>($B$38*L69+(1-$B$38)*K69)*5</f>
        <v>0.8917517659179737</v>
      </c>
    </row>
    <row r="70" ht="13.5" thickTop="1"/>
  </sheetData>
  <sheetProtection/>
  <mergeCells count="1">
    <mergeCell ref="A50:A51"/>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8">
    <tabColor indexed="22"/>
  </sheetPr>
  <dimension ref="A1:O94"/>
  <sheetViews>
    <sheetView zoomScale="75" zoomScaleNormal="75" zoomScalePageLayoutView="0" workbookViewId="0" topLeftCell="A1">
      <selection activeCell="S45" sqref="S45"/>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6384" width="9.140625" style="4" customWidth="1"/>
  </cols>
  <sheetData>
    <row r="1" spans="1:3" ht="18.75" thickBot="1">
      <c r="A1" s="1" t="s">
        <v>0</v>
      </c>
      <c r="B1" s="2"/>
      <c r="C1" s="3"/>
    </row>
    <row r="2" ht="18">
      <c r="A2" s="5"/>
    </row>
    <row r="3" ht="18">
      <c r="A3" s="5"/>
    </row>
    <row r="4" spans="1:15" ht="12.75">
      <c r="A4" s="6"/>
      <c r="J4" s="7"/>
      <c r="K4" s="7"/>
      <c r="L4" s="7"/>
      <c r="M4" s="7"/>
      <c r="N4" s="7"/>
      <c r="O4" s="7"/>
    </row>
    <row r="5" spans="1:15" ht="12.75">
      <c r="A5" s="6"/>
      <c r="J5" s="7"/>
      <c r="K5" s="7"/>
      <c r="L5" s="7"/>
      <c r="M5" s="7"/>
      <c r="N5" s="55"/>
      <c r="O5" s="7"/>
    </row>
    <row r="6" spans="10:15" ht="13.5" thickBot="1">
      <c r="J6" s="7"/>
      <c r="K6" s="8"/>
      <c r="L6" s="7"/>
      <c r="M6" s="7"/>
      <c r="N6" s="55"/>
      <c r="O6" s="7"/>
    </row>
    <row r="7" spans="1:15" ht="13.5" thickTop="1">
      <c r="A7" s="9" t="s">
        <v>1</v>
      </c>
      <c r="B7" s="10"/>
      <c r="J7" s="7"/>
      <c r="K7" s="7"/>
      <c r="L7" s="7"/>
      <c r="M7" s="7"/>
      <c r="N7" s="7"/>
      <c r="O7" s="7"/>
    </row>
    <row r="8" spans="1:15" ht="15.75">
      <c r="A8" s="11" t="s">
        <v>2</v>
      </c>
      <c r="B8" s="72">
        <v>2000</v>
      </c>
      <c r="J8" s="7"/>
      <c r="K8" s="7"/>
      <c r="L8" s="7"/>
      <c r="M8" s="7"/>
      <c r="N8" s="7"/>
      <c r="O8" s="7"/>
    </row>
    <row r="9" spans="1:15" ht="12.75">
      <c r="A9" s="11" t="s">
        <v>3</v>
      </c>
      <c r="B9" s="53">
        <v>1</v>
      </c>
      <c r="J9" s="7"/>
      <c r="K9" s="7"/>
      <c r="L9" s="7"/>
      <c r="M9" s="7"/>
      <c r="N9" s="7"/>
      <c r="O9" s="7"/>
    </row>
    <row r="10" spans="1:15" ht="12.75">
      <c r="A10" s="11" t="s">
        <v>4</v>
      </c>
      <c r="B10" s="52">
        <v>2</v>
      </c>
      <c r="C10" s="7"/>
      <c r="H10" s="7"/>
      <c r="I10" s="7"/>
      <c r="J10" s="7"/>
      <c r="K10" s="7"/>
      <c r="L10" s="7"/>
      <c r="M10" s="7"/>
      <c r="N10" s="7"/>
      <c r="O10" s="7"/>
    </row>
    <row r="11" spans="1:2" ht="13.5" thickBot="1">
      <c r="A11" s="12" t="s">
        <v>5</v>
      </c>
      <c r="B11" s="54">
        <v>0</v>
      </c>
    </row>
    <row r="12" ht="14.25" thickBot="1" thickTop="1"/>
    <row r="13" spans="1:5" ht="12.75">
      <c r="A13" s="13"/>
      <c r="B13" s="14" t="s">
        <v>6</v>
      </c>
      <c r="C13" s="15"/>
      <c r="D13" s="16" t="s">
        <v>7</v>
      </c>
      <c r="E13" s="17"/>
    </row>
    <row r="14" spans="1:5" ht="13.5" thickBot="1">
      <c r="A14" s="18" t="s">
        <v>8</v>
      </c>
      <c r="B14" s="18" t="s">
        <v>9</v>
      </c>
      <c r="C14" s="19" t="s">
        <v>10</v>
      </c>
      <c r="D14" s="20" t="s">
        <v>9</v>
      </c>
      <c r="E14" s="21" t="s">
        <v>10</v>
      </c>
    </row>
    <row r="15" spans="1:14" ht="12.75">
      <c r="A15" s="22">
        <v>2.5</v>
      </c>
      <c r="B15" s="23">
        <f>IF($B$8&lt;0,$J$39*($J$37*J52-D52)/($J$37-1),$J$39*(J52-$J$37*D52)/(1-$J$37))</f>
        <v>42.72641021442039</v>
      </c>
      <c r="C15" s="24">
        <f aca="true" t="shared" si="0" ref="C15:C31">IF($B$8&lt;0,$J$40*($J$38*M52-G52)/($J$38-1),$J$40*(M52-$J$38*G52)/(1-$J$38))</f>
        <v>42.4864788479044</v>
      </c>
      <c r="D15" s="25">
        <f aca="true" t="shared" si="1" ref="D15:D31">B15/ABS($B$32)</f>
        <v>0.03260699726889977</v>
      </c>
      <c r="E15" s="26">
        <f aca="true" t="shared" si="2" ref="E15:E31">C15/ABS($C$32)</f>
        <v>0.061605394329461376</v>
      </c>
      <c r="J15" s="27"/>
      <c r="L15" s="27"/>
      <c r="M15" s="7"/>
      <c r="N15" s="7"/>
    </row>
    <row r="16" spans="1:9" ht="12.75">
      <c r="A16" s="22">
        <f aca="true" t="shared" si="3" ref="A16:A31">A15+5</f>
        <v>7.5</v>
      </c>
      <c r="B16" s="23">
        <f aca="true" t="shared" si="4" ref="B16:B31">IF($B$8&lt;0,$J$39*($J$37*J53-D53)/($J$37-1),$J$39*(J53-$J$37*D53)/(1-$J$37))</f>
        <v>18.568821335125623</v>
      </c>
      <c r="C16" s="24">
        <f t="shared" si="0"/>
        <v>18.46454759307312</v>
      </c>
      <c r="D16" s="25">
        <f t="shared" si="1"/>
        <v>0.014170942597859027</v>
      </c>
      <c r="E16" s="26">
        <f t="shared" si="2"/>
        <v>0.026773594009956023</v>
      </c>
      <c r="I16" s="28"/>
    </row>
    <row r="17" spans="1:5" ht="12.75">
      <c r="A17" s="22">
        <f t="shared" si="3"/>
        <v>12.5</v>
      </c>
      <c r="B17" s="23">
        <f t="shared" si="4"/>
        <v>20.39978033879573</v>
      </c>
      <c r="C17" s="24">
        <f t="shared" si="0"/>
        <v>15.103218846722312</v>
      </c>
      <c r="D17" s="25">
        <f t="shared" si="1"/>
        <v>0.01556825341644937</v>
      </c>
      <c r="E17" s="26">
        <f t="shared" si="2"/>
        <v>0.02189966732774735</v>
      </c>
    </row>
    <row r="18" spans="1:5" ht="12.75">
      <c r="A18" s="22">
        <f t="shared" si="3"/>
        <v>17.5</v>
      </c>
      <c r="B18" s="23">
        <f t="shared" si="4"/>
        <v>141.65450211219462</v>
      </c>
      <c r="C18" s="24">
        <f t="shared" si="0"/>
        <v>79.85008194316775</v>
      </c>
      <c r="D18" s="25">
        <f t="shared" si="1"/>
        <v>0.108104751611938</v>
      </c>
      <c r="E18" s="26">
        <f t="shared" si="2"/>
        <v>0.11578261881759323</v>
      </c>
    </row>
    <row r="19" spans="1:5" ht="12.75">
      <c r="A19" s="22">
        <f t="shared" si="3"/>
        <v>22.5</v>
      </c>
      <c r="B19" s="23">
        <f t="shared" si="4"/>
        <v>259.7526272437245</v>
      </c>
      <c r="C19" s="24">
        <f t="shared" si="0"/>
        <v>138.94885592181964</v>
      </c>
      <c r="D19" s="25">
        <f t="shared" si="1"/>
        <v>0.19823226815968445</v>
      </c>
      <c r="E19" s="26">
        <f t="shared" si="2"/>
        <v>0.20147584108663846</v>
      </c>
    </row>
    <row r="20" spans="1:5" ht="12.75">
      <c r="A20" s="22">
        <f t="shared" si="3"/>
        <v>27.5</v>
      </c>
      <c r="B20" s="23">
        <f t="shared" si="4"/>
        <v>250.44187165850545</v>
      </c>
      <c r="C20" s="24">
        <f t="shared" si="0"/>
        <v>128.65393177011583</v>
      </c>
      <c r="D20" s="25">
        <f t="shared" si="1"/>
        <v>0.19112669152885942</v>
      </c>
      <c r="E20" s="26">
        <f t="shared" si="2"/>
        <v>0.18654820106666795</v>
      </c>
    </row>
    <row r="21" spans="1:5" ht="12.75">
      <c r="A21" s="22">
        <f t="shared" si="3"/>
        <v>32.5</v>
      </c>
      <c r="B21" s="23">
        <f t="shared" si="4"/>
        <v>189.89551493447405</v>
      </c>
      <c r="C21" s="24">
        <f t="shared" si="0"/>
        <v>93.83595668665431</v>
      </c>
      <c r="D21" s="25">
        <f t="shared" si="1"/>
        <v>0.14492026139736178</v>
      </c>
      <c r="E21" s="26">
        <f t="shared" si="2"/>
        <v>0.13606213719564875</v>
      </c>
    </row>
    <row r="22" spans="1:5" ht="12.75">
      <c r="A22" s="22">
        <f t="shared" si="3"/>
        <v>37.5</v>
      </c>
      <c r="B22" s="23">
        <f t="shared" si="4"/>
        <v>131.77918069269677</v>
      </c>
      <c r="C22" s="24">
        <f t="shared" si="0"/>
        <v>62.66619522246077</v>
      </c>
      <c r="D22" s="25">
        <f t="shared" si="1"/>
        <v>0.10056832210758437</v>
      </c>
      <c r="E22" s="26">
        <f t="shared" si="2"/>
        <v>0.09086598307256812</v>
      </c>
    </row>
    <row r="23" spans="1:5" ht="12.75">
      <c r="A23" s="22">
        <f t="shared" si="3"/>
        <v>42.5</v>
      </c>
      <c r="B23" s="23">
        <f t="shared" si="4"/>
        <v>88.51871062728698</v>
      </c>
      <c r="C23" s="24">
        <f t="shared" si="0"/>
        <v>40.5166571178105</v>
      </c>
      <c r="D23" s="25">
        <f t="shared" si="1"/>
        <v>0.06755375284714006</v>
      </c>
      <c r="E23" s="26">
        <f t="shared" si="2"/>
        <v>0.058749152820825226</v>
      </c>
    </row>
    <row r="24" spans="1:5" ht="12.75">
      <c r="A24" s="22">
        <f t="shared" si="3"/>
        <v>47.5</v>
      </c>
      <c r="B24" s="23">
        <f t="shared" si="4"/>
        <v>58.75388805397648</v>
      </c>
      <c r="C24" s="24">
        <f t="shared" si="0"/>
        <v>25.88756350354526</v>
      </c>
      <c r="D24" s="25">
        <f t="shared" si="1"/>
        <v>0.04483849351487679</v>
      </c>
      <c r="E24" s="26">
        <f t="shared" si="2"/>
        <v>0.03753696708014062</v>
      </c>
    </row>
    <row r="25" spans="1:5" ht="12.75">
      <c r="A25" s="22">
        <f t="shared" si="3"/>
        <v>52.5</v>
      </c>
      <c r="B25" s="23">
        <f t="shared" si="4"/>
        <v>38.82779073052073</v>
      </c>
      <c r="C25" s="24">
        <f t="shared" si="0"/>
        <v>16.469541425100502</v>
      </c>
      <c r="D25" s="25">
        <f t="shared" si="1"/>
        <v>0.029631735031186872</v>
      </c>
      <c r="E25" s="26">
        <f t="shared" si="2"/>
        <v>0.023880835066395725</v>
      </c>
    </row>
    <row r="26" spans="1:5" ht="12.75">
      <c r="A26" s="22">
        <f t="shared" si="3"/>
        <v>57.5</v>
      </c>
      <c r="B26" s="23">
        <f t="shared" si="4"/>
        <v>25.618881346933915</v>
      </c>
      <c r="C26" s="24">
        <f t="shared" si="0"/>
        <v>10.461707238838393</v>
      </c>
      <c r="D26" s="25">
        <f t="shared" si="1"/>
        <v>0.01955125155423904</v>
      </c>
      <c r="E26" s="26">
        <f t="shared" si="2"/>
        <v>0.015169475496315669</v>
      </c>
    </row>
    <row r="27" spans="1:5" ht="12.75">
      <c r="A27" s="22">
        <f t="shared" si="3"/>
        <v>62.5</v>
      </c>
      <c r="B27" s="23">
        <f t="shared" si="4"/>
        <v>16.893909490830445</v>
      </c>
      <c r="C27" s="24">
        <f t="shared" si="0"/>
        <v>6.6418593328082975</v>
      </c>
      <c r="D27" s="25">
        <f t="shared" si="1"/>
        <v>0.012892720400896918</v>
      </c>
      <c r="E27" s="26">
        <f t="shared" si="2"/>
        <v>0.009630696032572031</v>
      </c>
    </row>
    <row r="28" spans="1:5" ht="12.75">
      <c r="A28" s="22">
        <f t="shared" si="3"/>
        <v>67.5</v>
      </c>
      <c r="B28" s="23">
        <f t="shared" si="4"/>
        <v>11.138148132825492</v>
      </c>
      <c r="C28" s="24">
        <f t="shared" si="0"/>
        <v>4.215986067645656</v>
      </c>
      <c r="D28" s="25">
        <f t="shared" si="1"/>
        <v>0.008500165680314191</v>
      </c>
      <c r="E28" s="26">
        <f t="shared" si="2"/>
        <v>0.006113179798086201</v>
      </c>
    </row>
    <row r="29" spans="1:5" ht="12.75">
      <c r="A29" s="22">
        <f t="shared" si="3"/>
        <v>72.5</v>
      </c>
      <c r="B29" s="23">
        <f t="shared" si="4"/>
        <v>7.342877821084322</v>
      </c>
      <c r="C29" s="24">
        <f t="shared" si="0"/>
        <v>2.675998720851375</v>
      </c>
      <c r="D29" s="25">
        <f t="shared" si="1"/>
        <v>0.005603775179248561</v>
      </c>
      <c r="E29" s="26">
        <f t="shared" si="2"/>
        <v>0.0038801981452344933</v>
      </c>
    </row>
    <row r="30" spans="1:5" ht="12.75">
      <c r="A30" s="22">
        <f t="shared" si="3"/>
        <v>77.5</v>
      </c>
      <c r="B30" s="23">
        <f t="shared" si="4"/>
        <v>4.840725354465221</v>
      </c>
      <c r="C30" s="24">
        <f t="shared" si="0"/>
        <v>1.6985104928801456</v>
      </c>
      <c r="D30" s="25">
        <f t="shared" si="1"/>
        <v>0.003694237770512931</v>
      </c>
      <c r="E30" s="26">
        <f t="shared" si="2"/>
        <v>0.002462840214676211</v>
      </c>
    </row>
    <row r="31" spans="1:5" ht="13.5" thickBot="1">
      <c r="A31" s="22">
        <f t="shared" si="3"/>
        <v>82.5</v>
      </c>
      <c r="B31" s="23">
        <f t="shared" si="4"/>
        <v>3.1911874983461277</v>
      </c>
      <c r="C31" s="24">
        <f t="shared" si="0"/>
        <v>1.078081682394918</v>
      </c>
      <c r="D31" s="25">
        <f t="shared" si="1"/>
        <v>0.0024353799329483606</v>
      </c>
      <c r="E31" s="26">
        <f t="shared" si="2"/>
        <v>0.001563218439472631</v>
      </c>
    </row>
    <row r="32" spans="1:5" ht="13.5" thickBot="1">
      <c r="A32" s="29"/>
      <c r="B32" s="30">
        <f>SUM(B15:B31)</f>
        <v>1310.344827586207</v>
      </c>
      <c r="C32" s="31">
        <f>SUM(C15:C31)</f>
        <v>689.6551724137931</v>
      </c>
      <c r="D32" s="32">
        <f>SUM(D15:D31)</f>
        <v>1</v>
      </c>
      <c r="E32" s="33">
        <f>SUM(E15:E31)</f>
        <v>1.0000000000000002</v>
      </c>
    </row>
    <row r="34" spans="1:8" ht="12.75">
      <c r="A34" s="6" t="s">
        <v>11</v>
      </c>
      <c r="B34" s="6"/>
      <c r="C34" s="6"/>
      <c r="D34" s="6"/>
      <c r="E34" s="6"/>
      <c r="F34" s="6"/>
      <c r="G34" s="6"/>
      <c r="H34" s="6"/>
    </row>
    <row r="36" spans="1:12" ht="12.75">
      <c r="A36" s="4" t="s">
        <v>12</v>
      </c>
      <c r="C36" s="34" t="s">
        <v>13</v>
      </c>
      <c r="D36" s="28"/>
      <c r="E36" s="28" t="s">
        <v>14</v>
      </c>
      <c r="G36" s="4" t="s">
        <v>15</v>
      </c>
      <c r="I36" s="4" t="s">
        <v>16</v>
      </c>
      <c r="K36" s="34" t="s">
        <v>17</v>
      </c>
      <c r="L36" s="4">
        <f>IF(B11=0,0,IF(B8&lt;0,B11,1/B11))</f>
        <v>0</v>
      </c>
    </row>
    <row r="37" spans="1:12" ht="12.75">
      <c r="A37" s="4" t="s">
        <v>18</v>
      </c>
      <c r="B37" s="35">
        <f>($B$38/($B$10*(1-$B$38)))/(1+($B$38/($B$10*(1-$B$38))))</f>
        <v>0.052631578947368425</v>
      </c>
      <c r="C37" s="28" t="s">
        <v>19</v>
      </c>
      <c r="D37" s="28">
        <f>IF(B11&lt;&gt;0,IF(B8&lt;0,B8/(L36-1),D38-B8),IF(B8&gt;0,0,D38-B8))</f>
        <v>0</v>
      </c>
      <c r="E37" s="28" t="s">
        <v>20</v>
      </c>
      <c r="F37" s="4">
        <f>B9*(1-$B$40)/(1-$B$39)</f>
        <v>1</v>
      </c>
      <c r="G37" s="4" t="s">
        <v>21</v>
      </c>
      <c r="H37" s="27">
        <f>D37/(F37+1)</f>
        <v>0</v>
      </c>
      <c r="I37" s="4" t="s">
        <v>22</v>
      </c>
      <c r="J37" s="4">
        <f>IF(B8&lt;0,H40/H38,H38/H40)</f>
        <v>0</v>
      </c>
      <c r="K37" s="7" t="s">
        <v>23</v>
      </c>
      <c r="L37" s="7">
        <v>20</v>
      </c>
    </row>
    <row r="38" spans="1:12" ht="12.75">
      <c r="A38" s="4" t="s">
        <v>24</v>
      </c>
      <c r="B38" s="35">
        <v>0.1</v>
      </c>
      <c r="C38" s="28" t="s">
        <v>25</v>
      </c>
      <c r="D38" s="28">
        <f>IF(B11&lt;&gt;0,IF(B8&lt;0,B8+D37,B8/(1-1/L36)),IF(B8&lt;0,0,B8/(1-L36)))</f>
        <v>2000</v>
      </c>
      <c r="E38" s="28" t="s">
        <v>26</v>
      </c>
      <c r="F38" s="4">
        <f>B10*(1-$B$38)/(1-$B$37)</f>
        <v>1.9000000000000001</v>
      </c>
      <c r="G38" s="4" t="s">
        <v>27</v>
      </c>
      <c r="H38" s="27">
        <f>D37-H37</f>
        <v>0</v>
      </c>
      <c r="I38" s="4" t="s">
        <v>28</v>
      </c>
      <c r="J38" s="4">
        <f>IF(B8&lt;0,H39/H37,H37/H39)</f>
        <v>0</v>
      </c>
      <c r="K38" s="7" t="s">
        <v>29</v>
      </c>
      <c r="L38" s="7">
        <v>0.2</v>
      </c>
    </row>
    <row r="39" spans="1:12" ht="12.75">
      <c r="A39" s="4" t="s">
        <v>30</v>
      </c>
      <c r="B39" s="35">
        <f>($B$40/($B$9*(1-$B$40)))/(1+($B$40/($B$9*(1-$B$40))))</f>
        <v>0.1</v>
      </c>
      <c r="C39" s="28"/>
      <c r="D39" s="28"/>
      <c r="G39" s="4" t="s">
        <v>31</v>
      </c>
      <c r="H39" s="27">
        <f>D38/(F38+1)</f>
        <v>689.655172413793</v>
      </c>
      <c r="I39" s="4" t="s">
        <v>32</v>
      </c>
      <c r="J39" s="27">
        <f>H40-H38</f>
        <v>1310.344827586207</v>
      </c>
      <c r="K39" s="7" t="s">
        <v>33</v>
      </c>
      <c r="L39" s="7">
        <v>25</v>
      </c>
    </row>
    <row r="40" spans="1:12" ht="12.75">
      <c r="A40" s="4" t="s">
        <v>34</v>
      </c>
      <c r="B40" s="35">
        <v>0.1</v>
      </c>
      <c r="C40" s="28"/>
      <c r="D40" s="28"/>
      <c r="G40" s="4" t="s">
        <v>35</v>
      </c>
      <c r="H40" s="27">
        <f>D38-H39</f>
        <v>1310.344827586207</v>
      </c>
      <c r="I40" s="4" t="s">
        <v>36</v>
      </c>
      <c r="J40" s="27">
        <f>H39-H37</f>
        <v>689.655172413793</v>
      </c>
      <c r="K40" s="7" t="s">
        <v>37</v>
      </c>
      <c r="L40" s="7">
        <v>0.2</v>
      </c>
    </row>
    <row r="42" ht="12.75">
      <c r="A42" s="6" t="s">
        <v>38</v>
      </c>
    </row>
    <row r="43" spans="2:6" ht="12.75">
      <c r="B43" s="4" t="s">
        <v>39</v>
      </c>
      <c r="F43" s="4" t="s">
        <v>40</v>
      </c>
    </row>
    <row r="44" spans="1:9" ht="12.75">
      <c r="A44" s="36" t="s">
        <v>41</v>
      </c>
      <c r="B44" s="36" t="s">
        <v>42</v>
      </c>
      <c r="C44" s="36"/>
      <c r="D44" s="36" t="s">
        <v>43</v>
      </c>
      <c r="E44" s="36"/>
      <c r="F44" s="36" t="s">
        <v>42</v>
      </c>
      <c r="G44" s="36"/>
      <c r="H44" s="36" t="s">
        <v>43</v>
      </c>
      <c r="I44" s="36"/>
    </row>
    <row r="45" spans="1:9" ht="12.75">
      <c r="A45" s="36"/>
      <c r="B45" s="36" t="s">
        <v>44</v>
      </c>
      <c r="C45" s="36" t="s">
        <v>45</v>
      </c>
      <c r="D45" s="36" t="s">
        <v>44</v>
      </c>
      <c r="E45" s="36" t="s">
        <v>45</v>
      </c>
      <c r="F45" s="36" t="s">
        <v>44</v>
      </c>
      <c r="G45" s="36" t="s">
        <v>45</v>
      </c>
      <c r="H45" s="36" t="s">
        <v>44</v>
      </c>
      <c r="I45" s="36" t="s">
        <v>45</v>
      </c>
    </row>
    <row r="46" spans="1:9" ht="12.75">
      <c r="A46" s="34" t="s">
        <v>46</v>
      </c>
      <c r="B46" s="37">
        <v>6</v>
      </c>
      <c r="C46" s="37">
        <v>6</v>
      </c>
      <c r="D46" s="37">
        <v>7</v>
      </c>
      <c r="E46" s="37">
        <v>7</v>
      </c>
      <c r="F46" s="37">
        <v>7</v>
      </c>
      <c r="G46" s="37">
        <v>7</v>
      </c>
      <c r="H46" s="37">
        <v>6</v>
      </c>
      <c r="I46" s="37">
        <v>6</v>
      </c>
    </row>
    <row r="47" spans="1:9" ht="12.75">
      <c r="A47" s="34" t="s">
        <v>47</v>
      </c>
      <c r="B47" s="37">
        <v>32</v>
      </c>
      <c r="C47" s="37">
        <v>31</v>
      </c>
      <c r="D47" s="37">
        <v>35</v>
      </c>
      <c r="E47" s="37">
        <v>33</v>
      </c>
      <c r="F47" s="37">
        <v>35</v>
      </c>
      <c r="G47" s="37">
        <v>33</v>
      </c>
      <c r="H47" s="37">
        <v>32</v>
      </c>
      <c r="I47" s="37">
        <v>31</v>
      </c>
    </row>
    <row r="49" ht="13.5" thickBot="1"/>
    <row r="50" spans="1:13" ht="13.5" thickTop="1">
      <c r="A50" s="123" t="s">
        <v>8</v>
      </c>
      <c r="B50" s="38"/>
      <c r="C50" s="38" t="s">
        <v>48</v>
      </c>
      <c r="D50" s="38"/>
      <c r="E50" s="39"/>
      <c r="F50" s="38" t="s">
        <v>49</v>
      </c>
      <c r="G50" s="38"/>
      <c r="H50" s="39"/>
      <c r="I50" s="38" t="s">
        <v>48</v>
      </c>
      <c r="J50" s="38"/>
      <c r="K50" s="39"/>
      <c r="L50" s="38" t="s">
        <v>49</v>
      </c>
      <c r="M50" s="40"/>
    </row>
    <row r="51" spans="1:13" ht="13.5" thickBot="1">
      <c r="A51" s="124"/>
      <c r="B51" s="41" t="s">
        <v>50</v>
      </c>
      <c r="C51" s="41" t="s">
        <v>51</v>
      </c>
      <c r="D51" s="41" t="s">
        <v>52</v>
      </c>
      <c r="E51" s="42" t="s">
        <v>50</v>
      </c>
      <c r="F51" s="41" t="s">
        <v>51</v>
      </c>
      <c r="G51" s="41" t="s">
        <v>52</v>
      </c>
      <c r="H51" s="42" t="s">
        <v>53</v>
      </c>
      <c r="I51" s="41" t="s">
        <v>54</v>
      </c>
      <c r="J51" s="41" t="s">
        <v>55</v>
      </c>
      <c r="K51" s="42" t="s">
        <v>53</v>
      </c>
      <c r="L51" s="41" t="s">
        <v>54</v>
      </c>
      <c r="M51" s="43" t="s">
        <v>55</v>
      </c>
    </row>
    <row r="52" spans="1:13" ht="12.75">
      <c r="A52" s="44">
        <v>2.5</v>
      </c>
      <c r="B52" s="45">
        <v>0</v>
      </c>
      <c r="C52" s="46">
        <f aca="true" t="shared" si="5" ref="C52:C68">IF($B$8&lt;0,(1/$B$46)*EXP(-A52/$B$46),(1/$F$46)*EXP(-A52/$F$46))</f>
        <v>0.09995321962501862</v>
      </c>
      <c r="D52" s="46">
        <f aca="true" t="shared" si="6" ref="D52:D68">($B$39*C52+(1-$B$39)*B52)*5/$D$69</f>
        <v>0.0559498482627547</v>
      </c>
      <c r="E52" s="45">
        <v>0</v>
      </c>
      <c r="F52" s="46">
        <f aca="true" t="shared" si="7" ref="F52:F68">IF($B$8&lt;0,(1/$C$46)*EXP(-A52/$C$46),(1/$G$46)*EXP(-A52/$G$46))</f>
        <v>0.09995321962501862</v>
      </c>
      <c r="G52" s="46">
        <f aca="true" t="shared" si="8" ref="G52:G68">($B$40*F52+(1-$B$40)*E52)*5/$G$69</f>
        <v>0.056075620033075674</v>
      </c>
      <c r="H52" s="45">
        <v>0</v>
      </c>
      <c r="I52" s="46">
        <f aca="true" t="shared" si="9" ref="I52:I68">IF($B$8&lt;0,(1/$D$46)*EXP(-A52/$D$46),(1/$H$46)*EXP(-A52/$H$46))</f>
        <v>0.10987343836674063</v>
      </c>
      <c r="J52" s="46">
        <f aca="true" t="shared" si="10" ref="J52:J68">($B$37*I52+(1-$B$37)*H52)*5/$J$69</f>
        <v>0.03260699726889977</v>
      </c>
      <c r="K52" s="45">
        <v>0</v>
      </c>
      <c r="L52" s="46">
        <f aca="true" t="shared" si="11" ref="L52:L68">IF($B$8&lt;0,(1/$E$46)*EXP(-A52/$E$46),(1/$I$46)*EXP(-A52/$I$46))</f>
        <v>0.10987343836674063</v>
      </c>
      <c r="M52" s="47">
        <f aca="true" t="shared" si="12" ref="M52:M68">($B$38*L52+(1-$B$38)*K52)*5/$M$69</f>
        <v>0.06160539432946139</v>
      </c>
    </row>
    <row r="53" spans="1:13" ht="12.75">
      <c r="A53" s="44">
        <f aca="true" t="shared" si="13" ref="A53:A68">A52+5</f>
        <v>7.5</v>
      </c>
      <c r="B53" s="45">
        <v>0</v>
      </c>
      <c r="C53" s="46">
        <f t="shared" si="5"/>
        <v>0.04893126501329223</v>
      </c>
      <c r="D53" s="46">
        <f t="shared" si="6"/>
        <v>0.027389781570508646</v>
      </c>
      <c r="E53" s="45">
        <v>0</v>
      </c>
      <c r="F53" s="46">
        <f t="shared" si="7"/>
        <v>0.04893126501329223</v>
      </c>
      <c r="G53" s="46">
        <f t="shared" si="8"/>
        <v>0.02745135209167699</v>
      </c>
      <c r="H53" s="45">
        <v>0</v>
      </c>
      <c r="I53" s="46">
        <f t="shared" si="9"/>
        <v>0.047750799476698344</v>
      </c>
      <c r="J53" s="46">
        <f t="shared" si="10"/>
        <v>0.014170942597859029</v>
      </c>
      <c r="K53" s="45">
        <v>0</v>
      </c>
      <c r="L53" s="46">
        <f t="shared" si="11"/>
        <v>0.047750799476698344</v>
      </c>
      <c r="M53" s="47">
        <f t="shared" si="12"/>
        <v>0.02677359400995603</v>
      </c>
    </row>
    <row r="54" spans="1:13" ht="12.75">
      <c r="A54" s="44">
        <f t="shared" si="13"/>
        <v>12.5</v>
      </c>
      <c r="B54" s="45">
        <f aca="true" t="shared" si="14" ref="B54:B68">IF($B$8&lt;0,(1/($B$47-$L$37))*EXP((-1*((A54-$L$37)/($B$47-$L$37)))-EXP(-$L$38*(A54-$L$37))),(1/($F$47-$L$39))*EXP((-1*((A54-$L$39)/($F$47-$L$39)))-EXP(-$L$40*(A54-$L$39))))</f>
        <v>1.786809280253995E-06</v>
      </c>
      <c r="C54" s="46">
        <f t="shared" si="5"/>
        <v>0.02395389267882815</v>
      </c>
      <c r="D54" s="46">
        <f t="shared" si="6"/>
        <v>0.013417440789671196</v>
      </c>
      <c r="E54" s="45">
        <f aca="true" t="shared" si="15" ref="E54:E68">IF($B$8&lt;0,(1/($C$47-$L$37))*EXP((-1*((A54-$L$37)/($C$47-$L$37)))-EXP(-$L$38*(A54-$L$37))),(1/($G$47-$L$37))*EXP((-1*((A54-$L$37)/($G$47-$L$37)))-EXP(-$L$38*(A54-$L$37))))</f>
        <v>0.001549666781443158</v>
      </c>
      <c r="F54" s="46">
        <f t="shared" si="7"/>
        <v>0.02395389267882815</v>
      </c>
      <c r="G54" s="46">
        <f t="shared" si="8"/>
        <v>0.02126310810868407</v>
      </c>
      <c r="H54" s="45">
        <f aca="true" t="shared" si="16" ref="H54:H68">IF($B$8&lt;0,(1/($D$47-$L$39))*EXP((-1*((A54-$L$39)/($D$47-$L$39)))-EXP(-$L$40*(A54-$L$39))),(1/($H$47-$L$37))*EXP((-1*((A54-$L$37)/($H$47-$L$37)))-EXP(-$L$40*(A54-$L$37))))</f>
        <v>0.001761489149293679</v>
      </c>
      <c r="I54" s="46">
        <f t="shared" si="9"/>
        <v>0.020752411907353826</v>
      </c>
      <c r="J54" s="46">
        <f t="shared" si="10"/>
        <v>0.01556825341644937</v>
      </c>
      <c r="K54" s="45">
        <f aca="true" t="shared" si="17" ref="K54:K68">IF($B$8&lt;0,(1/($E$47-$L$39))*EXP((-1*((A54-$L$39)/($E$47-$L$39)))-EXP(-$L$40*(A54-$L$39))),(1/($I$47-$L$37))*EXP((-1*((A54-$L$37)/($I$47-$L$37)))-EXP(-$L$40*(A54-$L$37))))</f>
        <v>0.002033969124190654</v>
      </c>
      <c r="L54" s="46">
        <f t="shared" si="11"/>
        <v>0.020752411907353826</v>
      </c>
      <c r="M54" s="47">
        <f t="shared" si="12"/>
        <v>0.021899667327747355</v>
      </c>
    </row>
    <row r="55" spans="1:13" ht="12.75">
      <c r="A55" s="44">
        <f t="shared" si="13"/>
        <v>17.5</v>
      </c>
      <c r="B55" s="45">
        <f t="shared" si="14"/>
        <v>0.002395234445539359</v>
      </c>
      <c r="C55" s="46">
        <f t="shared" si="5"/>
        <v>0.011726428374842685</v>
      </c>
      <c r="D55" s="46">
        <f t="shared" si="6"/>
        <v>0.018630804783053203</v>
      </c>
      <c r="E55" s="45">
        <f t="shared" si="15"/>
        <v>0.017928512866990032</v>
      </c>
      <c r="F55" s="46">
        <f t="shared" si="7"/>
        <v>0.011726428374842685</v>
      </c>
      <c r="G55" s="46">
        <f t="shared" si="8"/>
        <v>0.09710281525589144</v>
      </c>
      <c r="H55" s="45">
        <f t="shared" si="16"/>
        <v>0.019736321948105144</v>
      </c>
      <c r="I55" s="46">
        <f t="shared" si="9"/>
        <v>0.009018961037136935</v>
      </c>
      <c r="J55" s="46">
        <f t="shared" si="10"/>
        <v>0.108104751611938</v>
      </c>
      <c r="K55" s="45">
        <f t="shared" si="17"/>
        <v>0.021942194283250647</v>
      </c>
      <c r="L55" s="46">
        <f t="shared" si="11"/>
        <v>0.009018961037136935</v>
      </c>
      <c r="M55" s="47">
        <f t="shared" si="12"/>
        <v>0.11578261881759325</v>
      </c>
    </row>
    <row r="56" spans="1:13" ht="12.75">
      <c r="A56" s="44">
        <f t="shared" si="13"/>
        <v>22.5</v>
      </c>
      <c r="B56" s="45">
        <f t="shared" si="14"/>
        <v>0.02469124964019639</v>
      </c>
      <c r="C56" s="46">
        <f t="shared" si="5"/>
        <v>0.005740575207296232</v>
      </c>
      <c r="D56" s="46">
        <f t="shared" si="6"/>
        <v>0.12760398711236454</v>
      </c>
      <c r="E56" s="45">
        <f t="shared" si="15"/>
        <v>0.034603940729701764</v>
      </c>
      <c r="F56" s="46">
        <f t="shared" si="7"/>
        <v>0.005740575207296232</v>
      </c>
      <c r="G56" s="46">
        <f t="shared" si="8"/>
        <v>0.17794167380373438</v>
      </c>
      <c r="H56" s="45">
        <f t="shared" si="16"/>
        <v>0.036891627790177794</v>
      </c>
      <c r="I56" s="46">
        <f t="shared" si="9"/>
        <v>0.003919624309334851</v>
      </c>
      <c r="J56" s="46">
        <f t="shared" si="10"/>
        <v>0.19823226815968445</v>
      </c>
      <c r="K56" s="45">
        <f t="shared" si="17"/>
        <v>0.03949036109425589</v>
      </c>
      <c r="L56" s="46">
        <f t="shared" si="11"/>
        <v>0.003919624309334851</v>
      </c>
      <c r="M56" s="47">
        <f t="shared" si="12"/>
        <v>0.20147584108663852</v>
      </c>
    </row>
    <row r="57" spans="1:13" ht="12.75">
      <c r="A57" s="44">
        <f t="shared" si="13"/>
        <v>27.5</v>
      </c>
      <c r="B57" s="45">
        <f>IF($B$8&lt;0,(1/($B$47-$L$37))*EXP((-1*((A57-$L$37)/($B$47-$L$37)))-EXP(-$L$38*(A57-$L$37))),(1/($F$47-$L$39))*EXP((-1*((A57-$L$39)/($F$47-$L$39)))-EXP(-$L$40*(A57-$L$39))))</f>
        <v>0.04246327251831965</v>
      </c>
      <c r="C57" s="46">
        <f t="shared" si="5"/>
        <v>0.0028102507137912985</v>
      </c>
      <c r="D57" s="46">
        <f t="shared" si="6"/>
        <v>0.21549636989267498</v>
      </c>
      <c r="E57" s="45">
        <f t="shared" si="15"/>
        <v>0.034561926445827576</v>
      </c>
      <c r="F57" s="46">
        <f t="shared" si="7"/>
        <v>0.0028102507137912985</v>
      </c>
      <c r="G57" s="46">
        <f t="shared" si="8"/>
        <v>0.17608556995101393</v>
      </c>
      <c r="H57" s="45">
        <f t="shared" si="16"/>
        <v>0.03568457308943385</v>
      </c>
      <c r="I57" s="46">
        <f t="shared" si="9"/>
        <v>0.0017034617028577207</v>
      </c>
      <c r="J57" s="46">
        <f t="shared" si="10"/>
        <v>0.19112669152885942</v>
      </c>
      <c r="K57" s="45">
        <f t="shared" si="17"/>
        <v>0.036778434861909674</v>
      </c>
      <c r="L57" s="46">
        <f t="shared" si="11"/>
        <v>0.0017034617028577207</v>
      </c>
      <c r="M57" s="47">
        <f t="shared" si="12"/>
        <v>0.18654820106666797</v>
      </c>
    </row>
    <row r="58" spans="1:13" ht="12.75">
      <c r="A58" s="44">
        <f t="shared" si="13"/>
        <v>32.5</v>
      </c>
      <c r="B58" s="45">
        <f t="shared" si="14"/>
        <v>0.03778983026577478</v>
      </c>
      <c r="C58" s="46">
        <f t="shared" si="5"/>
        <v>0.0013757347982005037</v>
      </c>
      <c r="D58" s="46">
        <f t="shared" si="6"/>
        <v>0.19114931613103345</v>
      </c>
      <c r="E58" s="45">
        <f t="shared" si="15"/>
        <v>0.02709048234882105</v>
      </c>
      <c r="F58" s="46">
        <f t="shared" si="7"/>
        <v>0.0013757347982005037</v>
      </c>
      <c r="G58" s="46">
        <f t="shared" si="8"/>
        <v>0.13755620464991802</v>
      </c>
      <c r="H58" s="45">
        <f t="shared" si="16"/>
        <v>0.027088166280544862</v>
      </c>
      <c r="I58" s="46">
        <f t="shared" si="9"/>
        <v>0.0007403214043223817</v>
      </c>
      <c r="J58" s="46">
        <f t="shared" si="10"/>
        <v>0.14492026139736178</v>
      </c>
      <c r="K58" s="45">
        <f t="shared" si="17"/>
        <v>0.026880775648140495</v>
      </c>
      <c r="L58" s="46">
        <f t="shared" si="11"/>
        <v>0.0007403214043223817</v>
      </c>
      <c r="M58" s="47">
        <f t="shared" si="12"/>
        <v>0.13606213719564877</v>
      </c>
    </row>
    <row r="59" spans="1:13" ht="12.75">
      <c r="A59" s="44">
        <f t="shared" si="13"/>
        <v>37.5</v>
      </c>
      <c r="B59" s="45">
        <f>IF($B$8&lt;0,(1/($B$47-$L$37))*EXP((-1*((A59-$L$37)/($B$47-$L$37)))-EXP(-$L$38*(A59-$L$37))),(1/($F$47-$L$39))*EXP((-1*((A59-$L$39)/($F$47-$L$39)))-EXP(-$L$40*(A59-$L$39))))</f>
        <v>0.02639264010449572</v>
      </c>
      <c r="C59" s="46">
        <f t="shared" si="5"/>
        <v>0.000673479496221325</v>
      </c>
      <c r="D59" s="46">
        <f t="shared" si="6"/>
        <v>0.13333896604353074</v>
      </c>
      <c r="E59" s="45">
        <f t="shared" si="15"/>
        <v>0.01942293709083918</v>
      </c>
      <c r="F59" s="46">
        <f t="shared" si="7"/>
        <v>0.000673479496221325</v>
      </c>
      <c r="G59" s="46">
        <f t="shared" si="8"/>
        <v>0.09844750353551618</v>
      </c>
      <c r="H59" s="45">
        <f t="shared" si="16"/>
        <v>0.018808669599302275</v>
      </c>
      <c r="I59" s="46">
        <f t="shared" si="9"/>
        <v>0.00032174235603795153</v>
      </c>
      <c r="J59" s="46">
        <f t="shared" si="10"/>
        <v>0.10056832210758437</v>
      </c>
      <c r="K59" s="45">
        <f t="shared" si="17"/>
        <v>0.017970895486403633</v>
      </c>
      <c r="L59" s="46">
        <f t="shared" si="11"/>
        <v>0.00032174235603795153</v>
      </c>
      <c r="M59" s="47">
        <f t="shared" si="12"/>
        <v>0.09086598307256813</v>
      </c>
    </row>
    <row r="60" spans="1:13" ht="12.75">
      <c r="A60" s="44">
        <f t="shared" si="13"/>
        <v>42.5</v>
      </c>
      <c r="B60" s="45">
        <f t="shared" si="14"/>
        <v>0.016860486417882733</v>
      </c>
      <c r="C60" s="46">
        <f t="shared" si="5"/>
        <v>0.00032969627025776813</v>
      </c>
      <c r="D60" s="46">
        <f t="shared" si="6"/>
        <v>0.08512503547824674</v>
      </c>
      <c r="E60" s="45">
        <f t="shared" si="15"/>
        <v>0.013476234062213698</v>
      </c>
      <c r="F60" s="46">
        <f t="shared" si="7"/>
        <v>0.00032969627025776813</v>
      </c>
      <c r="G60" s="46">
        <f t="shared" si="8"/>
        <v>0.06822873315244057</v>
      </c>
      <c r="H60" s="45">
        <f t="shared" si="16"/>
        <v>0.012638397904905773</v>
      </c>
      <c r="I60" s="46">
        <f t="shared" si="9"/>
        <v>0.0001398286515349403</v>
      </c>
      <c r="J60" s="46">
        <f t="shared" si="10"/>
        <v>0.06755375284714006</v>
      </c>
      <c r="K60" s="45">
        <f t="shared" si="17"/>
        <v>0.011626610321864076</v>
      </c>
      <c r="L60" s="46">
        <f t="shared" si="11"/>
        <v>0.0001398286515349403</v>
      </c>
      <c r="M60" s="47">
        <f t="shared" si="12"/>
        <v>0.05874915282082524</v>
      </c>
    </row>
    <row r="61" spans="1:13" ht="12.75">
      <c r="A61" s="44">
        <f t="shared" si="13"/>
        <v>47.5</v>
      </c>
      <c r="B61" s="45">
        <f t="shared" si="14"/>
        <v>0.010423482457363228</v>
      </c>
      <c r="C61" s="46">
        <f t="shared" si="5"/>
        <v>0.00016140005929172552</v>
      </c>
      <c r="D61" s="46">
        <f t="shared" si="6"/>
        <v>0.05260221416861254</v>
      </c>
      <c r="E61" s="45">
        <f t="shared" si="15"/>
        <v>0.009238084275786382</v>
      </c>
      <c r="F61" s="46">
        <f t="shared" si="7"/>
        <v>0.00016140005929172552</v>
      </c>
      <c r="G61" s="46">
        <f t="shared" si="8"/>
        <v>0.04673518631081358</v>
      </c>
      <c r="H61" s="45">
        <f t="shared" si="16"/>
        <v>0.008390458698955548</v>
      </c>
      <c r="I61" s="46">
        <f t="shared" si="9"/>
        <v>6.0769281455045536E-05</v>
      </c>
      <c r="J61" s="46">
        <f t="shared" si="10"/>
        <v>0.04483849351487679</v>
      </c>
      <c r="K61" s="45">
        <f t="shared" si="17"/>
        <v>0.007431838231153939</v>
      </c>
      <c r="L61" s="46">
        <f t="shared" si="11"/>
        <v>6.0769281455045536E-05</v>
      </c>
      <c r="M61" s="47">
        <f t="shared" si="12"/>
        <v>0.03753696708014063</v>
      </c>
    </row>
    <row r="62" spans="1:13" ht="12.75">
      <c r="A62" s="44">
        <f t="shared" si="13"/>
        <v>52.5</v>
      </c>
      <c r="B62" s="45">
        <f t="shared" si="14"/>
        <v>0.006366713577490961</v>
      </c>
      <c r="C62" s="46">
        <f t="shared" si="5"/>
        <v>7.901205287826194E-05</v>
      </c>
      <c r="D62" s="46">
        <f t="shared" si="6"/>
        <v>0.03211873166017812</v>
      </c>
      <c r="E62" s="45">
        <f t="shared" si="15"/>
        <v>0.006304744734069737</v>
      </c>
      <c r="F62" s="46">
        <f t="shared" si="7"/>
        <v>7.901205287826194E-05</v>
      </c>
      <c r="G62" s="46">
        <f t="shared" si="8"/>
        <v>0.03187804147608221</v>
      </c>
      <c r="H62" s="45">
        <f t="shared" si="16"/>
        <v>0.005545639019692458</v>
      </c>
      <c r="I62" s="46">
        <f t="shared" si="9"/>
        <v>2.641022085262521E-05</v>
      </c>
      <c r="J62" s="46">
        <f t="shared" si="10"/>
        <v>0.029631735031186872</v>
      </c>
      <c r="K62" s="45">
        <f t="shared" si="17"/>
        <v>0.004729460384806211</v>
      </c>
      <c r="L62" s="46">
        <f t="shared" si="11"/>
        <v>2.641022085262521E-05</v>
      </c>
      <c r="M62" s="47">
        <f t="shared" si="12"/>
        <v>0.02388083506639573</v>
      </c>
    </row>
    <row r="63" spans="1:13" ht="12.75">
      <c r="A63" s="44">
        <f t="shared" si="13"/>
        <v>57.5</v>
      </c>
      <c r="B63" s="45">
        <f t="shared" si="14"/>
        <v>0.0038715956967279638</v>
      </c>
      <c r="C63" s="46">
        <f t="shared" si="5"/>
        <v>3.867969149102611E-05</v>
      </c>
      <c r="D63" s="46">
        <f t="shared" si="6"/>
        <v>0.019526142890561062</v>
      </c>
      <c r="E63" s="45">
        <f t="shared" si="15"/>
        <v>0.0042957985022568845</v>
      </c>
      <c r="F63" s="46">
        <f t="shared" si="7"/>
        <v>3.867969149102611E-05</v>
      </c>
      <c r="G63" s="46">
        <f t="shared" si="8"/>
        <v>0.02171190759822967</v>
      </c>
      <c r="H63" s="45">
        <f t="shared" si="16"/>
        <v>0.003659386625926191</v>
      </c>
      <c r="I63" s="46">
        <f t="shared" si="9"/>
        <v>1.1477834668827187E-05</v>
      </c>
      <c r="J63" s="46">
        <f t="shared" si="10"/>
        <v>0.01955125155423904</v>
      </c>
      <c r="K63" s="45">
        <f t="shared" si="17"/>
        <v>0.0030048150321232256</v>
      </c>
      <c r="L63" s="46">
        <f t="shared" si="11"/>
        <v>1.1477834668827187E-05</v>
      </c>
      <c r="M63" s="47">
        <f t="shared" si="12"/>
        <v>0.01516947549631567</v>
      </c>
    </row>
    <row r="64" spans="1:13" ht="12.75">
      <c r="A64" s="44">
        <f t="shared" si="13"/>
        <v>62.5</v>
      </c>
      <c r="B64" s="45">
        <f t="shared" si="14"/>
        <v>0.002350474215475849</v>
      </c>
      <c r="C64" s="46">
        <f t="shared" si="5"/>
        <v>1.8935320363667863E-05</v>
      </c>
      <c r="D64" s="46">
        <f t="shared" si="6"/>
        <v>0.0118519194685066</v>
      </c>
      <c r="E64" s="45">
        <f t="shared" si="15"/>
        <v>0.0029252258281854487</v>
      </c>
      <c r="F64" s="46">
        <f t="shared" si="7"/>
        <v>1.8935320363667863E-05</v>
      </c>
      <c r="G64" s="46">
        <f t="shared" si="8"/>
        <v>0.014780579193374227</v>
      </c>
      <c r="H64" s="45">
        <f t="shared" si="16"/>
        <v>0.0024132599122320573</v>
      </c>
      <c r="I64" s="46">
        <f t="shared" si="9"/>
        <v>4.988246384612735E-06</v>
      </c>
      <c r="J64" s="46">
        <f t="shared" si="10"/>
        <v>0.012892720400896918</v>
      </c>
      <c r="K64" s="45">
        <f t="shared" si="17"/>
        <v>0.0019079324601940062</v>
      </c>
      <c r="L64" s="46">
        <f t="shared" si="11"/>
        <v>4.988246384612735E-06</v>
      </c>
      <c r="M64" s="47">
        <f t="shared" si="12"/>
        <v>0.009630696032572033</v>
      </c>
    </row>
    <row r="65" spans="1:13" ht="12.75">
      <c r="A65" s="44">
        <f t="shared" si="13"/>
        <v>67.5</v>
      </c>
      <c r="B65" s="45">
        <f t="shared" si="14"/>
        <v>0.0014261331883835774</v>
      </c>
      <c r="C65" s="46">
        <f t="shared" si="5"/>
        <v>9.26962815507254E-06</v>
      </c>
      <c r="D65" s="46">
        <f t="shared" si="6"/>
        <v>0.00718982396382664</v>
      </c>
      <c r="E65" s="45">
        <f t="shared" si="15"/>
        <v>0.001991493611686498</v>
      </c>
      <c r="F65" s="46">
        <f t="shared" si="7"/>
        <v>9.26962815507254E-06</v>
      </c>
      <c r="G65" s="46">
        <f t="shared" si="8"/>
        <v>0.010060585897321474</v>
      </c>
      <c r="H65" s="45">
        <f t="shared" si="16"/>
        <v>0.0015911236170304782</v>
      </c>
      <c r="I65" s="46">
        <f t="shared" si="9"/>
        <v>2.1678829423446033E-06</v>
      </c>
      <c r="J65" s="46">
        <f t="shared" si="10"/>
        <v>0.008500165680314191</v>
      </c>
      <c r="K65" s="45">
        <f t="shared" si="17"/>
        <v>0.0012111899864102845</v>
      </c>
      <c r="L65" s="46">
        <f t="shared" si="11"/>
        <v>2.1678829423446033E-06</v>
      </c>
      <c r="M65" s="47">
        <f t="shared" si="12"/>
        <v>0.006113179798086202</v>
      </c>
    </row>
    <row r="66" spans="1:13" ht="12.75">
      <c r="A66" s="44">
        <f t="shared" si="13"/>
        <v>72.5</v>
      </c>
      <c r="B66" s="45">
        <f t="shared" si="14"/>
        <v>0.0008651047632139286</v>
      </c>
      <c r="C66" s="46">
        <f t="shared" si="5"/>
        <v>4.537869150510065E-06</v>
      </c>
      <c r="D66" s="46">
        <f t="shared" si="6"/>
        <v>0.0043608021514912445</v>
      </c>
      <c r="E66" s="45">
        <f t="shared" si="15"/>
        <v>0.0013556985365314593</v>
      </c>
      <c r="F66" s="46">
        <f t="shared" si="7"/>
        <v>4.537869150510065E-06</v>
      </c>
      <c r="G66" s="46">
        <f t="shared" si="8"/>
        <v>0.0068476952570354</v>
      </c>
      <c r="H66" s="45">
        <f t="shared" si="16"/>
        <v>0.0010489829678721001</v>
      </c>
      <c r="I66" s="46">
        <f t="shared" si="9"/>
        <v>9.421580429960177E-07</v>
      </c>
      <c r="J66" s="46">
        <f t="shared" si="10"/>
        <v>0.005603775179248561</v>
      </c>
      <c r="K66" s="45">
        <f t="shared" si="17"/>
        <v>0.0007688227709117795</v>
      </c>
      <c r="L66" s="46">
        <f t="shared" si="11"/>
        <v>9.421580429960177E-07</v>
      </c>
      <c r="M66" s="47">
        <f t="shared" si="12"/>
        <v>0.0038801981452344938</v>
      </c>
    </row>
    <row r="67" spans="1:13" ht="12.75">
      <c r="A67" s="44">
        <f t="shared" si="13"/>
        <v>77.5</v>
      </c>
      <c r="B67" s="45">
        <f t="shared" si="14"/>
        <v>0.0005247373903146235</v>
      </c>
      <c r="C67" s="46">
        <f t="shared" si="5"/>
        <v>2.221475994793E-06</v>
      </c>
      <c r="D67" s="46">
        <f t="shared" si="6"/>
        <v>0.0026447881171776954</v>
      </c>
      <c r="E67" s="45">
        <f t="shared" si="15"/>
        <v>0.0009228568656409405</v>
      </c>
      <c r="F67" s="46">
        <f t="shared" si="7"/>
        <v>2.221475994793E-06</v>
      </c>
      <c r="G67" s="46">
        <f t="shared" si="8"/>
        <v>0.004660905480332884</v>
      </c>
      <c r="H67" s="45">
        <f t="shared" si="16"/>
        <v>0.0006915442299696578</v>
      </c>
      <c r="I67" s="46">
        <f t="shared" si="9"/>
        <v>4.094601976166045E-07</v>
      </c>
      <c r="J67" s="46">
        <f t="shared" si="10"/>
        <v>0.003694237770512931</v>
      </c>
      <c r="K67" s="45">
        <f t="shared" si="17"/>
        <v>0.00048800830678055653</v>
      </c>
      <c r="L67" s="46">
        <f t="shared" si="11"/>
        <v>4.094601976166045E-07</v>
      </c>
      <c r="M67" s="47">
        <f t="shared" si="12"/>
        <v>0.0024628402146762113</v>
      </c>
    </row>
    <row r="68" spans="1:13" ht="12.75">
      <c r="A68" s="44">
        <f t="shared" si="13"/>
        <v>82.5</v>
      </c>
      <c r="B68" s="45">
        <f t="shared" si="14"/>
        <v>0.00031827485548056004</v>
      </c>
      <c r="C68" s="46">
        <f t="shared" si="5"/>
        <v>1.0875050451568976E-06</v>
      </c>
      <c r="D68" s="46">
        <f t="shared" si="6"/>
        <v>0.0016040275158081914</v>
      </c>
      <c r="E68" s="45">
        <f t="shared" si="15"/>
        <v>0.000628204132974509</v>
      </c>
      <c r="F68" s="46">
        <f t="shared" si="7"/>
        <v>1.0875050451568976E-06</v>
      </c>
      <c r="G68" s="46">
        <f t="shared" si="8"/>
        <v>0.003172518204859317</v>
      </c>
      <c r="H68" s="45">
        <f t="shared" si="16"/>
        <v>0.00045589697327644036</v>
      </c>
      <c r="I68" s="46">
        <f t="shared" si="9"/>
        <v>1.7795066833913044E-07</v>
      </c>
      <c r="J68" s="46">
        <f t="shared" si="10"/>
        <v>0.0024353799329483606</v>
      </c>
      <c r="K68" s="45">
        <f t="shared" si="17"/>
        <v>0.00030975862857357517</v>
      </c>
      <c r="L68" s="46">
        <f t="shared" si="11"/>
        <v>1.7795066833913044E-07</v>
      </c>
      <c r="M68" s="47">
        <f t="shared" si="12"/>
        <v>0.0015632184394726314</v>
      </c>
    </row>
    <row r="69" spans="1:13" ht="13.5" thickBot="1">
      <c r="A69" s="48"/>
      <c r="B69" s="49">
        <f>SUM(B52:B68)</f>
        <v>0.17674101634593956</v>
      </c>
      <c r="C69" s="50">
        <f>SUM(C52:C68)</f>
        <v>0.19580968578011898</v>
      </c>
      <c r="D69" s="50">
        <f>($B$39*C69+(1-$B$39)*B69)*5</f>
        <v>0.8932394164467874</v>
      </c>
      <c r="E69" s="49">
        <f>SUM(E52:E68)</f>
        <v>0.17629580681296833</v>
      </c>
      <c r="F69" s="50">
        <f>SUM(F52:F68)</f>
        <v>0.19580968578011898</v>
      </c>
      <c r="G69" s="50">
        <f>($B$40*F69+(1-$B$40)*E69)*5</f>
        <v>0.891235973548417</v>
      </c>
      <c r="H69" s="49">
        <f>SUM(H52:H68)</f>
        <v>0.17640553780671833</v>
      </c>
      <c r="I69" s="50">
        <f>SUM(I52:I68)</f>
        <v>0.19432793224723</v>
      </c>
      <c r="J69" s="50">
        <f>($B$37*I69+(1-$B$37)*H69)*5</f>
        <v>0.8867441086232</v>
      </c>
      <c r="K69" s="49">
        <f>SUM(K52:K68)</f>
        <v>0.1765750666209686</v>
      </c>
      <c r="L69" s="50">
        <f>SUM(L52:L68)</f>
        <v>0.19432793224723</v>
      </c>
      <c r="M69" s="51">
        <f>($B$38*L69+(1-$B$38)*K69)*5</f>
        <v>0.8917517659179737</v>
      </c>
    </row>
    <row r="70" ht="13.5" thickTop="1"/>
    <row r="73" s="7" customFormat="1" ht="12.75"/>
    <row r="74" s="7" customFormat="1" ht="12.75"/>
    <row r="75" s="7" customFormat="1" ht="12.75">
      <c r="A75" s="125"/>
    </row>
    <row r="76" s="7" customFormat="1" ht="12.75">
      <c r="A76" s="125"/>
    </row>
    <row r="77" spans="2:13" s="7" customFormat="1" ht="12.75">
      <c r="B77" s="46"/>
      <c r="C77" s="46"/>
      <c r="D77" s="46"/>
      <c r="E77" s="46"/>
      <c r="F77" s="46"/>
      <c r="G77" s="46"/>
      <c r="H77" s="46"/>
      <c r="I77" s="46"/>
      <c r="J77" s="46"/>
      <c r="K77" s="46"/>
      <c r="L77" s="46"/>
      <c r="M77" s="46"/>
    </row>
    <row r="78" spans="2:13" s="7" customFormat="1" ht="12.75">
      <c r="B78" s="46"/>
      <c r="C78" s="46"/>
      <c r="D78" s="46"/>
      <c r="E78" s="46"/>
      <c r="F78" s="46"/>
      <c r="G78" s="46"/>
      <c r="H78" s="46"/>
      <c r="I78" s="46"/>
      <c r="J78" s="46"/>
      <c r="K78" s="46"/>
      <c r="L78" s="46"/>
      <c r="M78" s="46"/>
    </row>
    <row r="79" spans="2:13" s="7" customFormat="1" ht="12.75">
      <c r="B79" s="46"/>
      <c r="C79" s="46"/>
      <c r="D79" s="46"/>
      <c r="E79" s="46"/>
      <c r="F79" s="46"/>
      <c r="G79" s="46"/>
      <c r="H79" s="46"/>
      <c r="I79" s="46"/>
      <c r="J79" s="46"/>
      <c r="K79" s="46"/>
      <c r="L79" s="46"/>
      <c r="M79" s="46"/>
    </row>
    <row r="80" spans="2:13" s="7" customFormat="1" ht="12.75">
      <c r="B80" s="46"/>
      <c r="C80" s="46"/>
      <c r="D80" s="46"/>
      <c r="E80" s="46"/>
      <c r="F80" s="46"/>
      <c r="G80" s="46"/>
      <c r="H80" s="46"/>
      <c r="I80" s="46"/>
      <c r="J80" s="46"/>
      <c r="K80" s="46"/>
      <c r="L80" s="46"/>
      <c r="M80" s="46"/>
    </row>
    <row r="81" spans="2:13" s="7" customFormat="1" ht="12.75">
      <c r="B81" s="46"/>
      <c r="C81" s="46"/>
      <c r="D81" s="46"/>
      <c r="E81" s="46"/>
      <c r="F81" s="46"/>
      <c r="G81" s="46"/>
      <c r="H81" s="46"/>
      <c r="I81" s="46"/>
      <c r="J81" s="46"/>
      <c r="K81" s="46"/>
      <c r="L81" s="46"/>
      <c r="M81" s="46"/>
    </row>
    <row r="82" spans="2:13" s="7" customFormat="1" ht="12.75">
      <c r="B82" s="46"/>
      <c r="C82" s="46"/>
      <c r="D82" s="46"/>
      <c r="E82" s="46"/>
      <c r="F82" s="46"/>
      <c r="G82" s="46"/>
      <c r="H82" s="46"/>
      <c r="I82" s="46"/>
      <c r="J82" s="46"/>
      <c r="K82" s="46"/>
      <c r="L82" s="46"/>
      <c r="M82" s="46"/>
    </row>
    <row r="83" spans="2:13" s="7" customFormat="1" ht="12.75">
      <c r="B83" s="46"/>
      <c r="C83" s="46"/>
      <c r="D83" s="46"/>
      <c r="E83" s="46"/>
      <c r="F83" s="46"/>
      <c r="G83" s="46"/>
      <c r="H83" s="46"/>
      <c r="I83" s="46"/>
      <c r="J83" s="46"/>
      <c r="K83" s="46"/>
      <c r="L83" s="46"/>
      <c r="M83" s="46"/>
    </row>
    <row r="84" spans="2:13" s="7" customFormat="1" ht="12.75">
      <c r="B84" s="46"/>
      <c r="C84" s="46"/>
      <c r="D84" s="46"/>
      <c r="E84" s="46"/>
      <c r="F84" s="46"/>
      <c r="G84" s="46"/>
      <c r="H84" s="46"/>
      <c r="I84" s="46"/>
      <c r="J84" s="46"/>
      <c r="K84" s="46"/>
      <c r="L84" s="46"/>
      <c r="M84" s="46"/>
    </row>
    <row r="85" spans="2:13" s="7" customFormat="1" ht="12.75">
      <c r="B85" s="46"/>
      <c r="C85" s="46"/>
      <c r="D85" s="46"/>
      <c r="E85" s="46"/>
      <c r="F85" s="46"/>
      <c r="G85" s="46"/>
      <c r="H85" s="46"/>
      <c r="I85" s="46"/>
      <c r="J85" s="46"/>
      <c r="K85" s="46"/>
      <c r="L85" s="46"/>
      <c r="M85" s="46"/>
    </row>
    <row r="86" spans="2:13" s="7" customFormat="1" ht="12.75">
      <c r="B86" s="46"/>
      <c r="C86" s="46"/>
      <c r="D86" s="46"/>
      <c r="E86" s="46"/>
      <c r="F86" s="46"/>
      <c r="G86" s="46"/>
      <c r="H86" s="46"/>
      <c r="I86" s="46"/>
      <c r="J86" s="46"/>
      <c r="K86" s="46"/>
      <c r="L86" s="46"/>
      <c r="M86" s="46"/>
    </row>
    <row r="87" spans="2:13" s="7" customFormat="1" ht="12.75">
      <c r="B87" s="46"/>
      <c r="C87" s="46"/>
      <c r="D87" s="46"/>
      <c r="E87" s="46"/>
      <c r="F87" s="46"/>
      <c r="G87" s="46"/>
      <c r="H87" s="46"/>
      <c r="I87" s="46"/>
      <c r="J87" s="46"/>
      <c r="K87" s="46"/>
      <c r="L87" s="46"/>
      <c r="M87" s="46"/>
    </row>
    <row r="88" spans="2:13" s="7" customFormat="1" ht="12.75">
      <c r="B88" s="46"/>
      <c r="C88" s="46"/>
      <c r="D88" s="46"/>
      <c r="E88" s="46"/>
      <c r="F88" s="46"/>
      <c r="G88" s="46"/>
      <c r="H88" s="46"/>
      <c r="I88" s="46"/>
      <c r="J88" s="46"/>
      <c r="K88" s="46"/>
      <c r="L88" s="46"/>
      <c r="M88" s="46"/>
    </row>
    <row r="89" spans="2:13" s="7" customFormat="1" ht="12.75">
      <c r="B89" s="46"/>
      <c r="C89" s="46"/>
      <c r="D89" s="46"/>
      <c r="E89" s="46"/>
      <c r="F89" s="46"/>
      <c r="G89" s="46"/>
      <c r="H89" s="46"/>
      <c r="I89" s="46"/>
      <c r="J89" s="46"/>
      <c r="K89" s="46"/>
      <c r="L89" s="46"/>
      <c r="M89" s="46"/>
    </row>
    <row r="90" spans="2:13" s="7" customFormat="1" ht="12.75">
      <c r="B90" s="46"/>
      <c r="C90" s="46"/>
      <c r="D90" s="46"/>
      <c r="E90" s="46"/>
      <c r="F90" s="46"/>
      <c r="G90" s="46"/>
      <c r="H90" s="46"/>
      <c r="I90" s="46"/>
      <c r="J90" s="46"/>
      <c r="K90" s="46"/>
      <c r="L90" s="46"/>
      <c r="M90" s="46"/>
    </row>
    <row r="91" spans="2:13" s="7" customFormat="1" ht="12.75">
      <c r="B91" s="46"/>
      <c r="C91" s="46"/>
      <c r="D91" s="46"/>
      <c r="E91" s="46"/>
      <c r="F91" s="46"/>
      <c r="G91" s="46"/>
      <c r="H91" s="46"/>
      <c r="I91" s="46"/>
      <c r="J91" s="46"/>
      <c r="K91" s="46"/>
      <c r="L91" s="46"/>
      <c r="M91" s="46"/>
    </row>
    <row r="92" spans="2:13" s="7" customFormat="1" ht="12.75">
      <c r="B92" s="46"/>
      <c r="C92" s="46"/>
      <c r="D92" s="46"/>
      <c r="E92" s="46"/>
      <c r="F92" s="46"/>
      <c r="G92" s="46"/>
      <c r="H92" s="46"/>
      <c r="I92" s="46"/>
      <c r="J92" s="46"/>
      <c r="K92" s="46"/>
      <c r="L92" s="46"/>
      <c r="M92" s="46"/>
    </row>
    <row r="93" spans="2:13" s="7" customFormat="1" ht="12.75">
      <c r="B93" s="46"/>
      <c r="C93" s="46"/>
      <c r="D93" s="46"/>
      <c r="E93" s="46"/>
      <c r="F93" s="46"/>
      <c r="G93" s="46"/>
      <c r="H93" s="46"/>
      <c r="I93" s="46"/>
      <c r="J93" s="46"/>
      <c r="K93" s="46"/>
      <c r="L93" s="46"/>
      <c r="M93" s="46"/>
    </row>
    <row r="94" spans="2:13" s="7" customFormat="1" ht="12.75">
      <c r="B94" s="46"/>
      <c r="C94" s="46"/>
      <c r="D94" s="46"/>
      <c r="E94" s="46"/>
      <c r="F94" s="46"/>
      <c r="G94" s="46"/>
      <c r="H94" s="46"/>
      <c r="I94" s="46"/>
      <c r="J94" s="46"/>
      <c r="K94" s="46"/>
      <c r="L94" s="46"/>
      <c r="M94" s="46"/>
    </row>
    <row r="95" s="7" customFormat="1" ht="12.75"/>
    <row r="96" s="7" customFormat="1" ht="12.75"/>
    <row r="97" s="7" customFormat="1" ht="12.75"/>
    <row r="98" s="7" customFormat="1" ht="12.75"/>
    <row r="99" s="7" customFormat="1" ht="12.75"/>
    <row r="100" s="7" customFormat="1" ht="12.75"/>
    <row r="101" s="7" customFormat="1" ht="12.75"/>
    <row r="102" s="7" customFormat="1" ht="12.75"/>
  </sheetData>
  <sheetProtection/>
  <mergeCells count="2">
    <mergeCell ref="A50:A51"/>
    <mergeCell ref="A75:A76"/>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22"/>
  </sheetPr>
  <dimension ref="A1:O69"/>
  <sheetViews>
    <sheetView zoomScale="75" zoomScaleNormal="75" zoomScalePageLayoutView="0" workbookViewId="0" topLeftCell="A1">
      <selection activeCell="S45" sqref="S45"/>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6384" width="9.140625" style="4" customWidth="1"/>
  </cols>
  <sheetData>
    <row r="1" spans="1:3" ht="18.75" thickBot="1">
      <c r="A1" s="1" t="s">
        <v>0</v>
      </c>
      <c r="B1" s="2"/>
      <c r="C1" s="3"/>
    </row>
    <row r="2" ht="18">
      <c r="A2" s="5"/>
    </row>
    <row r="3" ht="18">
      <c r="A3" s="5"/>
    </row>
    <row r="4" spans="1:15" ht="12.75">
      <c r="A4" s="6"/>
      <c r="J4" s="7"/>
      <c r="K4" s="7"/>
      <c r="L4" s="7"/>
      <c r="M4" s="7"/>
      <c r="N4" s="7"/>
      <c r="O4" s="7"/>
    </row>
    <row r="5" spans="1:15" ht="12.75">
      <c r="A5" s="6"/>
      <c r="J5" s="7"/>
      <c r="K5" s="7"/>
      <c r="L5" s="7"/>
      <c r="M5" s="7"/>
      <c r="N5" s="55"/>
      <c r="O5" s="7"/>
    </row>
    <row r="6" spans="10:15" ht="13.5" thickBot="1">
      <c r="J6" s="7"/>
      <c r="K6" s="8"/>
      <c r="L6" s="7"/>
      <c r="M6" s="7"/>
      <c r="N6" s="55"/>
      <c r="O6" s="7"/>
    </row>
    <row r="7" spans="1:15" ht="13.5" thickTop="1">
      <c r="A7" s="9" t="s">
        <v>1</v>
      </c>
      <c r="B7" s="10"/>
      <c r="J7" s="7"/>
      <c r="K7" s="7"/>
      <c r="L7" s="7"/>
      <c r="M7" s="7"/>
      <c r="N7" s="7"/>
      <c r="O7" s="7"/>
    </row>
    <row r="8" spans="1:15" ht="15.75">
      <c r="A8" s="11" t="s">
        <v>2</v>
      </c>
      <c r="B8" s="72">
        <v>2000</v>
      </c>
      <c r="J8" s="7"/>
      <c r="K8" s="7"/>
      <c r="L8" s="7"/>
      <c r="M8" s="7"/>
      <c r="N8" s="7"/>
      <c r="O8" s="7"/>
    </row>
    <row r="9" spans="1:15" ht="12.75">
      <c r="A9" s="11" t="s">
        <v>3</v>
      </c>
      <c r="B9" s="53">
        <v>1</v>
      </c>
      <c r="J9" s="7"/>
      <c r="K9" s="7"/>
      <c r="L9" s="7"/>
      <c r="M9" s="7"/>
      <c r="N9" s="7"/>
      <c r="O9" s="7"/>
    </row>
    <row r="10" spans="1:15" ht="12.75">
      <c r="A10" s="11" t="s">
        <v>4</v>
      </c>
      <c r="B10" s="52">
        <v>0.5</v>
      </c>
      <c r="C10" s="7"/>
      <c r="H10" s="7"/>
      <c r="I10" s="7"/>
      <c r="J10" s="7"/>
      <c r="K10" s="7"/>
      <c r="L10" s="7"/>
      <c r="M10" s="7"/>
      <c r="N10" s="7"/>
      <c r="O10" s="7"/>
    </row>
    <row r="11" spans="1:2" ht="13.5" thickBot="1">
      <c r="A11" s="12" t="s">
        <v>5</v>
      </c>
      <c r="B11" s="54">
        <v>0</v>
      </c>
    </row>
    <row r="12" ht="14.25" thickBot="1" thickTop="1"/>
    <row r="13" spans="1:5" ht="12.75">
      <c r="A13" s="13"/>
      <c r="B13" s="14" t="s">
        <v>6</v>
      </c>
      <c r="C13" s="15"/>
      <c r="D13" s="16" t="s">
        <v>7</v>
      </c>
      <c r="E13" s="17"/>
    </row>
    <row r="14" spans="1:5" ht="13.5" thickBot="1">
      <c r="A14" s="18" t="s">
        <v>8</v>
      </c>
      <c r="B14" s="18" t="s">
        <v>9</v>
      </c>
      <c r="C14" s="19" t="s">
        <v>10</v>
      </c>
      <c r="D14" s="20" t="s">
        <v>9</v>
      </c>
      <c r="E14" s="21" t="s">
        <v>10</v>
      </c>
    </row>
    <row r="15" spans="1:14" ht="12.75">
      <c r="A15" s="22">
        <v>2.5</v>
      </c>
      <c r="B15" s="23">
        <f aca="true" t="shared" si="0" ref="B15:B31">IF($B$8&lt;0,$J$39*($J$37*J52-D52)/($J$37-1),$J$39*(J52-$J$37*D52)/(1-$J$37))</f>
        <v>78.90955129881671</v>
      </c>
      <c r="C15" s="24">
        <f aca="true" t="shared" si="1" ref="C15:C31">IF($B$8&lt;0,$J$40*($J$38*M52-G52)/($J$38-1),$J$40*(M52-$J$38*G52)/(1-$J$38))</f>
        <v>79.49083139285341</v>
      </c>
      <c r="D15" s="25">
        <f aca="true" t="shared" si="2" ref="D15:D31">B15/ABS($B$32)</f>
        <v>0.11119073137560537</v>
      </c>
      <c r="E15" s="26">
        <f aca="true" t="shared" si="3" ref="E15:E31">C15/ABS($C$32)</f>
        <v>0.061605394329461376</v>
      </c>
      <c r="J15" s="27"/>
      <c r="L15" s="27"/>
      <c r="M15" s="7"/>
      <c r="N15" s="7"/>
    </row>
    <row r="16" spans="1:9" ht="12.75">
      <c r="A16" s="22">
        <f aca="true" t="shared" si="4" ref="A16:A31">A15+5</f>
        <v>7.5</v>
      </c>
      <c r="B16" s="23">
        <f t="shared" si="0"/>
        <v>34.29394962856312</v>
      </c>
      <c r="C16" s="24">
        <f t="shared" si="1"/>
        <v>34.54657291607229</v>
      </c>
      <c r="D16" s="25">
        <f t="shared" si="2"/>
        <v>0.048323292658429856</v>
      </c>
      <c r="E16" s="26">
        <f t="shared" si="3"/>
        <v>0.02677359400995602</v>
      </c>
      <c r="I16" s="28"/>
    </row>
    <row r="17" spans="1:5" ht="12.75">
      <c r="A17" s="22">
        <f t="shared" si="4"/>
        <v>12.5</v>
      </c>
      <c r="B17" s="23">
        <f t="shared" si="0"/>
        <v>20.596933875610798</v>
      </c>
      <c r="C17" s="24">
        <f t="shared" si="1"/>
        <v>28.25763526160949</v>
      </c>
      <c r="D17" s="25">
        <f t="shared" si="2"/>
        <v>0.02902295227926976</v>
      </c>
      <c r="E17" s="26">
        <f t="shared" si="3"/>
        <v>0.021899667327747348</v>
      </c>
    </row>
    <row r="18" spans="1:5" ht="12.75">
      <c r="A18" s="22">
        <f t="shared" si="4"/>
        <v>17.5</v>
      </c>
      <c r="B18" s="23">
        <f t="shared" si="0"/>
        <v>70.26185468335807</v>
      </c>
      <c r="C18" s="24">
        <f t="shared" si="1"/>
        <v>149.39692750657193</v>
      </c>
      <c r="D18" s="25">
        <f t="shared" si="2"/>
        <v>0.09900534069018638</v>
      </c>
      <c r="E18" s="26">
        <f t="shared" si="3"/>
        <v>0.1157826188175932</v>
      </c>
    </row>
    <row r="19" spans="1:5" ht="12.75">
      <c r="A19" s="22">
        <f t="shared" si="4"/>
        <v>22.5</v>
      </c>
      <c r="B19" s="23">
        <f t="shared" si="0"/>
        <v>122.04272547636135</v>
      </c>
      <c r="C19" s="24">
        <f t="shared" si="1"/>
        <v>259.9688272085658</v>
      </c>
      <c r="D19" s="25">
        <f t="shared" si="2"/>
        <v>0.1719692949894183</v>
      </c>
      <c r="E19" s="26">
        <f t="shared" si="3"/>
        <v>0.20147584108663844</v>
      </c>
    </row>
    <row r="20" spans="1:5" ht="12.75">
      <c r="A20" s="22">
        <f t="shared" si="4"/>
        <v>27.5</v>
      </c>
      <c r="B20" s="23">
        <f t="shared" si="0"/>
        <v>116.55010544386812</v>
      </c>
      <c r="C20" s="24">
        <f t="shared" si="1"/>
        <v>240.70735621505543</v>
      </c>
      <c r="D20" s="25">
        <f t="shared" si="2"/>
        <v>0.16422969403454146</v>
      </c>
      <c r="E20" s="26">
        <f t="shared" si="3"/>
        <v>0.1865482010666679</v>
      </c>
    </row>
    <row r="21" spans="1:5" ht="12.75">
      <c r="A21" s="22">
        <f t="shared" si="4"/>
        <v>32.5</v>
      </c>
      <c r="B21" s="23">
        <f t="shared" si="0"/>
        <v>88.07621099201207</v>
      </c>
      <c r="C21" s="24">
        <f t="shared" si="1"/>
        <v>175.5640479943855</v>
      </c>
      <c r="D21" s="25">
        <f t="shared" si="2"/>
        <v>0.12410738821601701</v>
      </c>
      <c r="E21" s="26">
        <f t="shared" si="3"/>
        <v>0.13606213719564872</v>
      </c>
    </row>
    <row r="22" spans="1:5" ht="12.75">
      <c r="A22" s="22">
        <f t="shared" si="4"/>
        <v>37.5</v>
      </c>
      <c r="B22" s="23">
        <f t="shared" si="0"/>
        <v>61.017614432980665</v>
      </c>
      <c r="C22" s="24">
        <f t="shared" si="1"/>
        <v>117.24642977105565</v>
      </c>
      <c r="D22" s="25">
        <f t="shared" si="2"/>
        <v>0.0859793657919273</v>
      </c>
      <c r="E22" s="26">
        <f t="shared" si="3"/>
        <v>0.0908659830725681</v>
      </c>
    </row>
    <row r="23" spans="1:5" ht="12.75">
      <c r="A23" s="22">
        <f t="shared" si="4"/>
        <v>42.5</v>
      </c>
      <c r="B23" s="23">
        <f t="shared" si="0"/>
        <v>40.94565773293626</v>
      </c>
      <c r="C23" s="24">
        <f t="shared" si="1"/>
        <v>75.80535847848418</v>
      </c>
      <c r="D23" s="25">
        <f t="shared" si="2"/>
        <v>0.057696154078228375</v>
      </c>
      <c r="E23" s="26">
        <f t="shared" si="3"/>
        <v>0.05874915282082522</v>
      </c>
    </row>
    <row r="24" spans="1:5" ht="12.75">
      <c r="A24" s="22">
        <f t="shared" si="4"/>
        <v>47.5</v>
      </c>
      <c r="B24" s="23">
        <f t="shared" si="0"/>
        <v>27.160233730356822</v>
      </c>
      <c r="C24" s="24">
        <f t="shared" si="1"/>
        <v>48.43479623243952</v>
      </c>
      <c r="D24" s="25">
        <f t="shared" si="2"/>
        <v>0.03827123843823007</v>
      </c>
      <c r="E24" s="26">
        <f t="shared" si="3"/>
        <v>0.037536967080140614</v>
      </c>
    </row>
    <row r="25" spans="1:5" ht="12.75">
      <c r="A25" s="22">
        <f t="shared" si="4"/>
        <v>52.5</v>
      </c>
      <c r="B25" s="23">
        <f t="shared" si="0"/>
        <v>17.941565661105642</v>
      </c>
      <c r="C25" s="24">
        <f t="shared" si="1"/>
        <v>30.813980730833197</v>
      </c>
      <c r="D25" s="25">
        <f t="shared" si="2"/>
        <v>0.02528129706792159</v>
      </c>
      <c r="E25" s="26">
        <f t="shared" si="3"/>
        <v>0.023880835066395722</v>
      </c>
    </row>
    <row r="26" spans="1:5" ht="12.75">
      <c r="A26" s="22">
        <f t="shared" si="4"/>
        <v>57.5</v>
      </c>
      <c r="B26" s="23">
        <f t="shared" si="0"/>
        <v>11.834782229227898</v>
      </c>
      <c r="C26" s="24">
        <f t="shared" si="1"/>
        <v>19.573516769439575</v>
      </c>
      <c r="D26" s="25">
        <f t="shared" si="2"/>
        <v>0.016676284050275676</v>
      </c>
      <c r="E26" s="26">
        <f t="shared" si="3"/>
        <v>0.015169475496315666</v>
      </c>
    </row>
    <row r="27" spans="1:5" ht="12.75">
      <c r="A27" s="22">
        <f t="shared" si="4"/>
        <v>62.5</v>
      </c>
      <c r="B27" s="23">
        <f t="shared" si="0"/>
        <v>7.802843788412248</v>
      </c>
      <c r="C27" s="24">
        <f t="shared" si="1"/>
        <v>12.42670455815746</v>
      </c>
      <c r="D27" s="25">
        <f t="shared" si="2"/>
        <v>0.010994916247308167</v>
      </c>
      <c r="E27" s="26">
        <f t="shared" si="3"/>
        <v>0.00963069603257203</v>
      </c>
    </row>
    <row r="28" spans="1:5" ht="12.75">
      <c r="A28" s="22">
        <f t="shared" si="4"/>
        <v>67.5</v>
      </c>
      <c r="B28" s="23">
        <f t="shared" si="0"/>
        <v>5.143808213660513</v>
      </c>
      <c r="C28" s="24">
        <f t="shared" si="1"/>
        <v>7.887973933014454</v>
      </c>
      <c r="D28" s="25">
        <f t="shared" si="2"/>
        <v>0.007248093391976178</v>
      </c>
      <c r="E28" s="26">
        <f t="shared" si="3"/>
        <v>0.0061131797980862</v>
      </c>
    </row>
    <row r="29" spans="1:5" ht="12.75">
      <c r="A29" s="22">
        <f t="shared" si="4"/>
        <v>72.5</v>
      </c>
      <c r="B29" s="23">
        <f t="shared" si="0"/>
        <v>3.3908180150135356</v>
      </c>
      <c r="C29" s="24">
        <f t="shared" si="1"/>
        <v>5.00670728417354</v>
      </c>
      <c r="D29" s="25">
        <f t="shared" si="2"/>
        <v>0.004777970839337255</v>
      </c>
      <c r="E29" s="26">
        <f t="shared" si="3"/>
        <v>0.0038801981452344925</v>
      </c>
    </row>
    <row r="30" spans="1:5" ht="12.75">
      <c r="A30" s="22">
        <f t="shared" si="4"/>
        <v>77.5</v>
      </c>
      <c r="B30" s="23">
        <f t="shared" si="0"/>
        <v>2.235251904164247</v>
      </c>
      <c r="C30" s="24">
        <f t="shared" si="1"/>
        <v>3.177858341517692</v>
      </c>
      <c r="D30" s="25">
        <f t="shared" si="2"/>
        <v>0.0031496731376859845</v>
      </c>
      <c r="E30" s="26">
        <f t="shared" si="3"/>
        <v>0.0024628402146762104</v>
      </c>
    </row>
    <row r="31" spans="1:5" ht="13.5" thickBot="1">
      <c r="A31" s="22">
        <f t="shared" si="4"/>
        <v>82.5</v>
      </c>
      <c r="B31" s="23">
        <f t="shared" si="0"/>
        <v>1.473512248390658</v>
      </c>
      <c r="C31" s="24">
        <f t="shared" si="1"/>
        <v>2.0170560509324273</v>
      </c>
      <c r="D31" s="25">
        <f t="shared" si="2"/>
        <v>0.002076312713641382</v>
      </c>
      <c r="E31" s="26">
        <f t="shared" si="3"/>
        <v>0.0015632184394726307</v>
      </c>
    </row>
    <row r="32" spans="1:5" ht="13.5" thickBot="1">
      <c r="A32" s="29"/>
      <c r="B32" s="30">
        <f>SUM(B15:B31)</f>
        <v>709.6774193548387</v>
      </c>
      <c r="C32" s="31">
        <f>SUM(C15:C31)</f>
        <v>1290.3225806451617</v>
      </c>
      <c r="D32" s="32">
        <f>SUM(D15:D31)</f>
        <v>1.0000000000000002</v>
      </c>
      <c r="E32" s="33">
        <f>SUM(E15:E31)</f>
        <v>1.0000000000000002</v>
      </c>
    </row>
    <row r="34" spans="1:8" ht="12.75">
      <c r="A34" s="6" t="s">
        <v>11</v>
      </c>
      <c r="B34" s="6"/>
      <c r="C34" s="6"/>
      <c r="D34" s="6"/>
      <c r="E34" s="6"/>
      <c r="F34" s="6"/>
      <c r="G34" s="6"/>
      <c r="H34" s="6"/>
    </row>
    <row r="36" spans="1:12" ht="12.75">
      <c r="A36" s="4" t="s">
        <v>12</v>
      </c>
      <c r="C36" s="34" t="s">
        <v>13</v>
      </c>
      <c r="D36" s="28"/>
      <c r="E36" s="28" t="s">
        <v>14</v>
      </c>
      <c r="G36" s="4" t="s">
        <v>15</v>
      </c>
      <c r="I36" s="4" t="s">
        <v>16</v>
      </c>
      <c r="K36" s="34" t="s">
        <v>17</v>
      </c>
      <c r="L36" s="4">
        <f>IF(B11=0,0,IF(B8&lt;0,B11,1/B11))</f>
        <v>0</v>
      </c>
    </row>
    <row r="37" spans="1:12" ht="12.75">
      <c r="A37" s="4" t="s">
        <v>18</v>
      </c>
      <c r="B37" s="35">
        <f>($B$38/($B$10*(1-$B$38)))/(1+($B$38/($B$10*(1-$B$38))))</f>
        <v>0.18181818181818182</v>
      </c>
      <c r="C37" s="28" t="s">
        <v>19</v>
      </c>
      <c r="D37" s="28">
        <f>IF(B11&lt;&gt;0,IF(B8&lt;0,B8/(L36-1),D38-B8),IF(B8&gt;0,0,D38-B8))</f>
        <v>0</v>
      </c>
      <c r="E37" s="28" t="s">
        <v>20</v>
      </c>
      <c r="F37" s="4">
        <f>B9*(1-$B$40)/(1-$B$39)</f>
        <v>1</v>
      </c>
      <c r="G37" s="4" t="s">
        <v>21</v>
      </c>
      <c r="H37" s="27">
        <f>D37/(F37+1)</f>
        <v>0</v>
      </c>
      <c r="I37" s="4" t="s">
        <v>22</v>
      </c>
      <c r="J37" s="4">
        <f>IF(B8&lt;0,H40/H38,H38/H40)</f>
        <v>0</v>
      </c>
      <c r="K37" s="7" t="s">
        <v>23</v>
      </c>
      <c r="L37" s="7">
        <v>20</v>
      </c>
    </row>
    <row r="38" spans="1:12" ht="12.75">
      <c r="A38" s="4" t="s">
        <v>24</v>
      </c>
      <c r="B38" s="35">
        <v>0.1</v>
      </c>
      <c r="C38" s="28" t="s">
        <v>25</v>
      </c>
      <c r="D38" s="28">
        <f>IF(B11&lt;&gt;0,IF(B8&lt;0,B8+D37,B8/(1-1/L36)),IF(B8&lt;0,0,B8/(1-L36)))</f>
        <v>2000</v>
      </c>
      <c r="E38" s="28" t="s">
        <v>26</v>
      </c>
      <c r="F38" s="4">
        <f>B10*(1-$B$38)/(1-$B$37)</f>
        <v>0.55</v>
      </c>
      <c r="G38" s="4" t="s">
        <v>27</v>
      </c>
      <c r="H38" s="27">
        <f>D37-H37</f>
        <v>0</v>
      </c>
      <c r="I38" s="4" t="s">
        <v>28</v>
      </c>
      <c r="J38" s="4">
        <f>IF(B8&lt;0,H39/H37,H37/H39)</f>
        <v>0</v>
      </c>
      <c r="K38" s="7" t="s">
        <v>29</v>
      </c>
      <c r="L38" s="7">
        <v>0.2</v>
      </c>
    </row>
    <row r="39" spans="1:12" ht="12.75">
      <c r="A39" s="4" t="s">
        <v>30</v>
      </c>
      <c r="B39" s="35">
        <f>($B$40/($B$9*(1-$B$40)))/(1+($B$40/($B$9*(1-$B$40))))</f>
        <v>0.1</v>
      </c>
      <c r="C39" s="28"/>
      <c r="D39" s="28"/>
      <c r="G39" s="4" t="s">
        <v>31</v>
      </c>
      <c r="H39" s="27">
        <f>D38/(F38+1)</f>
        <v>1290.3225806451612</v>
      </c>
      <c r="I39" s="4" t="s">
        <v>32</v>
      </c>
      <c r="J39" s="27">
        <f>H40-H38</f>
        <v>709.6774193548388</v>
      </c>
      <c r="K39" s="7" t="s">
        <v>33</v>
      </c>
      <c r="L39" s="7">
        <v>25</v>
      </c>
    </row>
    <row r="40" spans="1:12" ht="12.75">
      <c r="A40" s="4" t="s">
        <v>34</v>
      </c>
      <c r="B40" s="35">
        <v>0.1</v>
      </c>
      <c r="C40" s="28"/>
      <c r="D40" s="28"/>
      <c r="G40" s="4" t="s">
        <v>35</v>
      </c>
      <c r="H40" s="27">
        <f>D38-H39</f>
        <v>709.6774193548388</v>
      </c>
      <c r="I40" s="4" t="s">
        <v>36</v>
      </c>
      <c r="J40" s="27">
        <f>H39-H37</f>
        <v>1290.3225806451612</v>
      </c>
      <c r="K40" s="7" t="s">
        <v>37</v>
      </c>
      <c r="L40" s="7">
        <v>0.2</v>
      </c>
    </row>
    <row r="42" ht="12.75">
      <c r="A42" s="6" t="s">
        <v>38</v>
      </c>
    </row>
    <row r="43" spans="2:6" ht="12.75">
      <c r="B43" s="4" t="s">
        <v>39</v>
      </c>
      <c r="F43" s="4" t="s">
        <v>40</v>
      </c>
    </row>
    <row r="44" spans="1:9" ht="12.75">
      <c r="A44" s="36" t="s">
        <v>41</v>
      </c>
      <c r="B44" s="36" t="s">
        <v>42</v>
      </c>
      <c r="C44" s="36"/>
      <c r="D44" s="36" t="s">
        <v>43</v>
      </c>
      <c r="E44" s="36"/>
      <c r="F44" s="36" t="s">
        <v>42</v>
      </c>
      <c r="G44" s="36"/>
      <c r="H44" s="36" t="s">
        <v>43</v>
      </c>
      <c r="I44" s="36"/>
    </row>
    <row r="45" spans="1:9" ht="12.75">
      <c r="A45" s="36"/>
      <c r="B45" s="36" t="s">
        <v>44</v>
      </c>
      <c r="C45" s="36" t="s">
        <v>45</v>
      </c>
      <c r="D45" s="36" t="s">
        <v>44</v>
      </c>
      <c r="E45" s="36" t="s">
        <v>45</v>
      </c>
      <c r="F45" s="36" t="s">
        <v>44</v>
      </c>
      <c r="G45" s="36" t="s">
        <v>45</v>
      </c>
      <c r="H45" s="36" t="s">
        <v>44</v>
      </c>
      <c r="I45" s="36" t="s">
        <v>45</v>
      </c>
    </row>
    <row r="46" spans="1:9" ht="12.75">
      <c r="A46" s="34" t="s">
        <v>46</v>
      </c>
      <c r="B46" s="37">
        <v>6</v>
      </c>
      <c r="C46" s="37">
        <v>6</v>
      </c>
      <c r="D46" s="37">
        <v>7</v>
      </c>
      <c r="E46" s="37">
        <v>7</v>
      </c>
      <c r="F46" s="37">
        <v>7</v>
      </c>
      <c r="G46" s="37">
        <v>7</v>
      </c>
      <c r="H46" s="37">
        <v>6</v>
      </c>
      <c r="I46" s="37">
        <v>6</v>
      </c>
    </row>
    <row r="47" spans="1:9" ht="12.75">
      <c r="A47" s="34" t="s">
        <v>47</v>
      </c>
      <c r="B47" s="37">
        <v>32</v>
      </c>
      <c r="C47" s="37">
        <v>31</v>
      </c>
      <c r="D47" s="37">
        <v>35</v>
      </c>
      <c r="E47" s="37">
        <v>33</v>
      </c>
      <c r="F47" s="37">
        <v>35</v>
      </c>
      <c r="G47" s="37">
        <v>33</v>
      </c>
      <c r="H47" s="37">
        <v>32</v>
      </c>
      <c r="I47" s="37">
        <v>31</v>
      </c>
    </row>
    <row r="49" ht="13.5" thickBot="1"/>
    <row r="50" spans="1:13" ht="13.5" thickTop="1">
      <c r="A50" s="123" t="s">
        <v>8</v>
      </c>
      <c r="B50" s="38"/>
      <c r="C50" s="38" t="s">
        <v>48</v>
      </c>
      <c r="D50" s="38"/>
      <c r="E50" s="39"/>
      <c r="F50" s="38" t="s">
        <v>49</v>
      </c>
      <c r="G50" s="38"/>
      <c r="H50" s="39"/>
      <c r="I50" s="38" t="s">
        <v>48</v>
      </c>
      <c r="J50" s="38"/>
      <c r="K50" s="39"/>
      <c r="L50" s="38" t="s">
        <v>49</v>
      </c>
      <c r="M50" s="40"/>
    </row>
    <row r="51" spans="1:13" ht="13.5" thickBot="1">
      <c r="A51" s="124"/>
      <c r="B51" s="41" t="s">
        <v>50</v>
      </c>
      <c r="C51" s="41" t="s">
        <v>51</v>
      </c>
      <c r="D51" s="41" t="s">
        <v>52</v>
      </c>
      <c r="E51" s="42" t="s">
        <v>50</v>
      </c>
      <c r="F51" s="41" t="s">
        <v>51</v>
      </c>
      <c r="G51" s="41" t="s">
        <v>52</v>
      </c>
      <c r="H51" s="42" t="s">
        <v>53</v>
      </c>
      <c r="I51" s="41" t="s">
        <v>54</v>
      </c>
      <c r="J51" s="41" t="s">
        <v>55</v>
      </c>
      <c r="K51" s="42" t="s">
        <v>53</v>
      </c>
      <c r="L51" s="41" t="s">
        <v>54</v>
      </c>
      <c r="M51" s="43" t="s">
        <v>55</v>
      </c>
    </row>
    <row r="52" spans="1:13" ht="12.75">
      <c r="A52" s="44">
        <v>2.5</v>
      </c>
      <c r="B52" s="45">
        <v>0</v>
      </c>
      <c r="C52" s="46">
        <f aca="true" t="shared" si="5" ref="C52:C68">IF($B$8&lt;0,(1/$B$46)*EXP(-A52/$B$46),(1/$F$46)*EXP(-A52/$F$46))</f>
        <v>0.09995321962501862</v>
      </c>
      <c r="D52" s="46">
        <f aca="true" t="shared" si="6" ref="D52:D68">($B$39*C52+(1-$B$39)*B52)*5/$D$69</f>
        <v>0.0559498482627547</v>
      </c>
      <c r="E52" s="45">
        <v>0</v>
      </c>
      <c r="F52" s="46">
        <f aca="true" t="shared" si="7" ref="F52:F68">IF($B$8&lt;0,(1/$C$46)*EXP(-A52/$C$46),(1/$G$46)*EXP(-A52/$G$46))</f>
        <v>0.09995321962501862</v>
      </c>
      <c r="G52" s="46">
        <f aca="true" t="shared" si="8" ref="G52:G68">($B$40*F52+(1-$B$40)*E52)*5/$G$69</f>
        <v>0.056075620033075674</v>
      </c>
      <c r="H52" s="45">
        <v>0</v>
      </c>
      <c r="I52" s="46">
        <f aca="true" t="shared" si="9" ref="I52:I68">IF($B$8&lt;0,(1/$D$46)*EXP(-A52/$D$46),(1/$H$46)*EXP(-A52/$H$46))</f>
        <v>0.10987343836674063</v>
      </c>
      <c r="J52" s="46">
        <f aca="true" t="shared" si="10" ref="J52:J68">($B$37*I52+(1-$B$37)*H52)*5/$J$69</f>
        <v>0.11119073137560535</v>
      </c>
      <c r="K52" s="45">
        <v>0</v>
      </c>
      <c r="L52" s="46">
        <f aca="true" t="shared" si="11" ref="L52:L68">IF($B$8&lt;0,(1/$E$46)*EXP(-A52/$E$46),(1/$I$46)*EXP(-A52/$I$46))</f>
        <v>0.10987343836674063</v>
      </c>
      <c r="M52" s="47">
        <f aca="true" t="shared" si="12" ref="M52:M68">($B$38*L52+(1-$B$38)*K52)*5/$M$69</f>
        <v>0.06160539432946139</v>
      </c>
    </row>
    <row r="53" spans="1:13" ht="12.75">
      <c r="A53" s="44">
        <f aca="true" t="shared" si="13" ref="A53:A68">A52+5</f>
        <v>7.5</v>
      </c>
      <c r="B53" s="45">
        <v>0</v>
      </c>
      <c r="C53" s="46">
        <f t="shared" si="5"/>
        <v>0.04893126501329223</v>
      </c>
      <c r="D53" s="46">
        <f t="shared" si="6"/>
        <v>0.027389781570508646</v>
      </c>
      <c r="E53" s="45">
        <v>0</v>
      </c>
      <c r="F53" s="46">
        <f t="shared" si="7"/>
        <v>0.04893126501329223</v>
      </c>
      <c r="G53" s="46">
        <f t="shared" si="8"/>
        <v>0.02745135209167699</v>
      </c>
      <c r="H53" s="45">
        <v>0</v>
      </c>
      <c r="I53" s="46">
        <f t="shared" si="9"/>
        <v>0.047750799476698344</v>
      </c>
      <c r="J53" s="46">
        <f t="shared" si="10"/>
        <v>0.04832329265842984</v>
      </c>
      <c r="K53" s="45">
        <v>0</v>
      </c>
      <c r="L53" s="46">
        <f t="shared" si="11"/>
        <v>0.047750799476698344</v>
      </c>
      <c r="M53" s="47">
        <f t="shared" si="12"/>
        <v>0.02677359400995603</v>
      </c>
    </row>
    <row r="54" spans="1:13" ht="12.75">
      <c r="A54" s="44">
        <f t="shared" si="13"/>
        <v>12.5</v>
      </c>
      <c r="B54" s="45">
        <f aca="true" t="shared" si="14" ref="B54:B68">IF($B$8&lt;0,(1/($B$47-$L$37))*EXP((-1*((A54-$L$37)/($B$47-$L$37)))-EXP(-$L$38*(A54-$L$37))),(1/($F$47-$L$39))*EXP((-1*((A54-$L$39)/($F$47-$L$39)))-EXP(-$L$40*(A54-$L$39))))</f>
        <v>1.786809280253995E-06</v>
      </c>
      <c r="C54" s="46">
        <f t="shared" si="5"/>
        <v>0.02395389267882815</v>
      </c>
      <c r="D54" s="46">
        <f t="shared" si="6"/>
        <v>0.013417440789671196</v>
      </c>
      <c r="E54" s="45">
        <f aca="true" t="shared" si="15" ref="E54:E68">IF($B$8&lt;0,(1/($C$47-$L$37))*EXP((-1*((A54-$L$37)/($C$47-$L$37)))-EXP(-$L$38*(A54-$L$37))),(1/($G$47-$L$37))*EXP((-1*((A54-$L$37)/($G$47-$L$37)))-EXP(-$L$38*(A54-$L$37))))</f>
        <v>0.001549666781443158</v>
      </c>
      <c r="F54" s="46">
        <f t="shared" si="7"/>
        <v>0.02395389267882815</v>
      </c>
      <c r="G54" s="46">
        <f t="shared" si="8"/>
        <v>0.02126310810868407</v>
      </c>
      <c r="H54" s="45">
        <f aca="true" t="shared" si="16" ref="H54:H68">IF($B$8&lt;0,(1/($D$47-$L$39))*EXP((-1*((A54-$L$39)/($D$47-$L$39)))-EXP(-$L$40*(A54-$L$39))),(1/($H$47-$L$37))*EXP((-1*((A54-$L$37)/($H$47-$L$37)))-EXP(-$L$40*(A54-$L$37))))</f>
        <v>0.001761489149293679</v>
      </c>
      <c r="I54" s="46">
        <f t="shared" si="9"/>
        <v>0.020752411907353826</v>
      </c>
      <c r="J54" s="46">
        <f t="shared" si="10"/>
        <v>0.029022952279269758</v>
      </c>
      <c r="K54" s="45">
        <f aca="true" t="shared" si="17" ref="K54:K68">IF($B$8&lt;0,(1/($E$47-$L$39))*EXP((-1*((A54-$L$39)/($E$47-$L$39)))-EXP(-$L$40*(A54-$L$39))),(1/($I$47-$L$37))*EXP((-1*((A54-$L$37)/($I$47-$L$37)))-EXP(-$L$40*(A54-$L$37))))</f>
        <v>0.002033969124190654</v>
      </c>
      <c r="L54" s="46">
        <f t="shared" si="11"/>
        <v>0.020752411907353826</v>
      </c>
      <c r="M54" s="47">
        <f t="shared" si="12"/>
        <v>0.021899667327747355</v>
      </c>
    </row>
    <row r="55" spans="1:13" ht="12.75">
      <c r="A55" s="44">
        <f t="shared" si="13"/>
        <v>17.5</v>
      </c>
      <c r="B55" s="45">
        <f t="shared" si="14"/>
        <v>0.002395234445539359</v>
      </c>
      <c r="C55" s="46">
        <f t="shared" si="5"/>
        <v>0.011726428374842685</v>
      </c>
      <c r="D55" s="46">
        <f t="shared" si="6"/>
        <v>0.018630804783053203</v>
      </c>
      <c r="E55" s="45">
        <f t="shared" si="15"/>
        <v>0.017928512866990032</v>
      </c>
      <c r="F55" s="46">
        <f t="shared" si="7"/>
        <v>0.011726428374842685</v>
      </c>
      <c r="G55" s="46">
        <f t="shared" si="8"/>
        <v>0.09710281525589144</v>
      </c>
      <c r="H55" s="45">
        <f t="shared" si="16"/>
        <v>0.019736321948105144</v>
      </c>
      <c r="I55" s="46">
        <f t="shared" si="9"/>
        <v>0.009018961037136935</v>
      </c>
      <c r="J55" s="46">
        <f t="shared" si="10"/>
        <v>0.09900534069018635</v>
      </c>
      <c r="K55" s="45">
        <f t="shared" si="17"/>
        <v>0.021942194283250647</v>
      </c>
      <c r="L55" s="46">
        <f t="shared" si="11"/>
        <v>0.009018961037136935</v>
      </c>
      <c r="M55" s="47">
        <f t="shared" si="12"/>
        <v>0.11578261881759325</v>
      </c>
    </row>
    <row r="56" spans="1:13" ht="12.75">
      <c r="A56" s="44">
        <f t="shared" si="13"/>
        <v>22.5</v>
      </c>
      <c r="B56" s="45">
        <f t="shared" si="14"/>
        <v>0.02469124964019639</v>
      </c>
      <c r="C56" s="46">
        <f t="shared" si="5"/>
        <v>0.005740575207296232</v>
      </c>
      <c r="D56" s="46">
        <f t="shared" si="6"/>
        <v>0.12760398711236454</v>
      </c>
      <c r="E56" s="45">
        <f t="shared" si="15"/>
        <v>0.034603940729701764</v>
      </c>
      <c r="F56" s="46">
        <f t="shared" si="7"/>
        <v>0.005740575207296232</v>
      </c>
      <c r="G56" s="46">
        <f t="shared" si="8"/>
        <v>0.17794167380373438</v>
      </c>
      <c r="H56" s="45">
        <f t="shared" si="16"/>
        <v>0.036891627790177794</v>
      </c>
      <c r="I56" s="46">
        <f t="shared" si="9"/>
        <v>0.003919624309334851</v>
      </c>
      <c r="J56" s="46">
        <f t="shared" si="10"/>
        <v>0.17196929498941826</v>
      </c>
      <c r="K56" s="45">
        <f t="shared" si="17"/>
        <v>0.03949036109425589</v>
      </c>
      <c r="L56" s="46">
        <f t="shared" si="11"/>
        <v>0.003919624309334851</v>
      </c>
      <c r="M56" s="47">
        <f t="shared" si="12"/>
        <v>0.20147584108663852</v>
      </c>
    </row>
    <row r="57" spans="1:13" ht="12.75">
      <c r="A57" s="44">
        <f t="shared" si="13"/>
        <v>27.5</v>
      </c>
      <c r="B57" s="45">
        <f t="shared" si="14"/>
        <v>0.04246327251831965</v>
      </c>
      <c r="C57" s="46">
        <f t="shared" si="5"/>
        <v>0.0028102507137912985</v>
      </c>
      <c r="D57" s="46">
        <f t="shared" si="6"/>
        <v>0.21549636989267498</v>
      </c>
      <c r="E57" s="45">
        <f t="shared" si="15"/>
        <v>0.034561926445827576</v>
      </c>
      <c r="F57" s="46">
        <f t="shared" si="7"/>
        <v>0.0028102507137912985</v>
      </c>
      <c r="G57" s="46">
        <f t="shared" si="8"/>
        <v>0.17608556995101393</v>
      </c>
      <c r="H57" s="45">
        <f t="shared" si="16"/>
        <v>0.03568457308943385</v>
      </c>
      <c r="I57" s="46">
        <f t="shared" si="9"/>
        <v>0.0017034617028577207</v>
      </c>
      <c r="J57" s="46">
        <f t="shared" si="10"/>
        <v>0.16422969403454143</v>
      </c>
      <c r="K57" s="45">
        <f t="shared" si="17"/>
        <v>0.036778434861909674</v>
      </c>
      <c r="L57" s="46">
        <f t="shared" si="11"/>
        <v>0.0017034617028577207</v>
      </c>
      <c r="M57" s="47">
        <f t="shared" si="12"/>
        <v>0.18654820106666797</v>
      </c>
    </row>
    <row r="58" spans="1:13" ht="12.75">
      <c r="A58" s="44">
        <f t="shared" si="13"/>
        <v>32.5</v>
      </c>
      <c r="B58" s="45">
        <f t="shared" si="14"/>
        <v>0.03778983026577478</v>
      </c>
      <c r="C58" s="46">
        <f t="shared" si="5"/>
        <v>0.0013757347982005037</v>
      </c>
      <c r="D58" s="46">
        <f t="shared" si="6"/>
        <v>0.19114931613103345</v>
      </c>
      <c r="E58" s="45">
        <f t="shared" si="15"/>
        <v>0.02709048234882105</v>
      </c>
      <c r="F58" s="46">
        <f t="shared" si="7"/>
        <v>0.0013757347982005037</v>
      </c>
      <c r="G58" s="46">
        <f t="shared" si="8"/>
        <v>0.13755620464991802</v>
      </c>
      <c r="H58" s="45">
        <f t="shared" si="16"/>
        <v>0.027088166280544862</v>
      </c>
      <c r="I58" s="46">
        <f t="shared" si="9"/>
        <v>0.0007403214043223817</v>
      </c>
      <c r="J58" s="46">
        <f t="shared" si="10"/>
        <v>0.124107388216017</v>
      </c>
      <c r="K58" s="45">
        <f t="shared" si="17"/>
        <v>0.026880775648140495</v>
      </c>
      <c r="L58" s="46">
        <f t="shared" si="11"/>
        <v>0.0007403214043223817</v>
      </c>
      <c r="M58" s="47">
        <f t="shared" si="12"/>
        <v>0.13606213719564877</v>
      </c>
    </row>
    <row r="59" spans="1:13" ht="12.75">
      <c r="A59" s="44">
        <f t="shared" si="13"/>
        <v>37.5</v>
      </c>
      <c r="B59" s="45">
        <f t="shared" si="14"/>
        <v>0.02639264010449572</v>
      </c>
      <c r="C59" s="46">
        <f t="shared" si="5"/>
        <v>0.000673479496221325</v>
      </c>
      <c r="D59" s="46">
        <f t="shared" si="6"/>
        <v>0.13333896604353074</v>
      </c>
      <c r="E59" s="45">
        <f t="shared" si="15"/>
        <v>0.01942293709083918</v>
      </c>
      <c r="F59" s="46">
        <f t="shared" si="7"/>
        <v>0.000673479496221325</v>
      </c>
      <c r="G59" s="46">
        <f t="shared" si="8"/>
        <v>0.09844750353551618</v>
      </c>
      <c r="H59" s="45">
        <f t="shared" si="16"/>
        <v>0.018808669599302275</v>
      </c>
      <c r="I59" s="46">
        <f t="shared" si="9"/>
        <v>0.00032174235603795153</v>
      </c>
      <c r="J59" s="46">
        <f t="shared" si="10"/>
        <v>0.08597936579192729</v>
      </c>
      <c r="K59" s="45">
        <f t="shared" si="17"/>
        <v>0.017970895486403633</v>
      </c>
      <c r="L59" s="46">
        <f t="shared" si="11"/>
        <v>0.00032174235603795153</v>
      </c>
      <c r="M59" s="47">
        <f t="shared" si="12"/>
        <v>0.09086598307256813</v>
      </c>
    </row>
    <row r="60" spans="1:13" ht="12.75">
      <c r="A60" s="44">
        <f t="shared" si="13"/>
        <v>42.5</v>
      </c>
      <c r="B60" s="45">
        <f t="shared" si="14"/>
        <v>0.016860486417882733</v>
      </c>
      <c r="C60" s="46">
        <f t="shared" si="5"/>
        <v>0.00032969627025776813</v>
      </c>
      <c r="D60" s="46">
        <f t="shared" si="6"/>
        <v>0.08512503547824674</v>
      </c>
      <c r="E60" s="45">
        <f t="shared" si="15"/>
        <v>0.013476234062213698</v>
      </c>
      <c r="F60" s="46">
        <f t="shared" si="7"/>
        <v>0.00032969627025776813</v>
      </c>
      <c r="G60" s="46">
        <f t="shared" si="8"/>
        <v>0.06822873315244057</v>
      </c>
      <c r="H60" s="45">
        <f t="shared" si="16"/>
        <v>0.012638397904905773</v>
      </c>
      <c r="I60" s="46">
        <f t="shared" si="9"/>
        <v>0.0001398286515349403</v>
      </c>
      <c r="J60" s="46">
        <f t="shared" si="10"/>
        <v>0.05769615407822836</v>
      </c>
      <c r="K60" s="45">
        <f t="shared" si="17"/>
        <v>0.011626610321864076</v>
      </c>
      <c r="L60" s="46">
        <f t="shared" si="11"/>
        <v>0.0001398286515349403</v>
      </c>
      <c r="M60" s="47">
        <f t="shared" si="12"/>
        <v>0.05874915282082524</v>
      </c>
    </row>
    <row r="61" spans="1:13" ht="12.75">
      <c r="A61" s="44">
        <f t="shared" si="13"/>
        <v>47.5</v>
      </c>
      <c r="B61" s="45">
        <f t="shared" si="14"/>
        <v>0.010423482457363228</v>
      </c>
      <c r="C61" s="46">
        <f t="shared" si="5"/>
        <v>0.00016140005929172552</v>
      </c>
      <c r="D61" s="46">
        <f t="shared" si="6"/>
        <v>0.05260221416861254</v>
      </c>
      <c r="E61" s="45">
        <f t="shared" si="15"/>
        <v>0.009238084275786382</v>
      </c>
      <c r="F61" s="46">
        <f t="shared" si="7"/>
        <v>0.00016140005929172552</v>
      </c>
      <c r="G61" s="46">
        <f t="shared" si="8"/>
        <v>0.04673518631081358</v>
      </c>
      <c r="H61" s="45">
        <f t="shared" si="16"/>
        <v>0.008390458698955548</v>
      </c>
      <c r="I61" s="46">
        <f t="shared" si="9"/>
        <v>6.0769281455045536E-05</v>
      </c>
      <c r="J61" s="46">
        <f t="shared" si="10"/>
        <v>0.03827123843823006</v>
      </c>
      <c r="K61" s="45">
        <f t="shared" si="17"/>
        <v>0.007431838231153939</v>
      </c>
      <c r="L61" s="46">
        <f t="shared" si="11"/>
        <v>6.0769281455045536E-05</v>
      </c>
      <c r="M61" s="47">
        <f t="shared" si="12"/>
        <v>0.03753696708014063</v>
      </c>
    </row>
    <row r="62" spans="1:13" ht="12.75">
      <c r="A62" s="44">
        <f t="shared" si="13"/>
        <v>52.5</v>
      </c>
      <c r="B62" s="45">
        <f t="shared" si="14"/>
        <v>0.006366713577490961</v>
      </c>
      <c r="C62" s="46">
        <f t="shared" si="5"/>
        <v>7.901205287826194E-05</v>
      </c>
      <c r="D62" s="46">
        <f t="shared" si="6"/>
        <v>0.03211873166017812</v>
      </c>
      <c r="E62" s="45">
        <f t="shared" si="15"/>
        <v>0.006304744734069737</v>
      </c>
      <c r="F62" s="46">
        <f t="shared" si="7"/>
        <v>7.901205287826194E-05</v>
      </c>
      <c r="G62" s="46">
        <f t="shared" si="8"/>
        <v>0.03187804147608221</v>
      </c>
      <c r="H62" s="45">
        <f t="shared" si="16"/>
        <v>0.005545639019692458</v>
      </c>
      <c r="I62" s="46">
        <f t="shared" si="9"/>
        <v>2.641022085262521E-05</v>
      </c>
      <c r="J62" s="46">
        <f t="shared" si="10"/>
        <v>0.025281297067921583</v>
      </c>
      <c r="K62" s="45">
        <f t="shared" si="17"/>
        <v>0.004729460384806211</v>
      </c>
      <c r="L62" s="46">
        <f t="shared" si="11"/>
        <v>2.641022085262521E-05</v>
      </c>
      <c r="M62" s="47">
        <f t="shared" si="12"/>
        <v>0.02388083506639573</v>
      </c>
    </row>
    <row r="63" spans="1:13" ht="12.75">
      <c r="A63" s="44">
        <f t="shared" si="13"/>
        <v>57.5</v>
      </c>
      <c r="B63" s="45">
        <f t="shared" si="14"/>
        <v>0.0038715956967279638</v>
      </c>
      <c r="C63" s="46">
        <f t="shared" si="5"/>
        <v>3.867969149102611E-05</v>
      </c>
      <c r="D63" s="46">
        <f t="shared" si="6"/>
        <v>0.019526142890561062</v>
      </c>
      <c r="E63" s="45">
        <f t="shared" si="15"/>
        <v>0.0042957985022568845</v>
      </c>
      <c r="F63" s="46">
        <f t="shared" si="7"/>
        <v>3.867969149102611E-05</v>
      </c>
      <c r="G63" s="46">
        <f t="shared" si="8"/>
        <v>0.02171190759822967</v>
      </c>
      <c r="H63" s="45">
        <f t="shared" si="16"/>
        <v>0.003659386625926191</v>
      </c>
      <c r="I63" s="46">
        <f t="shared" si="9"/>
        <v>1.1477834668827187E-05</v>
      </c>
      <c r="J63" s="46">
        <f t="shared" si="10"/>
        <v>0.016676284050275672</v>
      </c>
      <c r="K63" s="45">
        <f t="shared" si="17"/>
        <v>0.0030048150321232256</v>
      </c>
      <c r="L63" s="46">
        <f t="shared" si="11"/>
        <v>1.1477834668827187E-05</v>
      </c>
      <c r="M63" s="47">
        <f t="shared" si="12"/>
        <v>0.01516947549631567</v>
      </c>
    </row>
    <row r="64" spans="1:13" ht="12.75">
      <c r="A64" s="44">
        <f t="shared" si="13"/>
        <v>62.5</v>
      </c>
      <c r="B64" s="45">
        <f t="shared" si="14"/>
        <v>0.002350474215475849</v>
      </c>
      <c r="C64" s="46">
        <f t="shared" si="5"/>
        <v>1.8935320363667863E-05</v>
      </c>
      <c r="D64" s="46">
        <f t="shared" si="6"/>
        <v>0.0118519194685066</v>
      </c>
      <c r="E64" s="45">
        <f t="shared" si="15"/>
        <v>0.0029252258281854487</v>
      </c>
      <c r="F64" s="46">
        <f t="shared" si="7"/>
        <v>1.8935320363667863E-05</v>
      </c>
      <c r="G64" s="46">
        <f t="shared" si="8"/>
        <v>0.014780579193374227</v>
      </c>
      <c r="H64" s="45">
        <f t="shared" si="16"/>
        <v>0.0024132599122320573</v>
      </c>
      <c r="I64" s="46">
        <f t="shared" si="9"/>
        <v>4.988246384612735E-06</v>
      </c>
      <c r="J64" s="46">
        <f t="shared" si="10"/>
        <v>0.010994916247308166</v>
      </c>
      <c r="K64" s="45">
        <f t="shared" si="17"/>
        <v>0.0019079324601940062</v>
      </c>
      <c r="L64" s="46">
        <f t="shared" si="11"/>
        <v>4.988246384612735E-06</v>
      </c>
      <c r="M64" s="47">
        <f t="shared" si="12"/>
        <v>0.009630696032572033</v>
      </c>
    </row>
    <row r="65" spans="1:13" ht="12.75">
      <c r="A65" s="44">
        <f t="shared" si="13"/>
        <v>67.5</v>
      </c>
      <c r="B65" s="45">
        <f t="shared" si="14"/>
        <v>0.0014261331883835774</v>
      </c>
      <c r="C65" s="46">
        <f t="shared" si="5"/>
        <v>9.26962815507254E-06</v>
      </c>
      <c r="D65" s="46">
        <f t="shared" si="6"/>
        <v>0.00718982396382664</v>
      </c>
      <c r="E65" s="45">
        <f t="shared" si="15"/>
        <v>0.001991493611686498</v>
      </c>
      <c r="F65" s="46">
        <f t="shared" si="7"/>
        <v>9.26962815507254E-06</v>
      </c>
      <c r="G65" s="46">
        <f t="shared" si="8"/>
        <v>0.010060585897321474</v>
      </c>
      <c r="H65" s="45">
        <f t="shared" si="16"/>
        <v>0.0015911236170304782</v>
      </c>
      <c r="I65" s="46">
        <f t="shared" si="9"/>
        <v>2.1678829423446033E-06</v>
      </c>
      <c r="J65" s="46">
        <f t="shared" si="10"/>
        <v>0.007248093391976177</v>
      </c>
      <c r="K65" s="45">
        <f t="shared" si="17"/>
        <v>0.0012111899864102845</v>
      </c>
      <c r="L65" s="46">
        <f t="shared" si="11"/>
        <v>2.1678829423446033E-06</v>
      </c>
      <c r="M65" s="47">
        <f t="shared" si="12"/>
        <v>0.006113179798086202</v>
      </c>
    </row>
    <row r="66" spans="1:13" ht="12.75">
      <c r="A66" s="44">
        <f t="shared" si="13"/>
        <v>72.5</v>
      </c>
      <c r="B66" s="45">
        <f t="shared" si="14"/>
        <v>0.0008651047632139286</v>
      </c>
      <c r="C66" s="46">
        <f t="shared" si="5"/>
        <v>4.537869150510065E-06</v>
      </c>
      <c r="D66" s="46">
        <f t="shared" si="6"/>
        <v>0.0043608021514912445</v>
      </c>
      <c r="E66" s="45">
        <f t="shared" si="15"/>
        <v>0.0013556985365314593</v>
      </c>
      <c r="F66" s="46">
        <f t="shared" si="7"/>
        <v>4.537869150510065E-06</v>
      </c>
      <c r="G66" s="46">
        <f t="shared" si="8"/>
        <v>0.0068476952570354</v>
      </c>
      <c r="H66" s="45">
        <f t="shared" si="16"/>
        <v>0.0010489829678721001</v>
      </c>
      <c r="I66" s="46">
        <f t="shared" si="9"/>
        <v>9.421580429960177E-07</v>
      </c>
      <c r="J66" s="46">
        <f t="shared" si="10"/>
        <v>0.0047779708393372545</v>
      </c>
      <c r="K66" s="45">
        <f t="shared" si="17"/>
        <v>0.0007688227709117795</v>
      </c>
      <c r="L66" s="46">
        <f t="shared" si="11"/>
        <v>9.421580429960177E-07</v>
      </c>
      <c r="M66" s="47">
        <f t="shared" si="12"/>
        <v>0.0038801981452344938</v>
      </c>
    </row>
    <row r="67" spans="1:13" ht="12.75">
      <c r="A67" s="44">
        <f t="shared" si="13"/>
        <v>77.5</v>
      </c>
      <c r="B67" s="45">
        <f t="shared" si="14"/>
        <v>0.0005247373903146235</v>
      </c>
      <c r="C67" s="46">
        <f t="shared" si="5"/>
        <v>2.221475994793E-06</v>
      </c>
      <c r="D67" s="46">
        <f t="shared" si="6"/>
        <v>0.0026447881171776954</v>
      </c>
      <c r="E67" s="45">
        <f t="shared" si="15"/>
        <v>0.0009228568656409405</v>
      </c>
      <c r="F67" s="46">
        <f t="shared" si="7"/>
        <v>2.221475994793E-06</v>
      </c>
      <c r="G67" s="46">
        <f t="shared" si="8"/>
        <v>0.004660905480332884</v>
      </c>
      <c r="H67" s="45">
        <f t="shared" si="16"/>
        <v>0.0006915442299696578</v>
      </c>
      <c r="I67" s="46">
        <f t="shared" si="9"/>
        <v>4.094601976166045E-07</v>
      </c>
      <c r="J67" s="46">
        <f t="shared" si="10"/>
        <v>0.0031496731376859837</v>
      </c>
      <c r="K67" s="45">
        <f t="shared" si="17"/>
        <v>0.00048800830678055653</v>
      </c>
      <c r="L67" s="46">
        <f t="shared" si="11"/>
        <v>4.094601976166045E-07</v>
      </c>
      <c r="M67" s="47">
        <f t="shared" si="12"/>
        <v>0.0024628402146762113</v>
      </c>
    </row>
    <row r="68" spans="1:13" ht="12.75">
      <c r="A68" s="44">
        <f t="shared" si="13"/>
        <v>82.5</v>
      </c>
      <c r="B68" s="45">
        <f t="shared" si="14"/>
        <v>0.00031827485548056004</v>
      </c>
      <c r="C68" s="46">
        <f t="shared" si="5"/>
        <v>1.0875050451568976E-06</v>
      </c>
      <c r="D68" s="46">
        <f t="shared" si="6"/>
        <v>0.0016040275158081914</v>
      </c>
      <c r="E68" s="45">
        <f t="shared" si="15"/>
        <v>0.000628204132974509</v>
      </c>
      <c r="F68" s="46">
        <f t="shared" si="7"/>
        <v>1.0875050451568976E-06</v>
      </c>
      <c r="G68" s="46">
        <f t="shared" si="8"/>
        <v>0.003172518204859317</v>
      </c>
      <c r="H68" s="45">
        <f t="shared" si="16"/>
        <v>0.00045589697327644036</v>
      </c>
      <c r="I68" s="46">
        <f t="shared" si="9"/>
        <v>1.7795066833913044E-07</v>
      </c>
      <c r="J68" s="46">
        <f t="shared" si="10"/>
        <v>0.0020763127136413815</v>
      </c>
      <c r="K68" s="45">
        <f t="shared" si="17"/>
        <v>0.00030975862857357517</v>
      </c>
      <c r="L68" s="46">
        <f t="shared" si="11"/>
        <v>1.7795066833913044E-07</v>
      </c>
      <c r="M68" s="47">
        <f t="shared" si="12"/>
        <v>0.0015632184394726314</v>
      </c>
    </row>
    <row r="69" spans="1:13" ht="13.5" thickBot="1">
      <c r="A69" s="48"/>
      <c r="B69" s="49">
        <f>SUM(B52:B68)</f>
        <v>0.17674101634593956</v>
      </c>
      <c r="C69" s="50">
        <f>SUM(C52:C68)</f>
        <v>0.19580968578011898</v>
      </c>
      <c r="D69" s="50">
        <f>($B$39*C69+(1-$B$39)*B69)*5</f>
        <v>0.8932394164467874</v>
      </c>
      <c r="E69" s="49">
        <f>SUM(E52:E68)</f>
        <v>0.17629580681296833</v>
      </c>
      <c r="F69" s="50">
        <f>SUM(F52:F68)</f>
        <v>0.19580968578011898</v>
      </c>
      <c r="G69" s="50">
        <f>($B$40*F69+(1-$B$40)*E69)*5</f>
        <v>0.891235973548417</v>
      </c>
      <c r="H69" s="49">
        <f>SUM(H52:H68)</f>
        <v>0.17640553780671833</v>
      </c>
      <c r="I69" s="50">
        <f>SUM(I52:I68)</f>
        <v>0.19432793224723</v>
      </c>
      <c r="J69" s="50">
        <f>($B$37*I69+(1-$B$37)*H69)*5</f>
        <v>0.8983207748886022</v>
      </c>
      <c r="K69" s="49">
        <f>SUM(K52:K68)</f>
        <v>0.1765750666209686</v>
      </c>
      <c r="L69" s="50">
        <f>SUM(L52:L68)</f>
        <v>0.19432793224723</v>
      </c>
      <c r="M69" s="51">
        <f>($B$38*L69+(1-$B$38)*K69)*5</f>
        <v>0.8917517659179737</v>
      </c>
    </row>
    <row r="70" ht="13.5" thickTop="1"/>
  </sheetData>
  <sheetProtection/>
  <mergeCells count="1">
    <mergeCell ref="A50:A51"/>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0">
    <tabColor indexed="22"/>
  </sheetPr>
  <dimension ref="A1:O69"/>
  <sheetViews>
    <sheetView zoomScale="75" zoomScaleNormal="75" zoomScalePageLayoutView="0" workbookViewId="0" topLeftCell="A1">
      <selection activeCell="S45" sqref="S45"/>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6384" width="9.140625" style="4" customWidth="1"/>
  </cols>
  <sheetData>
    <row r="1" spans="1:3" ht="18.75" thickBot="1">
      <c r="A1" s="1" t="s">
        <v>0</v>
      </c>
      <c r="B1" s="2"/>
      <c r="C1" s="3"/>
    </row>
    <row r="2" ht="18">
      <c r="A2" s="5"/>
    </row>
    <row r="3" ht="18">
      <c r="A3" s="5"/>
    </row>
    <row r="4" spans="1:15" ht="12.75">
      <c r="A4" s="6"/>
      <c r="J4" s="7"/>
      <c r="K4" s="7"/>
      <c r="L4" s="7"/>
      <c r="M4" s="7"/>
      <c r="N4" s="7"/>
      <c r="O4" s="7"/>
    </row>
    <row r="5" spans="1:15" ht="12.75">
      <c r="A5" s="6"/>
      <c r="J5" s="7"/>
      <c r="K5" s="7"/>
      <c r="L5" s="7"/>
      <c r="M5" s="7"/>
      <c r="N5" s="55"/>
      <c r="O5" s="7"/>
    </row>
    <row r="6" spans="10:15" ht="13.5" thickBot="1">
      <c r="J6" s="7"/>
      <c r="K6" s="8"/>
      <c r="L6" s="7"/>
      <c r="M6" s="7"/>
      <c r="N6" s="55"/>
      <c r="O6" s="7"/>
    </row>
    <row r="7" spans="1:15" ht="13.5" thickTop="1">
      <c r="A7" s="9" t="s">
        <v>1</v>
      </c>
      <c r="B7" s="10"/>
      <c r="J7" s="7"/>
      <c r="K7" s="7"/>
      <c r="L7" s="7"/>
      <c r="M7" s="7"/>
      <c r="N7" s="7"/>
      <c r="O7" s="7"/>
    </row>
    <row r="8" spans="1:15" ht="15.75">
      <c r="A8" s="11" t="s">
        <v>2</v>
      </c>
      <c r="B8" s="72">
        <v>2000</v>
      </c>
      <c r="J8" s="7"/>
      <c r="K8" s="7"/>
      <c r="L8" s="7"/>
      <c r="M8" s="7"/>
      <c r="N8" s="7"/>
      <c r="O8" s="7"/>
    </row>
    <row r="9" spans="1:15" ht="12.75">
      <c r="A9" s="11" t="s">
        <v>3</v>
      </c>
      <c r="B9" s="53">
        <v>1</v>
      </c>
      <c r="J9" s="7"/>
      <c r="K9" s="7"/>
      <c r="L9" s="7"/>
      <c r="M9" s="7"/>
      <c r="N9" s="7"/>
      <c r="O9" s="7"/>
    </row>
    <row r="10" spans="1:15" ht="12.75">
      <c r="A10" s="11" t="s">
        <v>4</v>
      </c>
      <c r="B10" s="52">
        <v>1</v>
      </c>
      <c r="C10" s="7"/>
      <c r="H10" s="7"/>
      <c r="I10" s="7"/>
      <c r="J10" s="7"/>
      <c r="K10" s="7"/>
      <c r="L10" s="7"/>
      <c r="M10" s="7"/>
      <c r="N10" s="7"/>
      <c r="O10" s="7"/>
    </row>
    <row r="11" spans="1:2" ht="13.5" thickBot="1">
      <c r="A11" s="12" t="s">
        <v>5</v>
      </c>
      <c r="B11" s="54">
        <v>0</v>
      </c>
    </row>
    <row r="12" ht="14.25" thickBot="1" thickTop="1"/>
    <row r="13" spans="1:5" ht="12.75">
      <c r="A13" s="13"/>
      <c r="B13" s="14" t="s">
        <v>6</v>
      </c>
      <c r="C13" s="15"/>
      <c r="D13" s="16" t="s">
        <v>7</v>
      </c>
      <c r="E13" s="17"/>
    </row>
    <row r="14" spans="1:5" ht="13.5" thickBot="1">
      <c r="A14" s="18" t="s">
        <v>8</v>
      </c>
      <c r="B14" s="18" t="s">
        <v>9</v>
      </c>
      <c r="C14" s="19" t="s">
        <v>10</v>
      </c>
      <c r="D14" s="20" t="s">
        <v>9</v>
      </c>
      <c r="E14" s="21" t="s">
        <v>10</v>
      </c>
    </row>
    <row r="15" spans="1:14" ht="12.75">
      <c r="A15" s="22">
        <v>2.5</v>
      </c>
      <c r="B15" s="23">
        <f aca="true" t="shared" si="0" ref="B15:B31">IF($B$8&lt;0,$J$39*($J$37*J52-D52)/($J$37-1),$J$39*(J52-$J$37*D52)/(1-$J$37))</f>
        <v>61.65814190382455</v>
      </c>
      <c r="C15" s="24">
        <f aca="true" t="shared" si="1" ref="C15:C31">IF($B$8&lt;0,$J$40*($J$38*M52-G52)/($J$38-1),$J$40*(M52-$J$38*G52)/(1-$J$38))</f>
        <v>61.60539432946139</v>
      </c>
      <c r="D15" s="25">
        <f aca="true" t="shared" si="2" ref="D15:D31">B15/ABS($B$32)</f>
        <v>0.06165814190382455</v>
      </c>
      <c r="E15" s="26">
        <f aca="true" t="shared" si="3" ref="E15:E31">C15/ABS($C$32)</f>
        <v>0.06160539432946136</v>
      </c>
      <c r="J15" s="27"/>
      <c r="L15" s="27"/>
      <c r="M15" s="7"/>
      <c r="N15" s="7"/>
    </row>
    <row r="16" spans="1:9" ht="12.75">
      <c r="A16" s="22">
        <f aca="true" t="shared" si="4" ref="A16:A31">A15+5</f>
        <v>7.5</v>
      </c>
      <c r="B16" s="23">
        <f t="shared" si="0"/>
        <v>26.796518011277353</v>
      </c>
      <c r="C16" s="24">
        <f t="shared" si="1"/>
        <v>26.77359400995603</v>
      </c>
      <c r="D16" s="25">
        <f t="shared" si="2"/>
        <v>0.026796518011277352</v>
      </c>
      <c r="E16" s="26">
        <f t="shared" si="3"/>
        <v>0.02677359400995602</v>
      </c>
      <c r="I16" s="28"/>
    </row>
    <row r="17" spans="1:5" ht="12.75">
      <c r="A17" s="22">
        <f t="shared" si="4"/>
        <v>12.5</v>
      </c>
      <c r="B17" s="23">
        <f t="shared" si="0"/>
        <v>20.54223953617742</v>
      </c>
      <c r="C17" s="24">
        <f t="shared" si="1"/>
        <v>21.899667327747355</v>
      </c>
      <c r="D17" s="25">
        <f t="shared" si="2"/>
        <v>0.02054223953617742</v>
      </c>
      <c r="E17" s="26">
        <f t="shared" si="3"/>
        <v>0.021899667327747344</v>
      </c>
    </row>
    <row r="18" spans="1:5" ht="12.75">
      <c r="A18" s="22">
        <f t="shared" si="4"/>
        <v>17.5</v>
      </c>
      <c r="B18" s="23">
        <f t="shared" si="0"/>
        <v>104.74084550865365</v>
      </c>
      <c r="C18" s="24">
        <f t="shared" si="1"/>
        <v>115.78261881759325</v>
      </c>
      <c r="D18" s="25">
        <f t="shared" si="2"/>
        <v>0.10474084550865365</v>
      </c>
      <c r="E18" s="26">
        <f t="shared" si="3"/>
        <v>0.11578261881759319</v>
      </c>
    </row>
    <row r="19" spans="1:5" ht="12.75">
      <c r="A19" s="22">
        <f t="shared" si="4"/>
        <v>22.5</v>
      </c>
      <c r="B19" s="23">
        <f t="shared" si="0"/>
        <v>188.5232686983386</v>
      </c>
      <c r="C19" s="24">
        <f t="shared" si="1"/>
        <v>201.47584108663852</v>
      </c>
      <c r="D19" s="25">
        <f t="shared" si="2"/>
        <v>0.1885232686983386</v>
      </c>
      <c r="E19" s="26">
        <f t="shared" si="3"/>
        <v>0.20147584108663844</v>
      </c>
    </row>
    <row r="20" spans="1:5" ht="12.75">
      <c r="A20" s="22">
        <f t="shared" si="4"/>
        <v>27.5</v>
      </c>
      <c r="B20" s="23">
        <f t="shared" si="0"/>
        <v>181.18330345580574</v>
      </c>
      <c r="C20" s="24">
        <f t="shared" si="1"/>
        <v>186.54820106666799</v>
      </c>
      <c r="D20" s="25">
        <f t="shared" si="2"/>
        <v>0.18118330345580574</v>
      </c>
      <c r="E20" s="26">
        <f t="shared" si="3"/>
        <v>0.1865482010666679</v>
      </c>
    </row>
    <row r="21" spans="1:5" ht="12.75">
      <c r="A21" s="22">
        <f t="shared" si="4"/>
        <v>32.5</v>
      </c>
      <c r="B21" s="23">
        <f t="shared" si="0"/>
        <v>137.2260763865225</v>
      </c>
      <c r="C21" s="24">
        <f t="shared" si="1"/>
        <v>136.06213719564877</v>
      </c>
      <c r="D21" s="25">
        <f t="shared" si="2"/>
        <v>0.13722607638652248</v>
      </c>
      <c r="E21" s="26">
        <f t="shared" si="3"/>
        <v>0.13606213719564872</v>
      </c>
    </row>
    <row r="22" spans="1:5" ht="12.75">
      <c r="A22" s="22">
        <f t="shared" si="4"/>
        <v>37.5</v>
      </c>
      <c r="B22" s="23">
        <f t="shared" si="0"/>
        <v>95.17501922096847</v>
      </c>
      <c r="C22" s="24">
        <f t="shared" si="1"/>
        <v>90.86598307256813</v>
      </c>
      <c r="D22" s="25">
        <f t="shared" si="2"/>
        <v>0.09517501922096847</v>
      </c>
      <c r="E22" s="26">
        <f t="shared" si="3"/>
        <v>0.09086598307256809</v>
      </c>
    </row>
    <row r="23" spans="1:5" ht="12.75">
      <c r="A23" s="22">
        <f t="shared" si="4"/>
        <v>42.5</v>
      </c>
      <c r="B23" s="23">
        <f t="shared" si="0"/>
        <v>63.90955687142002</v>
      </c>
      <c r="C23" s="24">
        <f t="shared" si="1"/>
        <v>58.74915282082524</v>
      </c>
      <c r="D23" s="25">
        <f t="shared" si="2"/>
        <v>0.06390955687142003</v>
      </c>
      <c r="E23" s="26">
        <f t="shared" si="3"/>
        <v>0.05874915282082521</v>
      </c>
    </row>
    <row r="24" spans="1:5" ht="12.75">
      <c r="A24" s="22">
        <f t="shared" si="4"/>
        <v>47.5</v>
      </c>
      <c r="B24" s="23">
        <f t="shared" si="0"/>
        <v>42.41068476724147</v>
      </c>
      <c r="C24" s="24">
        <f t="shared" si="1"/>
        <v>37.53696708014063</v>
      </c>
      <c r="D24" s="25">
        <f t="shared" si="2"/>
        <v>0.04241068476724147</v>
      </c>
      <c r="E24" s="26">
        <f t="shared" si="3"/>
        <v>0.03753696708014061</v>
      </c>
    </row>
    <row r="25" spans="1:5" ht="12.75">
      <c r="A25" s="22">
        <f t="shared" si="4"/>
        <v>52.5</v>
      </c>
      <c r="B25" s="23">
        <f t="shared" si="0"/>
        <v>28.023447973658225</v>
      </c>
      <c r="C25" s="24">
        <f t="shared" si="1"/>
        <v>23.88083506639573</v>
      </c>
      <c r="D25" s="25">
        <f t="shared" si="2"/>
        <v>0.028023447973658223</v>
      </c>
      <c r="E25" s="26">
        <f t="shared" si="3"/>
        <v>0.02388083506639572</v>
      </c>
    </row>
    <row r="26" spans="1:5" ht="12.75">
      <c r="A26" s="22">
        <f t="shared" si="4"/>
        <v>57.5</v>
      </c>
      <c r="B26" s="23">
        <f t="shared" si="0"/>
        <v>18.488422233034495</v>
      </c>
      <c r="C26" s="24">
        <f t="shared" si="1"/>
        <v>15.169475496315671</v>
      </c>
      <c r="D26" s="25">
        <f t="shared" si="2"/>
        <v>0.018488422233034495</v>
      </c>
      <c r="E26" s="26">
        <f t="shared" si="3"/>
        <v>0.015169475496315664</v>
      </c>
    </row>
    <row r="27" spans="1:5" ht="12.75">
      <c r="A27" s="22">
        <f t="shared" si="4"/>
        <v>62.5</v>
      </c>
      <c r="B27" s="23">
        <f t="shared" si="0"/>
        <v>12.19113267945059</v>
      </c>
      <c r="C27" s="24">
        <f t="shared" si="1"/>
        <v>9.630696032572033</v>
      </c>
      <c r="D27" s="25">
        <f t="shared" si="2"/>
        <v>0.01219113267945059</v>
      </c>
      <c r="E27" s="26">
        <f t="shared" si="3"/>
        <v>0.009630696032572028</v>
      </c>
    </row>
    <row r="28" spans="1:5" ht="12.75">
      <c r="A28" s="22">
        <f t="shared" si="4"/>
        <v>67.5</v>
      </c>
      <c r="B28" s="23">
        <f t="shared" si="0"/>
        <v>8.037294660562218</v>
      </c>
      <c r="C28" s="24">
        <f t="shared" si="1"/>
        <v>6.113179798086202</v>
      </c>
      <c r="D28" s="25">
        <f t="shared" si="2"/>
        <v>0.008037294660562218</v>
      </c>
      <c r="E28" s="26">
        <f t="shared" si="3"/>
        <v>0.006113179798086199</v>
      </c>
    </row>
    <row r="29" spans="1:5" ht="12.75">
      <c r="A29" s="22">
        <f t="shared" si="4"/>
        <v>72.5</v>
      </c>
      <c r="B29" s="23">
        <f t="shared" si="0"/>
        <v>5.2984885751997375</v>
      </c>
      <c r="C29" s="24">
        <f t="shared" si="1"/>
        <v>3.880198145234494</v>
      </c>
      <c r="D29" s="25">
        <f t="shared" si="2"/>
        <v>0.005298488575199737</v>
      </c>
      <c r="E29" s="26">
        <f t="shared" si="3"/>
        <v>0.003880198145234492</v>
      </c>
    </row>
    <row r="30" spans="1:5" ht="12.75">
      <c r="A30" s="22">
        <f t="shared" si="4"/>
        <v>77.5</v>
      </c>
      <c r="B30" s="23">
        <f t="shared" si="0"/>
        <v>3.4929209701450747</v>
      </c>
      <c r="C30" s="24">
        <f t="shared" si="1"/>
        <v>2.4628402146762114</v>
      </c>
      <c r="D30" s="25">
        <f t="shared" si="2"/>
        <v>0.0034929209701450746</v>
      </c>
      <c r="E30" s="26">
        <f t="shared" si="3"/>
        <v>0.0024628402146762104</v>
      </c>
    </row>
    <row r="31" spans="1:5" ht="13.5" thickBot="1">
      <c r="A31" s="22">
        <f t="shared" si="4"/>
        <v>82.5</v>
      </c>
      <c r="B31" s="23">
        <f t="shared" si="0"/>
        <v>2.3026385477199236</v>
      </c>
      <c r="C31" s="24">
        <f t="shared" si="1"/>
        <v>1.5632184394726314</v>
      </c>
      <c r="D31" s="25">
        <f t="shared" si="2"/>
        <v>0.0023026385477199237</v>
      </c>
      <c r="E31" s="26">
        <f t="shared" si="3"/>
        <v>0.0015632184394726307</v>
      </c>
    </row>
    <row r="32" spans="1:5" ht="13.5" thickBot="1">
      <c r="A32" s="29"/>
      <c r="B32" s="30">
        <f>SUM(B15:B31)</f>
        <v>1000</v>
      </c>
      <c r="C32" s="31">
        <f>SUM(C15:C31)</f>
        <v>1000.0000000000005</v>
      </c>
      <c r="D32" s="32">
        <f>SUM(D15:D31)</f>
        <v>1</v>
      </c>
      <c r="E32" s="33">
        <f>SUM(E15:E31)</f>
        <v>0.9999999999999998</v>
      </c>
    </row>
    <row r="34" spans="1:8" ht="12.75">
      <c r="A34" s="6" t="s">
        <v>11</v>
      </c>
      <c r="B34" s="6"/>
      <c r="C34" s="6"/>
      <c r="D34" s="6"/>
      <c r="E34" s="6"/>
      <c r="F34" s="6"/>
      <c r="G34" s="6"/>
      <c r="H34" s="6"/>
    </row>
    <row r="36" spans="1:12" ht="12.75">
      <c r="A36" s="4" t="s">
        <v>12</v>
      </c>
      <c r="C36" s="34" t="s">
        <v>13</v>
      </c>
      <c r="D36" s="28"/>
      <c r="E36" s="28" t="s">
        <v>14</v>
      </c>
      <c r="G36" s="4" t="s">
        <v>15</v>
      </c>
      <c r="I36" s="4" t="s">
        <v>16</v>
      </c>
      <c r="K36" s="34" t="s">
        <v>17</v>
      </c>
      <c r="L36" s="4">
        <f>IF(B11=0,0,IF(B8&lt;0,B11,1/B11))</f>
        <v>0</v>
      </c>
    </row>
    <row r="37" spans="1:12" ht="12.75">
      <c r="A37" s="4" t="s">
        <v>18</v>
      </c>
      <c r="B37" s="35">
        <f>($B$38/($B$10*(1-$B$38)))/(1+($B$38/($B$10*(1-$B$38))))</f>
        <v>0.1</v>
      </c>
      <c r="C37" s="28" t="s">
        <v>19</v>
      </c>
      <c r="D37" s="28">
        <f>IF(B11&lt;&gt;0,IF(B8&lt;0,B8/(L36-1),D38-B8),IF(B8&gt;0,0,D38-B8))</f>
        <v>0</v>
      </c>
      <c r="E37" s="28" t="s">
        <v>20</v>
      </c>
      <c r="F37" s="4">
        <f>B9*(1-$B$40)/(1-$B$39)</f>
        <v>1</v>
      </c>
      <c r="G37" s="4" t="s">
        <v>21</v>
      </c>
      <c r="H37" s="27">
        <f>D37/(F37+1)</f>
        <v>0</v>
      </c>
      <c r="I37" s="4" t="s">
        <v>22</v>
      </c>
      <c r="J37" s="4">
        <f>IF(B8&lt;0,H40/H38,H38/H40)</f>
        <v>0</v>
      </c>
      <c r="K37" s="7" t="s">
        <v>23</v>
      </c>
      <c r="L37" s="7">
        <v>20</v>
      </c>
    </row>
    <row r="38" spans="1:12" ht="12.75">
      <c r="A38" s="4" t="s">
        <v>24</v>
      </c>
      <c r="B38" s="35">
        <v>0.1</v>
      </c>
      <c r="C38" s="28" t="s">
        <v>25</v>
      </c>
      <c r="D38" s="28">
        <f>IF(B11&lt;&gt;0,IF(B8&lt;0,B8+D37,B8/(1-1/L36)),IF(B8&lt;0,0,B8/(1-L36)))</f>
        <v>2000</v>
      </c>
      <c r="E38" s="28" t="s">
        <v>26</v>
      </c>
      <c r="F38" s="4">
        <f>B10*(1-$B$38)/(1-$B$37)</f>
        <v>1</v>
      </c>
      <c r="G38" s="4" t="s">
        <v>27</v>
      </c>
      <c r="H38" s="27">
        <f>D37-H37</f>
        <v>0</v>
      </c>
      <c r="I38" s="4" t="s">
        <v>28</v>
      </c>
      <c r="J38" s="4">
        <f>IF(B8&lt;0,H39/H37,H37/H39)</f>
        <v>0</v>
      </c>
      <c r="K38" s="7" t="s">
        <v>29</v>
      </c>
      <c r="L38" s="7">
        <v>0.2</v>
      </c>
    </row>
    <row r="39" spans="1:12" ht="12.75">
      <c r="A39" s="4" t="s">
        <v>30</v>
      </c>
      <c r="B39" s="35">
        <f>($B$40/($B$9*(1-$B$40)))/(1+($B$40/($B$9*(1-$B$40))))</f>
        <v>0.1</v>
      </c>
      <c r="C39" s="28"/>
      <c r="D39" s="28"/>
      <c r="G39" s="4" t="s">
        <v>31</v>
      </c>
      <c r="H39" s="27">
        <f>D38/(F38+1)</f>
        <v>1000</v>
      </c>
      <c r="I39" s="4" t="s">
        <v>32</v>
      </c>
      <c r="J39" s="27">
        <f>H40-H38</f>
        <v>1000</v>
      </c>
      <c r="K39" s="7" t="s">
        <v>33</v>
      </c>
      <c r="L39" s="7">
        <v>25</v>
      </c>
    </row>
    <row r="40" spans="1:12" ht="12.75">
      <c r="A40" s="4" t="s">
        <v>34</v>
      </c>
      <c r="B40" s="35">
        <v>0.1</v>
      </c>
      <c r="C40" s="28"/>
      <c r="D40" s="28"/>
      <c r="G40" s="4" t="s">
        <v>35</v>
      </c>
      <c r="H40" s="27">
        <f>D38-H39</f>
        <v>1000</v>
      </c>
      <c r="I40" s="4" t="s">
        <v>36</v>
      </c>
      <c r="J40" s="27">
        <f>H39-H37</f>
        <v>1000</v>
      </c>
      <c r="K40" s="7" t="s">
        <v>37</v>
      </c>
      <c r="L40" s="7">
        <v>0.2</v>
      </c>
    </row>
    <row r="42" ht="12.75">
      <c r="A42" s="6" t="s">
        <v>38</v>
      </c>
    </row>
    <row r="43" spans="2:6" ht="12.75">
      <c r="B43" s="4" t="s">
        <v>39</v>
      </c>
      <c r="F43" s="4" t="s">
        <v>40</v>
      </c>
    </row>
    <row r="44" spans="1:9" ht="12.75">
      <c r="A44" s="36" t="s">
        <v>41</v>
      </c>
      <c r="B44" s="36" t="s">
        <v>42</v>
      </c>
      <c r="C44" s="36"/>
      <c r="D44" s="36" t="s">
        <v>43</v>
      </c>
      <c r="E44" s="36"/>
      <c r="F44" s="36" t="s">
        <v>42</v>
      </c>
      <c r="G44" s="36"/>
      <c r="H44" s="36" t="s">
        <v>43</v>
      </c>
      <c r="I44" s="36"/>
    </row>
    <row r="45" spans="1:9" ht="12.75">
      <c r="A45" s="36"/>
      <c r="B45" s="36" t="s">
        <v>44</v>
      </c>
      <c r="C45" s="36" t="s">
        <v>45</v>
      </c>
      <c r="D45" s="36" t="s">
        <v>44</v>
      </c>
      <c r="E45" s="36" t="s">
        <v>45</v>
      </c>
      <c r="F45" s="36" t="s">
        <v>44</v>
      </c>
      <c r="G45" s="36" t="s">
        <v>45</v>
      </c>
      <c r="H45" s="36" t="s">
        <v>44</v>
      </c>
      <c r="I45" s="36" t="s">
        <v>45</v>
      </c>
    </row>
    <row r="46" spans="1:9" ht="12.75">
      <c r="A46" s="34" t="s">
        <v>46</v>
      </c>
      <c r="B46" s="37">
        <v>6</v>
      </c>
      <c r="C46" s="37">
        <v>6</v>
      </c>
      <c r="D46" s="37">
        <v>7</v>
      </c>
      <c r="E46" s="37">
        <v>7</v>
      </c>
      <c r="F46" s="37">
        <v>7</v>
      </c>
      <c r="G46" s="37">
        <v>7</v>
      </c>
      <c r="H46" s="37">
        <v>6</v>
      </c>
      <c r="I46" s="37">
        <v>6</v>
      </c>
    </row>
    <row r="47" spans="1:9" ht="12.75">
      <c r="A47" s="34" t="s">
        <v>47</v>
      </c>
      <c r="B47" s="37">
        <v>32</v>
      </c>
      <c r="C47" s="37">
        <v>31</v>
      </c>
      <c r="D47" s="37">
        <v>35</v>
      </c>
      <c r="E47" s="37">
        <v>33</v>
      </c>
      <c r="F47" s="37">
        <v>35</v>
      </c>
      <c r="G47" s="37">
        <v>33</v>
      </c>
      <c r="H47" s="37">
        <v>32</v>
      </c>
      <c r="I47" s="37">
        <v>31</v>
      </c>
    </row>
    <row r="49" ht="13.5" thickBot="1"/>
    <row r="50" spans="1:13" ht="13.5" thickTop="1">
      <c r="A50" s="123" t="s">
        <v>8</v>
      </c>
      <c r="B50" s="38"/>
      <c r="C50" s="38" t="s">
        <v>48</v>
      </c>
      <c r="D50" s="38"/>
      <c r="E50" s="39"/>
      <c r="F50" s="38" t="s">
        <v>49</v>
      </c>
      <c r="G50" s="38"/>
      <c r="H50" s="39"/>
      <c r="I50" s="38" t="s">
        <v>48</v>
      </c>
      <c r="J50" s="38"/>
      <c r="K50" s="39"/>
      <c r="L50" s="38" t="s">
        <v>49</v>
      </c>
      <c r="M50" s="40"/>
    </row>
    <row r="51" spans="1:13" ht="13.5" thickBot="1">
      <c r="A51" s="124"/>
      <c r="B51" s="41" t="s">
        <v>50</v>
      </c>
      <c r="C51" s="41" t="s">
        <v>51</v>
      </c>
      <c r="D51" s="41" t="s">
        <v>52</v>
      </c>
      <c r="E51" s="42" t="s">
        <v>50</v>
      </c>
      <c r="F51" s="41" t="s">
        <v>51</v>
      </c>
      <c r="G51" s="41" t="s">
        <v>52</v>
      </c>
      <c r="H51" s="42" t="s">
        <v>53</v>
      </c>
      <c r="I51" s="41" t="s">
        <v>54</v>
      </c>
      <c r="J51" s="41" t="s">
        <v>55</v>
      </c>
      <c r="K51" s="42" t="s">
        <v>53</v>
      </c>
      <c r="L51" s="41" t="s">
        <v>54</v>
      </c>
      <c r="M51" s="43" t="s">
        <v>55</v>
      </c>
    </row>
    <row r="52" spans="1:13" ht="12.75">
      <c r="A52" s="44">
        <v>2.5</v>
      </c>
      <c r="B52" s="45">
        <v>0</v>
      </c>
      <c r="C52" s="46">
        <f aca="true" t="shared" si="5" ref="C52:C68">IF($B$8&lt;0,(1/$B$46)*EXP(-A52/$B$46),(1/$F$46)*EXP(-A52/$F$46))</f>
        <v>0.09995321962501862</v>
      </c>
      <c r="D52" s="46">
        <f aca="true" t="shared" si="6" ref="D52:D68">($B$39*C52+(1-$B$39)*B52)*5/$D$69</f>
        <v>0.0559498482627547</v>
      </c>
      <c r="E52" s="45">
        <v>0</v>
      </c>
      <c r="F52" s="46">
        <f aca="true" t="shared" si="7" ref="F52:F68">IF($B$8&lt;0,(1/$C$46)*EXP(-A52/$C$46),(1/$G$46)*EXP(-A52/$G$46))</f>
        <v>0.09995321962501862</v>
      </c>
      <c r="G52" s="46">
        <f aca="true" t="shared" si="8" ref="G52:G68">($B$40*F52+(1-$B$40)*E52)*5/$G$69</f>
        <v>0.056075620033075674</v>
      </c>
      <c r="H52" s="45">
        <v>0</v>
      </c>
      <c r="I52" s="46">
        <f aca="true" t="shared" si="9" ref="I52:I68">IF($B$8&lt;0,(1/$D$46)*EXP(-A52/$D$46),(1/$H$46)*EXP(-A52/$H$46))</f>
        <v>0.10987343836674063</v>
      </c>
      <c r="J52" s="46">
        <f aca="true" t="shared" si="10" ref="J52:J68">($B$37*I52+(1-$B$37)*H52)*5/$J$69</f>
        <v>0.06165814190382455</v>
      </c>
      <c r="K52" s="45">
        <v>0</v>
      </c>
      <c r="L52" s="46">
        <f aca="true" t="shared" si="11" ref="L52:L68">IF($B$8&lt;0,(1/$E$46)*EXP(-A52/$E$46),(1/$I$46)*EXP(-A52/$I$46))</f>
        <v>0.10987343836674063</v>
      </c>
      <c r="M52" s="47">
        <f aca="true" t="shared" si="12" ref="M52:M68">($B$38*L52+(1-$B$38)*K52)*5/$M$69</f>
        <v>0.06160539432946139</v>
      </c>
    </row>
    <row r="53" spans="1:13" ht="12.75">
      <c r="A53" s="44">
        <f aca="true" t="shared" si="13" ref="A53:A68">A52+5</f>
        <v>7.5</v>
      </c>
      <c r="B53" s="45">
        <v>0</v>
      </c>
      <c r="C53" s="46">
        <f t="shared" si="5"/>
        <v>0.04893126501329223</v>
      </c>
      <c r="D53" s="46">
        <f t="shared" si="6"/>
        <v>0.027389781570508646</v>
      </c>
      <c r="E53" s="45">
        <v>0</v>
      </c>
      <c r="F53" s="46">
        <f t="shared" si="7"/>
        <v>0.04893126501329223</v>
      </c>
      <c r="G53" s="46">
        <f t="shared" si="8"/>
        <v>0.02745135209167699</v>
      </c>
      <c r="H53" s="45">
        <v>0</v>
      </c>
      <c r="I53" s="46">
        <f t="shared" si="9"/>
        <v>0.047750799476698344</v>
      </c>
      <c r="J53" s="46">
        <f t="shared" si="10"/>
        <v>0.026796518011277352</v>
      </c>
      <c r="K53" s="45">
        <v>0</v>
      </c>
      <c r="L53" s="46">
        <f t="shared" si="11"/>
        <v>0.047750799476698344</v>
      </c>
      <c r="M53" s="47">
        <f t="shared" si="12"/>
        <v>0.02677359400995603</v>
      </c>
    </row>
    <row r="54" spans="1:13" ht="12.75">
      <c r="A54" s="44">
        <f t="shared" si="13"/>
        <v>12.5</v>
      </c>
      <c r="B54" s="45">
        <f aca="true" t="shared" si="14" ref="B54:B68">IF($B$8&lt;0,(1/($B$47-$L$37))*EXP((-1*((A54-$L$37)/($B$47-$L$37)))-EXP(-$L$38*(A54-$L$37))),(1/($F$47-$L$39))*EXP((-1*((A54-$L$39)/($F$47-$L$39)))-EXP(-$L$40*(A54-$L$39))))</f>
        <v>1.786809280253995E-06</v>
      </c>
      <c r="C54" s="46">
        <f t="shared" si="5"/>
        <v>0.02395389267882815</v>
      </c>
      <c r="D54" s="46">
        <f t="shared" si="6"/>
        <v>0.013417440789671196</v>
      </c>
      <c r="E54" s="45">
        <f aca="true" t="shared" si="15" ref="E54:E68">IF($B$8&lt;0,(1/($C$47-$L$37))*EXP((-1*((A54-$L$37)/($C$47-$L$37)))-EXP(-$L$38*(A54-$L$37))),(1/($G$47-$L$37))*EXP((-1*((A54-$L$37)/($G$47-$L$37)))-EXP(-$L$38*(A54-$L$37))))</f>
        <v>0.001549666781443158</v>
      </c>
      <c r="F54" s="46">
        <f t="shared" si="7"/>
        <v>0.02395389267882815</v>
      </c>
      <c r="G54" s="46">
        <f t="shared" si="8"/>
        <v>0.02126310810868407</v>
      </c>
      <c r="H54" s="45">
        <f aca="true" t="shared" si="16" ref="H54:H68">IF($B$8&lt;0,(1/($D$47-$L$39))*EXP((-1*((A54-$L$39)/($D$47-$L$39)))-EXP(-$L$40*(A54-$L$39))),(1/($H$47-$L$37))*EXP((-1*((A54-$L$37)/($H$47-$L$37)))-EXP(-$L$40*(A54-$L$37))))</f>
        <v>0.001761489149293679</v>
      </c>
      <c r="I54" s="46">
        <f t="shared" si="9"/>
        <v>0.020752411907353826</v>
      </c>
      <c r="J54" s="46">
        <f t="shared" si="10"/>
        <v>0.02054223953617742</v>
      </c>
      <c r="K54" s="45">
        <f aca="true" t="shared" si="17" ref="K54:K68">IF($B$8&lt;0,(1/($E$47-$L$39))*EXP((-1*((A54-$L$39)/($E$47-$L$39)))-EXP(-$L$40*(A54-$L$39))),(1/($I$47-$L$37))*EXP((-1*((A54-$L$37)/($I$47-$L$37)))-EXP(-$L$40*(A54-$L$37))))</f>
        <v>0.002033969124190654</v>
      </c>
      <c r="L54" s="46">
        <f t="shared" si="11"/>
        <v>0.020752411907353826</v>
      </c>
      <c r="M54" s="47">
        <f t="shared" si="12"/>
        <v>0.021899667327747355</v>
      </c>
    </row>
    <row r="55" spans="1:13" ht="12.75">
      <c r="A55" s="44">
        <f t="shared" si="13"/>
        <v>17.5</v>
      </c>
      <c r="B55" s="45">
        <f t="shared" si="14"/>
        <v>0.002395234445539359</v>
      </c>
      <c r="C55" s="46">
        <f t="shared" si="5"/>
        <v>0.011726428374842685</v>
      </c>
      <c r="D55" s="46">
        <f t="shared" si="6"/>
        <v>0.018630804783053203</v>
      </c>
      <c r="E55" s="45">
        <f t="shared" si="15"/>
        <v>0.017928512866990032</v>
      </c>
      <c r="F55" s="46">
        <f t="shared" si="7"/>
        <v>0.011726428374842685</v>
      </c>
      <c r="G55" s="46">
        <f t="shared" si="8"/>
        <v>0.09710281525589144</v>
      </c>
      <c r="H55" s="45">
        <f t="shared" si="16"/>
        <v>0.019736321948105144</v>
      </c>
      <c r="I55" s="46">
        <f t="shared" si="9"/>
        <v>0.009018961037136935</v>
      </c>
      <c r="J55" s="46">
        <f t="shared" si="10"/>
        <v>0.10474084550865365</v>
      </c>
      <c r="K55" s="45">
        <f t="shared" si="17"/>
        <v>0.021942194283250647</v>
      </c>
      <c r="L55" s="46">
        <f t="shared" si="11"/>
        <v>0.009018961037136935</v>
      </c>
      <c r="M55" s="47">
        <f t="shared" si="12"/>
        <v>0.11578261881759325</v>
      </c>
    </row>
    <row r="56" spans="1:13" ht="12.75">
      <c r="A56" s="44">
        <f t="shared" si="13"/>
        <v>22.5</v>
      </c>
      <c r="B56" s="45">
        <f t="shared" si="14"/>
        <v>0.02469124964019639</v>
      </c>
      <c r="C56" s="46">
        <f t="shared" si="5"/>
        <v>0.005740575207296232</v>
      </c>
      <c r="D56" s="46">
        <f t="shared" si="6"/>
        <v>0.12760398711236454</v>
      </c>
      <c r="E56" s="45">
        <f t="shared" si="15"/>
        <v>0.034603940729701764</v>
      </c>
      <c r="F56" s="46">
        <f t="shared" si="7"/>
        <v>0.005740575207296232</v>
      </c>
      <c r="G56" s="46">
        <f t="shared" si="8"/>
        <v>0.17794167380373438</v>
      </c>
      <c r="H56" s="45">
        <f t="shared" si="16"/>
        <v>0.036891627790177794</v>
      </c>
      <c r="I56" s="46">
        <f t="shared" si="9"/>
        <v>0.003919624309334851</v>
      </c>
      <c r="J56" s="46">
        <f t="shared" si="10"/>
        <v>0.1885232686983386</v>
      </c>
      <c r="K56" s="45">
        <f t="shared" si="17"/>
        <v>0.03949036109425589</v>
      </c>
      <c r="L56" s="46">
        <f t="shared" si="11"/>
        <v>0.003919624309334851</v>
      </c>
      <c r="M56" s="47">
        <f t="shared" si="12"/>
        <v>0.20147584108663852</v>
      </c>
    </row>
    <row r="57" spans="1:13" ht="12.75">
      <c r="A57" s="44">
        <f t="shared" si="13"/>
        <v>27.5</v>
      </c>
      <c r="B57" s="45">
        <f t="shared" si="14"/>
        <v>0.04246327251831965</v>
      </c>
      <c r="C57" s="46">
        <f t="shared" si="5"/>
        <v>0.0028102507137912985</v>
      </c>
      <c r="D57" s="46">
        <f t="shared" si="6"/>
        <v>0.21549636989267498</v>
      </c>
      <c r="E57" s="45">
        <f t="shared" si="15"/>
        <v>0.034561926445827576</v>
      </c>
      <c r="F57" s="46">
        <f t="shared" si="7"/>
        <v>0.0028102507137912985</v>
      </c>
      <c r="G57" s="46">
        <f t="shared" si="8"/>
        <v>0.17608556995101393</v>
      </c>
      <c r="H57" s="45">
        <f t="shared" si="16"/>
        <v>0.03568457308943385</v>
      </c>
      <c r="I57" s="46">
        <f t="shared" si="9"/>
        <v>0.0017034617028577207</v>
      </c>
      <c r="J57" s="46">
        <f t="shared" si="10"/>
        <v>0.18118330345580574</v>
      </c>
      <c r="K57" s="45">
        <f t="shared" si="17"/>
        <v>0.036778434861909674</v>
      </c>
      <c r="L57" s="46">
        <f t="shared" si="11"/>
        <v>0.0017034617028577207</v>
      </c>
      <c r="M57" s="47">
        <f t="shared" si="12"/>
        <v>0.18654820106666797</v>
      </c>
    </row>
    <row r="58" spans="1:13" ht="12.75">
      <c r="A58" s="44">
        <f t="shared" si="13"/>
        <v>32.5</v>
      </c>
      <c r="B58" s="45">
        <f t="shared" si="14"/>
        <v>0.03778983026577478</v>
      </c>
      <c r="C58" s="46">
        <f t="shared" si="5"/>
        <v>0.0013757347982005037</v>
      </c>
      <c r="D58" s="46">
        <f t="shared" si="6"/>
        <v>0.19114931613103345</v>
      </c>
      <c r="E58" s="45">
        <f t="shared" si="15"/>
        <v>0.02709048234882105</v>
      </c>
      <c r="F58" s="46">
        <f t="shared" si="7"/>
        <v>0.0013757347982005037</v>
      </c>
      <c r="G58" s="46">
        <f t="shared" si="8"/>
        <v>0.13755620464991802</v>
      </c>
      <c r="H58" s="45">
        <f t="shared" si="16"/>
        <v>0.027088166280544862</v>
      </c>
      <c r="I58" s="46">
        <f t="shared" si="9"/>
        <v>0.0007403214043223817</v>
      </c>
      <c r="J58" s="46">
        <f t="shared" si="10"/>
        <v>0.13722607638652248</v>
      </c>
      <c r="K58" s="45">
        <f t="shared" si="17"/>
        <v>0.026880775648140495</v>
      </c>
      <c r="L58" s="46">
        <f t="shared" si="11"/>
        <v>0.0007403214043223817</v>
      </c>
      <c r="M58" s="47">
        <f t="shared" si="12"/>
        <v>0.13606213719564877</v>
      </c>
    </row>
    <row r="59" spans="1:13" ht="12.75">
      <c r="A59" s="44">
        <f t="shared" si="13"/>
        <v>37.5</v>
      </c>
      <c r="B59" s="45">
        <f t="shared" si="14"/>
        <v>0.02639264010449572</v>
      </c>
      <c r="C59" s="46">
        <f t="shared" si="5"/>
        <v>0.000673479496221325</v>
      </c>
      <c r="D59" s="46">
        <f t="shared" si="6"/>
        <v>0.13333896604353074</v>
      </c>
      <c r="E59" s="45">
        <f t="shared" si="15"/>
        <v>0.01942293709083918</v>
      </c>
      <c r="F59" s="46">
        <f t="shared" si="7"/>
        <v>0.000673479496221325</v>
      </c>
      <c r="G59" s="46">
        <f t="shared" si="8"/>
        <v>0.09844750353551618</v>
      </c>
      <c r="H59" s="45">
        <f t="shared" si="16"/>
        <v>0.018808669599302275</v>
      </c>
      <c r="I59" s="46">
        <f t="shared" si="9"/>
        <v>0.00032174235603795153</v>
      </c>
      <c r="J59" s="46">
        <f t="shared" si="10"/>
        <v>0.09517501922096847</v>
      </c>
      <c r="K59" s="45">
        <f t="shared" si="17"/>
        <v>0.017970895486403633</v>
      </c>
      <c r="L59" s="46">
        <f t="shared" si="11"/>
        <v>0.00032174235603795153</v>
      </c>
      <c r="M59" s="47">
        <f t="shared" si="12"/>
        <v>0.09086598307256813</v>
      </c>
    </row>
    <row r="60" spans="1:13" ht="12.75">
      <c r="A60" s="44">
        <f t="shared" si="13"/>
        <v>42.5</v>
      </c>
      <c r="B60" s="45">
        <f t="shared" si="14"/>
        <v>0.016860486417882733</v>
      </c>
      <c r="C60" s="46">
        <f t="shared" si="5"/>
        <v>0.00032969627025776813</v>
      </c>
      <c r="D60" s="46">
        <f t="shared" si="6"/>
        <v>0.08512503547824674</v>
      </c>
      <c r="E60" s="45">
        <f t="shared" si="15"/>
        <v>0.013476234062213698</v>
      </c>
      <c r="F60" s="46">
        <f t="shared" si="7"/>
        <v>0.00032969627025776813</v>
      </c>
      <c r="G60" s="46">
        <f t="shared" si="8"/>
        <v>0.06822873315244057</v>
      </c>
      <c r="H60" s="45">
        <f t="shared" si="16"/>
        <v>0.012638397904905773</v>
      </c>
      <c r="I60" s="46">
        <f t="shared" si="9"/>
        <v>0.0001398286515349403</v>
      </c>
      <c r="J60" s="46">
        <f t="shared" si="10"/>
        <v>0.06390955687142003</v>
      </c>
      <c r="K60" s="45">
        <f t="shared" si="17"/>
        <v>0.011626610321864076</v>
      </c>
      <c r="L60" s="46">
        <f t="shared" si="11"/>
        <v>0.0001398286515349403</v>
      </c>
      <c r="M60" s="47">
        <f t="shared" si="12"/>
        <v>0.05874915282082524</v>
      </c>
    </row>
    <row r="61" spans="1:13" ht="12.75">
      <c r="A61" s="44">
        <f t="shared" si="13"/>
        <v>47.5</v>
      </c>
      <c r="B61" s="45">
        <f t="shared" si="14"/>
        <v>0.010423482457363228</v>
      </c>
      <c r="C61" s="46">
        <f t="shared" si="5"/>
        <v>0.00016140005929172552</v>
      </c>
      <c r="D61" s="46">
        <f t="shared" si="6"/>
        <v>0.05260221416861254</v>
      </c>
      <c r="E61" s="45">
        <f t="shared" si="15"/>
        <v>0.009238084275786382</v>
      </c>
      <c r="F61" s="46">
        <f t="shared" si="7"/>
        <v>0.00016140005929172552</v>
      </c>
      <c r="G61" s="46">
        <f t="shared" si="8"/>
        <v>0.04673518631081358</v>
      </c>
      <c r="H61" s="45">
        <f t="shared" si="16"/>
        <v>0.008390458698955548</v>
      </c>
      <c r="I61" s="46">
        <f t="shared" si="9"/>
        <v>6.0769281455045536E-05</v>
      </c>
      <c r="J61" s="46">
        <f t="shared" si="10"/>
        <v>0.04241068476724147</v>
      </c>
      <c r="K61" s="45">
        <f t="shared" si="17"/>
        <v>0.007431838231153939</v>
      </c>
      <c r="L61" s="46">
        <f t="shared" si="11"/>
        <v>6.0769281455045536E-05</v>
      </c>
      <c r="M61" s="47">
        <f t="shared" si="12"/>
        <v>0.03753696708014063</v>
      </c>
    </row>
    <row r="62" spans="1:13" ht="12.75">
      <c r="A62" s="44">
        <f t="shared" si="13"/>
        <v>52.5</v>
      </c>
      <c r="B62" s="45">
        <f t="shared" si="14"/>
        <v>0.006366713577490961</v>
      </c>
      <c r="C62" s="46">
        <f t="shared" si="5"/>
        <v>7.901205287826194E-05</v>
      </c>
      <c r="D62" s="46">
        <f t="shared" si="6"/>
        <v>0.03211873166017812</v>
      </c>
      <c r="E62" s="45">
        <f t="shared" si="15"/>
        <v>0.006304744734069737</v>
      </c>
      <c r="F62" s="46">
        <f t="shared" si="7"/>
        <v>7.901205287826194E-05</v>
      </c>
      <c r="G62" s="46">
        <f t="shared" si="8"/>
        <v>0.03187804147608221</v>
      </c>
      <c r="H62" s="45">
        <f t="shared" si="16"/>
        <v>0.005545639019692458</v>
      </c>
      <c r="I62" s="46">
        <f t="shared" si="9"/>
        <v>2.641022085262521E-05</v>
      </c>
      <c r="J62" s="46">
        <f t="shared" si="10"/>
        <v>0.028023447973658223</v>
      </c>
      <c r="K62" s="45">
        <f t="shared" si="17"/>
        <v>0.004729460384806211</v>
      </c>
      <c r="L62" s="46">
        <f t="shared" si="11"/>
        <v>2.641022085262521E-05</v>
      </c>
      <c r="M62" s="47">
        <f t="shared" si="12"/>
        <v>0.02388083506639573</v>
      </c>
    </row>
    <row r="63" spans="1:13" ht="12.75">
      <c r="A63" s="44">
        <f t="shared" si="13"/>
        <v>57.5</v>
      </c>
      <c r="B63" s="45">
        <f t="shared" si="14"/>
        <v>0.0038715956967279638</v>
      </c>
      <c r="C63" s="46">
        <f t="shared" si="5"/>
        <v>3.867969149102611E-05</v>
      </c>
      <c r="D63" s="46">
        <f t="shared" si="6"/>
        <v>0.019526142890561062</v>
      </c>
      <c r="E63" s="45">
        <f t="shared" si="15"/>
        <v>0.0042957985022568845</v>
      </c>
      <c r="F63" s="46">
        <f t="shared" si="7"/>
        <v>3.867969149102611E-05</v>
      </c>
      <c r="G63" s="46">
        <f t="shared" si="8"/>
        <v>0.02171190759822967</v>
      </c>
      <c r="H63" s="45">
        <f t="shared" si="16"/>
        <v>0.003659386625926191</v>
      </c>
      <c r="I63" s="46">
        <f t="shared" si="9"/>
        <v>1.1477834668827187E-05</v>
      </c>
      <c r="J63" s="46">
        <f t="shared" si="10"/>
        <v>0.018488422233034495</v>
      </c>
      <c r="K63" s="45">
        <f t="shared" si="17"/>
        <v>0.0030048150321232256</v>
      </c>
      <c r="L63" s="46">
        <f t="shared" si="11"/>
        <v>1.1477834668827187E-05</v>
      </c>
      <c r="M63" s="47">
        <f t="shared" si="12"/>
        <v>0.01516947549631567</v>
      </c>
    </row>
    <row r="64" spans="1:13" ht="12.75">
      <c r="A64" s="44">
        <f t="shared" si="13"/>
        <v>62.5</v>
      </c>
      <c r="B64" s="45">
        <f t="shared" si="14"/>
        <v>0.002350474215475849</v>
      </c>
      <c r="C64" s="46">
        <f t="shared" si="5"/>
        <v>1.8935320363667863E-05</v>
      </c>
      <c r="D64" s="46">
        <f t="shared" si="6"/>
        <v>0.0118519194685066</v>
      </c>
      <c r="E64" s="45">
        <f t="shared" si="15"/>
        <v>0.0029252258281854487</v>
      </c>
      <c r="F64" s="46">
        <f t="shared" si="7"/>
        <v>1.8935320363667863E-05</v>
      </c>
      <c r="G64" s="46">
        <f t="shared" si="8"/>
        <v>0.014780579193374227</v>
      </c>
      <c r="H64" s="45">
        <f t="shared" si="16"/>
        <v>0.0024132599122320573</v>
      </c>
      <c r="I64" s="46">
        <f t="shared" si="9"/>
        <v>4.988246384612735E-06</v>
      </c>
      <c r="J64" s="46">
        <f t="shared" si="10"/>
        <v>0.01219113267945059</v>
      </c>
      <c r="K64" s="45">
        <f t="shared" si="17"/>
        <v>0.0019079324601940062</v>
      </c>
      <c r="L64" s="46">
        <f t="shared" si="11"/>
        <v>4.988246384612735E-06</v>
      </c>
      <c r="M64" s="47">
        <f t="shared" si="12"/>
        <v>0.009630696032572033</v>
      </c>
    </row>
    <row r="65" spans="1:13" ht="12.75">
      <c r="A65" s="44">
        <f t="shared" si="13"/>
        <v>67.5</v>
      </c>
      <c r="B65" s="45">
        <f t="shared" si="14"/>
        <v>0.0014261331883835774</v>
      </c>
      <c r="C65" s="46">
        <f t="shared" si="5"/>
        <v>9.26962815507254E-06</v>
      </c>
      <c r="D65" s="46">
        <f t="shared" si="6"/>
        <v>0.00718982396382664</v>
      </c>
      <c r="E65" s="45">
        <f t="shared" si="15"/>
        <v>0.001991493611686498</v>
      </c>
      <c r="F65" s="46">
        <f t="shared" si="7"/>
        <v>9.26962815507254E-06</v>
      </c>
      <c r="G65" s="46">
        <f t="shared" si="8"/>
        <v>0.010060585897321474</v>
      </c>
      <c r="H65" s="45">
        <f t="shared" si="16"/>
        <v>0.0015911236170304782</v>
      </c>
      <c r="I65" s="46">
        <f t="shared" si="9"/>
        <v>2.1678829423446033E-06</v>
      </c>
      <c r="J65" s="46">
        <f t="shared" si="10"/>
        <v>0.008037294660562218</v>
      </c>
      <c r="K65" s="45">
        <f t="shared" si="17"/>
        <v>0.0012111899864102845</v>
      </c>
      <c r="L65" s="46">
        <f t="shared" si="11"/>
        <v>2.1678829423446033E-06</v>
      </c>
      <c r="M65" s="47">
        <f t="shared" si="12"/>
        <v>0.006113179798086202</v>
      </c>
    </row>
    <row r="66" spans="1:13" ht="12.75">
      <c r="A66" s="44">
        <f t="shared" si="13"/>
        <v>72.5</v>
      </c>
      <c r="B66" s="45">
        <f t="shared" si="14"/>
        <v>0.0008651047632139286</v>
      </c>
      <c r="C66" s="46">
        <f t="shared" si="5"/>
        <v>4.537869150510065E-06</v>
      </c>
      <c r="D66" s="46">
        <f t="shared" si="6"/>
        <v>0.0043608021514912445</v>
      </c>
      <c r="E66" s="45">
        <f t="shared" si="15"/>
        <v>0.0013556985365314593</v>
      </c>
      <c r="F66" s="46">
        <f t="shared" si="7"/>
        <v>4.537869150510065E-06</v>
      </c>
      <c r="G66" s="46">
        <f t="shared" si="8"/>
        <v>0.0068476952570354</v>
      </c>
      <c r="H66" s="45">
        <f t="shared" si="16"/>
        <v>0.0010489829678721001</v>
      </c>
      <c r="I66" s="46">
        <f t="shared" si="9"/>
        <v>9.421580429960177E-07</v>
      </c>
      <c r="J66" s="46">
        <f t="shared" si="10"/>
        <v>0.005298488575199737</v>
      </c>
      <c r="K66" s="45">
        <f t="shared" si="17"/>
        <v>0.0007688227709117795</v>
      </c>
      <c r="L66" s="46">
        <f t="shared" si="11"/>
        <v>9.421580429960177E-07</v>
      </c>
      <c r="M66" s="47">
        <f t="shared" si="12"/>
        <v>0.0038801981452344938</v>
      </c>
    </row>
    <row r="67" spans="1:13" ht="12.75">
      <c r="A67" s="44">
        <f t="shared" si="13"/>
        <v>77.5</v>
      </c>
      <c r="B67" s="45">
        <f t="shared" si="14"/>
        <v>0.0005247373903146235</v>
      </c>
      <c r="C67" s="46">
        <f t="shared" si="5"/>
        <v>2.221475994793E-06</v>
      </c>
      <c r="D67" s="46">
        <f t="shared" si="6"/>
        <v>0.0026447881171776954</v>
      </c>
      <c r="E67" s="45">
        <f t="shared" si="15"/>
        <v>0.0009228568656409405</v>
      </c>
      <c r="F67" s="46">
        <f t="shared" si="7"/>
        <v>2.221475994793E-06</v>
      </c>
      <c r="G67" s="46">
        <f t="shared" si="8"/>
        <v>0.004660905480332884</v>
      </c>
      <c r="H67" s="45">
        <f t="shared" si="16"/>
        <v>0.0006915442299696578</v>
      </c>
      <c r="I67" s="46">
        <f t="shared" si="9"/>
        <v>4.094601976166045E-07</v>
      </c>
      <c r="J67" s="46">
        <f t="shared" si="10"/>
        <v>0.0034929209701450746</v>
      </c>
      <c r="K67" s="45">
        <f t="shared" si="17"/>
        <v>0.00048800830678055653</v>
      </c>
      <c r="L67" s="46">
        <f t="shared" si="11"/>
        <v>4.094601976166045E-07</v>
      </c>
      <c r="M67" s="47">
        <f t="shared" si="12"/>
        <v>0.0024628402146762113</v>
      </c>
    </row>
    <row r="68" spans="1:13" ht="12.75">
      <c r="A68" s="44">
        <f t="shared" si="13"/>
        <v>82.5</v>
      </c>
      <c r="B68" s="45">
        <f t="shared" si="14"/>
        <v>0.00031827485548056004</v>
      </c>
      <c r="C68" s="46">
        <f t="shared" si="5"/>
        <v>1.0875050451568976E-06</v>
      </c>
      <c r="D68" s="46">
        <f t="shared" si="6"/>
        <v>0.0016040275158081914</v>
      </c>
      <c r="E68" s="45">
        <f t="shared" si="15"/>
        <v>0.000628204132974509</v>
      </c>
      <c r="F68" s="46">
        <f t="shared" si="7"/>
        <v>1.0875050451568976E-06</v>
      </c>
      <c r="G68" s="46">
        <f t="shared" si="8"/>
        <v>0.003172518204859317</v>
      </c>
      <c r="H68" s="45">
        <f t="shared" si="16"/>
        <v>0.00045589697327644036</v>
      </c>
      <c r="I68" s="46">
        <f t="shared" si="9"/>
        <v>1.7795066833913044E-07</v>
      </c>
      <c r="J68" s="46">
        <f t="shared" si="10"/>
        <v>0.0023026385477199237</v>
      </c>
      <c r="K68" s="45">
        <f t="shared" si="17"/>
        <v>0.00030975862857357517</v>
      </c>
      <c r="L68" s="46">
        <f t="shared" si="11"/>
        <v>1.7795066833913044E-07</v>
      </c>
      <c r="M68" s="47">
        <f t="shared" si="12"/>
        <v>0.0015632184394726314</v>
      </c>
    </row>
    <row r="69" spans="1:13" ht="13.5" thickBot="1">
      <c r="A69" s="48"/>
      <c r="B69" s="49">
        <f>SUM(B52:B68)</f>
        <v>0.17674101634593956</v>
      </c>
      <c r="C69" s="50">
        <f>SUM(C52:C68)</f>
        <v>0.19580968578011898</v>
      </c>
      <c r="D69" s="50">
        <f>($B$39*C69+(1-$B$39)*B69)*5</f>
        <v>0.8932394164467874</v>
      </c>
      <c r="E69" s="49">
        <f>SUM(E52:E68)</f>
        <v>0.17629580681296833</v>
      </c>
      <c r="F69" s="50">
        <f>SUM(F52:F68)</f>
        <v>0.19580968578011898</v>
      </c>
      <c r="G69" s="50">
        <f>($B$40*F69+(1-$B$40)*E69)*5</f>
        <v>0.891235973548417</v>
      </c>
      <c r="H69" s="49">
        <f>SUM(H52:H68)</f>
        <v>0.17640553780671833</v>
      </c>
      <c r="I69" s="50">
        <f>SUM(I52:I68)</f>
        <v>0.19432793224723</v>
      </c>
      <c r="J69" s="50">
        <f>($B$37*I69+(1-$B$37)*H69)*5</f>
        <v>0.8909888862538474</v>
      </c>
      <c r="K69" s="49">
        <f>SUM(K52:K68)</f>
        <v>0.1765750666209686</v>
      </c>
      <c r="L69" s="50">
        <f>SUM(L52:L68)</f>
        <v>0.19432793224723</v>
      </c>
      <c r="M69" s="51">
        <f>($B$38*L69+(1-$B$38)*K69)*5</f>
        <v>0.8917517659179737</v>
      </c>
    </row>
    <row r="70" ht="13.5" thickTop="1"/>
  </sheetData>
  <sheetProtection/>
  <mergeCells count="1">
    <mergeCell ref="A50:A51"/>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1">
    <tabColor indexed="22"/>
  </sheetPr>
  <dimension ref="A1:O69"/>
  <sheetViews>
    <sheetView zoomScale="75" zoomScaleNormal="75" zoomScalePageLayoutView="0" workbookViewId="0" topLeftCell="A1">
      <selection activeCell="S45" sqref="S45"/>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6384" width="9.140625" style="4" customWidth="1"/>
  </cols>
  <sheetData>
    <row r="1" spans="1:3" ht="18.75" thickBot="1">
      <c r="A1" s="1" t="s">
        <v>0</v>
      </c>
      <c r="B1" s="2"/>
      <c r="C1" s="3"/>
    </row>
    <row r="2" ht="18">
      <c r="A2" s="5"/>
    </row>
    <row r="3" ht="18">
      <c r="A3" s="5"/>
    </row>
    <row r="4" spans="1:15" ht="12.75">
      <c r="A4" s="6"/>
      <c r="J4" s="7"/>
      <c r="K4" s="7"/>
      <c r="L4" s="7"/>
      <c r="M4" s="7"/>
      <c r="N4" s="7"/>
      <c r="O4" s="7"/>
    </row>
    <row r="5" spans="1:15" ht="12.75">
      <c r="A5" s="6"/>
      <c r="J5" s="7"/>
      <c r="K5" s="7"/>
      <c r="L5" s="7"/>
      <c r="M5" s="7"/>
      <c r="N5" s="55"/>
      <c r="O5" s="7"/>
    </row>
    <row r="6" spans="10:15" ht="13.5" thickBot="1">
      <c r="J6" s="7"/>
      <c r="K6" s="8"/>
      <c r="L6" s="7"/>
      <c r="M6" s="7"/>
      <c r="N6" s="55"/>
      <c r="O6" s="7"/>
    </row>
    <row r="7" spans="1:15" ht="13.5" thickTop="1">
      <c r="A7" s="9" t="s">
        <v>1</v>
      </c>
      <c r="B7" s="10"/>
      <c r="J7" s="7"/>
      <c r="K7" s="7"/>
      <c r="L7" s="7"/>
      <c r="M7" s="7"/>
      <c r="N7" s="7"/>
      <c r="O7" s="7"/>
    </row>
    <row r="8" spans="1:15" ht="15.75">
      <c r="A8" s="11" t="s">
        <v>2</v>
      </c>
      <c r="B8" s="72">
        <v>-2000</v>
      </c>
      <c r="J8" s="7"/>
      <c r="K8" s="7"/>
      <c r="L8" s="7"/>
      <c r="M8" s="7"/>
      <c r="N8" s="7"/>
      <c r="O8" s="7"/>
    </row>
    <row r="9" spans="1:15" ht="12.75">
      <c r="A9" s="11" t="s">
        <v>3</v>
      </c>
      <c r="B9" s="53">
        <v>2</v>
      </c>
      <c r="J9" s="7"/>
      <c r="K9" s="7"/>
      <c r="L9" s="7"/>
      <c r="M9" s="7"/>
      <c r="N9" s="7"/>
      <c r="O9" s="7"/>
    </row>
    <row r="10" spans="1:15" ht="12.75">
      <c r="A10" s="11" t="s">
        <v>4</v>
      </c>
      <c r="B10" s="52">
        <v>1</v>
      </c>
      <c r="C10" s="7"/>
      <c r="H10" s="7"/>
      <c r="I10" s="7"/>
      <c r="J10" s="7"/>
      <c r="K10" s="7"/>
      <c r="L10" s="7"/>
      <c r="M10" s="7"/>
      <c r="N10" s="7"/>
      <c r="O10" s="7"/>
    </row>
    <row r="11" spans="1:2" ht="13.5" thickBot="1">
      <c r="A11" s="12" t="s">
        <v>5</v>
      </c>
      <c r="B11" s="54">
        <v>0</v>
      </c>
    </row>
    <row r="12" ht="14.25" thickBot="1" thickTop="1"/>
    <row r="13" spans="1:5" ht="12.75">
      <c r="A13" s="13"/>
      <c r="B13" s="14" t="s">
        <v>6</v>
      </c>
      <c r="C13" s="15"/>
      <c r="D13" s="16" t="s">
        <v>7</v>
      </c>
      <c r="E13" s="17"/>
    </row>
    <row r="14" spans="1:5" ht="13.5" thickBot="1">
      <c r="A14" s="18" t="s">
        <v>8</v>
      </c>
      <c r="B14" s="18" t="s">
        <v>9</v>
      </c>
      <c r="C14" s="19" t="s">
        <v>10</v>
      </c>
      <c r="D14" s="20" t="s">
        <v>9</v>
      </c>
      <c r="E14" s="21" t="s">
        <v>10</v>
      </c>
    </row>
    <row r="15" spans="1:14" ht="12.75">
      <c r="A15" s="22">
        <v>2.5</v>
      </c>
      <c r="B15" s="23">
        <f aca="true" t="shared" si="0" ref="B15:B31">IF($B$8&lt;0,$J$39*($J$37*J52-D52)/($J$37-1),$J$39*(J52-$J$37*D52)/(1-$J$37))</f>
        <v>-42.72641021442039</v>
      </c>
      <c r="C15" s="24">
        <f aca="true" t="shared" si="1" ref="C15:C31">IF($B$8&lt;0,$J$40*($J$38*M52-G52)/($J$38-1),$J$40*(M52-$J$38*G52)/(1-$J$38))</f>
        <v>-42.4864788479044</v>
      </c>
      <c r="D15" s="25">
        <f aca="true" t="shared" si="2" ref="D15:D31">B15/ABS($B$32)</f>
        <v>-0.03260699726889977</v>
      </c>
      <c r="E15" s="26">
        <f aca="true" t="shared" si="3" ref="E15:E31">C15/ABS($C$32)</f>
        <v>-0.061605394329461376</v>
      </c>
      <c r="J15" s="27"/>
      <c r="L15" s="27"/>
      <c r="M15" s="7"/>
      <c r="N15" s="7"/>
    </row>
    <row r="16" spans="1:9" ht="12.75">
      <c r="A16" s="22">
        <f aca="true" t="shared" si="4" ref="A16:A31">A15+5</f>
        <v>7.5</v>
      </c>
      <c r="B16" s="23">
        <f t="shared" si="0"/>
        <v>-18.568821335125623</v>
      </c>
      <c r="C16" s="24">
        <f t="shared" si="1"/>
        <v>-18.46454759307312</v>
      </c>
      <c r="D16" s="25">
        <f t="shared" si="2"/>
        <v>-0.014170942597859027</v>
      </c>
      <c r="E16" s="26">
        <f t="shared" si="3"/>
        <v>-0.026773594009956023</v>
      </c>
      <c r="I16" s="28"/>
    </row>
    <row r="17" spans="1:5" ht="12.75">
      <c r="A17" s="22">
        <f t="shared" si="4"/>
        <v>12.5</v>
      </c>
      <c r="B17" s="23">
        <f t="shared" si="0"/>
        <v>-20.39978033879573</v>
      </c>
      <c r="C17" s="24">
        <f t="shared" si="1"/>
        <v>-15.103218846722312</v>
      </c>
      <c r="D17" s="25">
        <f t="shared" si="2"/>
        <v>-0.01556825341644937</v>
      </c>
      <c r="E17" s="26">
        <f t="shared" si="3"/>
        <v>-0.02189966732774735</v>
      </c>
    </row>
    <row r="18" spans="1:5" ht="12.75">
      <c r="A18" s="22">
        <f t="shared" si="4"/>
        <v>17.5</v>
      </c>
      <c r="B18" s="23">
        <f t="shared" si="0"/>
        <v>-141.65450211219462</v>
      </c>
      <c r="C18" s="24">
        <f t="shared" si="1"/>
        <v>-79.85008194316775</v>
      </c>
      <c r="D18" s="25">
        <f t="shared" si="2"/>
        <v>-0.108104751611938</v>
      </c>
      <c r="E18" s="26">
        <f t="shared" si="3"/>
        <v>-0.11578261881759323</v>
      </c>
    </row>
    <row r="19" spans="1:5" ht="12.75">
      <c r="A19" s="22">
        <f t="shared" si="4"/>
        <v>22.5</v>
      </c>
      <c r="B19" s="23">
        <f t="shared" si="0"/>
        <v>-259.7526272437245</v>
      </c>
      <c r="C19" s="24">
        <f t="shared" si="1"/>
        <v>-138.94885592181964</v>
      </c>
      <c r="D19" s="25">
        <f t="shared" si="2"/>
        <v>-0.19823226815968445</v>
      </c>
      <c r="E19" s="26">
        <f t="shared" si="3"/>
        <v>-0.20147584108663846</v>
      </c>
    </row>
    <row r="20" spans="1:5" ht="12.75">
      <c r="A20" s="22">
        <f t="shared" si="4"/>
        <v>27.5</v>
      </c>
      <c r="B20" s="23">
        <f t="shared" si="0"/>
        <v>-250.44187165850545</v>
      </c>
      <c r="C20" s="24">
        <f t="shared" si="1"/>
        <v>-128.65393177011583</v>
      </c>
      <c r="D20" s="25">
        <f t="shared" si="2"/>
        <v>-0.19112669152885942</v>
      </c>
      <c r="E20" s="26">
        <f t="shared" si="3"/>
        <v>-0.18654820106666795</v>
      </c>
    </row>
    <row r="21" spans="1:5" ht="12.75">
      <c r="A21" s="22">
        <f t="shared" si="4"/>
        <v>32.5</v>
      </c>
      <c r="B21" s="23">
        <f t="shared" si="0"/>
        <v>-189.89551493447405</v>
      </c>
      <c r="C21" s="24">
        <f t="shared" si="1"/>
        <v>-93.83595668665431</v>
      </c>
      <c r="D21" s="25">
        <f t="shared" si="2"/>
        <v>-0.14492026139736178</v>
      </c>
      <c r="E21" s="26">
        <f t="shared" si="3"/>
        <v>-0.13606213719564875</v>
      </c>
    </row>
    <row r="22" spans="1:5" ht="12.75">
      <c r="A22" s="22">
        <f t="shared" si="4"/>
        <v>37.5</v>
      </c>
      <c r="B22" s="23">
        <f t="shared" si="0"/>
        <v>-131.77918069269677</v>
      </c>
      <c r="C22" s="24">
        <f t="shared" si="1"/>
        <v>-62.66619522246077</v>
      </c>
      <c r="D22" s="25">
        <f t="shared" si="2"/>
        <v>-0.10056832210758437</v>
      </c>
      <c r="E22" s="26">
        <f t="shared" si="3"/>
        <v>-0.09086598307256812</v>
      </c>
    </row>
    <row r="23" spans="1:5" ht="12.75">
      <c r="A23" s="22">
        <f t="shared" si="4"/>
        <v>42.5</v>
      </c>
      <c r="B23" s="23">
        <f t="shared" si="0"/>
        <v>-88.51871062728698</v>
      </c>
      <c r="C23" s="24">
        <f t="shared" si="1"/>
        <v>-40.5166571178105</v>
      </c>
      <c r="D23" s="25">
        <f t="shared" si="2"/>
        <v>-0.06755375284714006</v>
      </c>
      <c r="E23" s="26">
        <f t="shared" si="3"/>
        <v>-0.058749152820825226</v>
      </c>
    </row>
    <row r="24" spans="1:5" ht="12.75">
      <c r="A24" s="22">
        <f t="shared" si="4"/>
        <v>47.5</v>
      </c>
      <c r="B24" s="23">
        <f t="shared" si="0"/>
        <v>-58.75388805397648</v>
      </c>
      <c r="C24" s="24">
        <f t="shared" si="1"/>
        <v>-25.88756350354526</v>
      </c>
      <c r="D24" s="25">
        <f t="shared" si="2"/>
        <v>-0.04483849351487679</v>
      </c>
      <c r="E24" s="26">
        <f t="shared" si="3"/>
        <v>-0.03753696708014062</v>
      </c>
    </row>
    <row r="25" spans="1:5" ht="12.75">
      <c r="A25" s="22">
        <f t="shared" si="4"/>
        <v>52.5</v>
      </c>
      <c r="B25" s="23">
        <f t="shared" si="0"/>
        <v>-38.82779073052073</v>
      </c>
      <c r="C25" s="24">
        <f t="shared" si="1"/>
        <v>-16.469541425100502</v>
      </c>
      <c r="D25" s="25">
        <f t="shared" si="2"/>
        <v>-0.029631735031186872</v>
      </c>
      <c r="E25" s="26">
        <f t="shared" si="3"/>
        <v>-0.023880835066395725</v>
      </c>
    </row>
    <row r="26" spans="1:5" ht="12.75">
      <c r="A26" s="22">
        <f t="shared" si="4"/>
        <v>57.5</v>
      </c>
      <c r="B26" s="23">
        <f t="shared" si="0"/>
        <v>-25.618881346933915</v>
      </c>
      <c r="C26" s="24">
        <f t="shared" si="1"/>
        <v>-10.461707238838393</v>
      </c>
      <c r="D26" s="25">
        <f t="shared" si="2"/>
        <v>-0.01955125155423904</v>
      </c>
      <c r="E26" s="26">
        <f t="shared" si="3"/>
        <v>-0.015169475496315669</v>
      </c>
    </row>
    <row r="27" spans="1:5" ht="12.75">
      <c r="A27" s="22">
        <f t="shared" si="4"/>
        <v>62.5</v>
      </c>
      <c r="B27" s="23">
        <f t="shared" si="0"/>
        <v>-16.893909490830445</v>
      </c>
      <c r="C27" s="24">
        <f t="shared" si="1"/>
        <v>-6.6418593328082975</v>
      </c>
      <c r="D27" s="25">
        <f t="shared" si="2"/>
        <v>-0.012892720400896918</v>
      </c>
      <c r="E27" s="26">
        <f t="shared" si="3"/>
        <v>-0.009630696032572031</v>
      </c>
    </row>
    <row r="28" spans="1:5" ht="12.75">
      <c r="A28" s="22">
        <f t="shared" si="4"/>
        <v>67.5</v>
      </c>
      <c r="B28" s="23">
        <f t="shared" si="0"/>
        <v>-11.138148132825492</v>
      </c>
      <c r="C28" s="24">
        <f t="shared" si="1"/>
        <v>-4.215986067645656</v>
      </c>
      <c r="D28" s="25">
        <f t="shared" si="2"/>
        <v>-0.008500165680314191</v>
      </c>
      <c r="E28" s="26">
        <f t="shared" si="3"/>
        <v>-0.006113179798086201</v>
      </c>
    </row>
    <row r="29" spans="1:5" ht="12.75">
      <c r="A29" s="22">
        <f t="shared" si="4"/>
        <v>72.5</v>
      </c>
      <c r="B29" s="23">
        <f t="shared" si="0"/>
        <v>-7.342877821084322</v>
      </c>
      <c r="C29" s="24">
        <f t="shared" si="1"/>
        <v>-2.675998720851375</v>
      </c>
      <c r="D29" s="25">
        <f t="shared" si="2"/>
        <v>-0.005603775179248561</v>
      </c>
      <c r="E29" s="26">
        <f t="shared" si="3"/>
        <v>-0.0038801981452344933</v>
      </c>
    </row>
    <row r="30" spans="1:5" ht="12.75">
      <c r="A30" s="22">
        <f t="shared" si="4"/>
        <v>77.5</v>
      </c>
      <c r="B30" s="23">
        <f t="shared" si="0"/>
        <v>-4.840725354465221</v>
      </c>
      <c r="C30" s="24">
        <f t="shared" si="1"/>
        <v>-1.6985104928801456</v>
      </c>
      <c r="D30" s="25">
        <f t="shared" si="2"/>
        <v>-0.003694237770512931</v>
      </c>
      <c r="E30" s="26">
        <f t="shared" si="3"/>
        <v>-0.002462840214676211</v>
      </c>
    </row>
    <row r="31" spans="1:5" ht="13.5" thickBot="1">
      <c r="A31" s="22">
        <f t="shared" si="4"/>
        <v>82.5</v>
      </c>
      <c r="B31" s="23">
        <f t="shared" si="0"/>
        <v>-3.1911874983461277</v>
      </c>
      <c r="C31" s="24">
        <f t="shared" si="1"/>
        <v>-1.078081682394918</v>
      </c>
      <c r="D31" s="25">
        <f t="shared" si="2"/>
        <v>-0.0024353799329483606</v>
      </c>
      <c r="E31" s="26">
        <f t="shared" si="3"/>
        <v>-0.001563218439472631</v>
      </c>
    </row>
    <row r="32" spans="1:5" ht="13.5" thickBot="1">
      <c r="A32" s="29"/>
      <c r="B32" s="30">
        <f>SUM(B15:B31)</f>
        <v>-1310.344827586207</v>
      </c>
      <c r="C32" s="31">
        <f>SUM(C15:C31)</f>
        <v>-689.6551724137931</v>
      </c>
      <c r="D32" s="32">
        <f>SUM(D15:D31)</f>
        <v>-1</v>
      </c>
      <c r="E32" s="33">
        <f>SUM(E15:E31)</f>
        <v>-1.0000000000000002</v>
      </c>
    </row>
    <row r="34" spans="1:8" ht="12.75">
      <c r="A34" s="6" t="s">
        <v>11</v>
      </c>
      <c r="B34" s="6"/>
      <c r="C34" s="6"/>
      <c r="D34" s="6"/>
      <c r="E34" s="6"/>
      <c r="F34" s="6"/>
      <c r="G34" s="6"/>
      <c r="H34" s="6"/>
    </row>
    <row r="36" spans="1:12" ht="12.75">
      <c r="A36" s="4" t="s">
        <v>12</v>
      </c>
      <c r="C36" s="34" t="s">
        <v>13</v>
      </c>
      <c r="D36" s="28"/>
      <c r="E36" s="28" t="s">
        <v>14</v>
      </c>
      <c r="G36" s="4" t="s">
        <v>15</v>
      </c>
      <c r="I36" s="4" t="s">
        <v>16</v>
      </c>
      <c r="K36" s="34" t="s">
        <v>17</v>
      </c>
      <c r="L36" s="4">
        <f>IF(B11=0,0,IF(B8&lt;0,B11,1/B11))</f>
        <v>0</v>
      </c>
    </row>
    <row r="37" spans="1:12" ht="12.75">
      <c r="A37" s="4" t="s">
        <v>18</v>
      </c>
      <c r="B37" s="35">
        <f>($B$38/($B$10*(1-$B$38)))/(1+($B$38/($B$10*(1-$B$38))))</f>
        <v>0.1</v>
      </c>
      <c r="C37" s="28" t="s">
        <v>19</v>
      </c>
      <c r="D37" s="28">
        <f>IF(B11&lt;&gt;0,IF(B8&lt;0,B8/(L36-1),D38-B8),IF(B8&gt;0,0,D38-B8))</f>
        <v>2000</v>
      </c>
      <c r="E37" s="28" t="s">
        <v>20</v>
      </c>
      <c r="F37" s="4">
        <f>B9*(1-$B$40)/(1-$B$39)</f>
        <v>1.9000000000000001</v>
      </c>
      <c r="G37" s="4" t="s">
        <v>21</v>
      </c>
      <c r="H37" s="27">
        <f>D37/(F37+1)</f>
        <v>689.655172413793</v>
      </c>
      <c r="I37" s="4" t="s">
        <v>22</v>
      </c>
      <c r="J37" s="4">
        <f>IF(B8&lt;0,H40/H38,H38/H40)</f>
        <v>0</v>
      </c>
      <c r="K37" s="7" t="s">
        <v>23</v>
      </c>
      <c r="L37" s="7">
        <v>20</v>
      </c>
    </row>
    <row r="38" spans="1:12" ht="12.75">
      <c r="A38" s="4" t="s">
        <v>24</v>
      </c>
      <c r="B38" s="35">
        <v>0.1</v>
      </c>
      <c r="C38" s="28" t="s">
        <v>25</v>
      </c>
      <c r="D38" s="28">
        <f>IF(B11&lt;&gt;0,IF(B8&lt;0,B8+D37,B8/(1-1/L36)),IF(B8&lt;0,0,B8/(1-L36)))</f>
        <v>0</v>
      </c>
      <c r="E38" s="28" t="s">
        <v>26</v>
      </c>
      <c r="F38" s="4">
        <f>B10*(1-$B$38)/(1-$B$37)</f>
        <v>1</v>
      </c>
      <c r="G38" s="4" t="s">
        <v>27</v>
      </c>
      <c r="H38" s="27">
        <f>D37-H37</f>
        <v>1310.344827586207</v>
      </c>
      <c r="I38" s="4" t="s">
        <v>28</v>
      </c>
      <c r="J38" s="4">
        <f>IF(B8&lt;0,H39/H37,H37/H39)</f>
        <v>0</v>
      </c>
      <c r="K38" s="7" t="s">
        <v>29</v>
      </c>
      <c r="L38" s="7">
        <v>0.2</v>
      </c>
    </row>
    <row r="39" spans="1:12" ht="12.75">
      <c r="A39" s="4" t="s">
        <v>30</v>
      </c>
      <c r="B39" s="35">
        <f>($B$40/($B$9*(1-$B$40)))/(1+($B$40/($B$9*(1-$B$40))))</f>
        <v>0.052631578947368425</v>
      </c>
      <c r="C39" s="28"/>
      <c r="D39" s="28"/>
      <c r="G39" s="4" t="s">
        <v>31</v>
      </c>
      <c r="H39" s="27">
        <f>D38/(F38+1)</f>
        <v>0</v>
      </c>
      <c r="I39" s="4" t="s">
        <v>32</v>
      </c>
      <c r="J39" s="27">
        <f>H40-H38</f>
        <v>-1310.344827586207</v>
      </c>
      <c r="K39" s="7" t="s">
        <v>33</v>
      </c>
      <c r="L39" s="7">
        <v>25</v>
      </c>
    </row>
    <row r="40" spans="1:12" ht="12.75">
      <c r="A40" s="4" t="s">
        <v>34</v>
      </c>
      <c r="B40" s="35">
        <v>0.1</v>
      </c>
      <c r="C40" s="28"/>
      <c r="D40" s="28"/>
      <c r="G40" s="4" t="s">
        <v>35</v>
      </c>
      <c r="H40" s="27">
        <f>D38-H39</f>
        <v>0</v>
      </c>
      <c r="I40" s="4" t="s">
        <v>36</v>
      </c>
      <c r="J40" s="27">
        <f>H39-H37</f>
        <v>-689.655172413793</v>
      </c>
      <c r="K40" s="7" t="s">
        <v>37</v>
      </c>
      <c r="L40" s="7">
        <v>0.2</v>
      </c>
    </row>
    <row r="42" ht="12.75">
      <c r="A42" s="6" t="s">
        <v>38</v>
      </c>
    </row>
    <row r="43" spans="2:6" ht="12.75">
      <c r="B43" s="4" t="s">
        <v>39</v>
      </c>
      <c r="F43" s="4" t="s">
        <v>40</v>
      </c>
    </row>
    <row r="44" spans="1:9" ht="12.75">
      <c r="A44" s="36" t="s">
        <v>41</v>
      </c>
      <c r="B44" s="36" t="s">
        <v>42</v>
      </c>
      <c r="C44" s="36"/>
      <c r="D44" s="36" t="s">
        <v>43</v>
      </c>
      <c r="E44" s="36"/>
      <c r="F44" s="36" t="s">
        <v>42</v>
      </c>
      <c r="G44" s="36"/>
      <c r="H44" s="36" t="s">
        <v>43</v>
      </c>
      <c r="I44" s="36"/>
    </row>
    <row r="45" spans="1:9" ht="12.75">
      <c r="A45" s="36"/>
      <c r="B45" s="36" t="s">
        <v>44</v>
      </c>
      <c r="C45" s="36" t="s">
        <v>45</v>
      </c>
      <c r="D45" s="36" t="s">
        <v>44</v>
      </c>
      <c r="E45" s="36" t="s">
        <v>45</v>
      </c>
      <c r="F45" s="36" t="s">
        <v>44</v>
      </c>
      <c r="G45" s="36" t="s">
        <v>45</v>
      </c>
      <c r="H45" s="36" t="s">
        <v>44</v>
      </c>
      <c r="I45" s="36" t="s">
        <v>45</v>
      </c>
    </row>
    <row r="46" spans="1:9" ht="12.75">
      <c r="A46" s="34" t="s">
        <v>46</v>
      </c>
      <c r="B46" s="37">
        <v>6</v>
      </c>
      <c r="C46" s="37">
        <v>6</v>
      </c>
      <c r="D46" s="37">
        <v>7</v>
      </c>
      <c r="E46" s="37">
        <v>7</v>
      </c>
      <c r="F46" s="37">
        <v>7</v>
      </c>
      <c r="G46" s="37">
        <v>7</v>
      </c>
      <c r="H46" s="37">
        <v>6</v>
      </c>
      <c r="I46" s="37">
        <v>6</v>
      </c>
    </row>
    <row r="47" spans="1:9" ht="12.75">
      <c r="A47" s="34" t="s">
        <v>47</v>
      </c>
      <c r="B47" s="37">
        <v>32</v>
      </c>
      <c r="C47" s="37">
        <v>31</v>
      </c>
      <c r="D47" s="37">
        <v>35</v>
      </c>
      <c r="E47" s="37">
        <v>33</v>
      </c>
      <c r="F47" s="37">
        <v>35</v>
      </c>
      <c r="G47" s="37">
        <v>33</v>
      </c>
      <c r="H47" s="37">
        <v>32</v>
      </c>
      <c r="I47" s="37">
        <v>31</v>
      </c>
    </row>
    <row r="49" ht="13.5" thickBot="1"/>
    <row r="50" spans="1:13" ht="13.5" thickTop="1">
      <c r="A50" s="123" t="s">
        <v>8</v>
      </c>
      <c r="B50" s="38"/>
      <c r="C50" s="38" t="s">
        <v>48</v>
      </c>
      <c r="D50" s="38"/>
      <c r="E50" s="39"/>
      <c r="F50" s="38" t="s">
        <v>49</v>
      </c>
      <c r="G50" s="38"/>
      <c r="H50" s="39"/>
      <c r="I50" s="38" t="s">
        <v>48</v>
      </c>
      <c r="J50" s="38"/>
      <c r="K50" s="39"/>
      <c r="L50" s="38" t="s">
        <v>49</v>
      </c>
      <c r="M50" s="40"/>
    </row>
    <row r="51" spans="1:13" ht="13.5" thickBot="1">
      <c r="A51" s="124"/>
      <c r="B51" s="41" t="s">
        <v>50</v>
      </c>
      <c r="C51" s="41" t="s">
        <v>51</v>
      </c>
      <c r="D51" s="41" t="s">
        <v>52</v>
      </c>
      <c r="E51" s="42" t="s">
        <v>50</v>
      </c>
      <c r="F51" s="41" t="s">
        <v>51</v>
      </c>
      <c r="G51" s="41" t="s">
        <v>52</v>
      </c>
      <c r="H51" s="42" t="s">
        <v>53</v>
      </c>
      <c r="I51" s="41" t="s">
        <v>54</v>
      </c>
      <c r="J51" s="41" t="s">
        <v>55</v>
      </c>
      <c r="K51" s="42" t="s">
        <v>53</v>
      </c>
      <c r="L51" s="41" t="s">
        <v>54</v>
      </c>
      <c r="M51" s="43" t="s">
        <v>55</v>
      </c>
    </row>
    <row r="52" spans="1:13" ht="12.75">
      <c r="A52" s="44">
        <v>2.5</v>
      </c>
      <c r="B52" s="45">
        <v>0</v>
      </c>
      <c r="C52" s="46">
        <f aca="true" t="shared" si="5" ref="C52:C68">IF($B$8&lt;0,(1/$B$46)*EXP(-A52/$B$46),(1/$F$46)*EXP(-A52/$F$46))</f>
        <v>0.10987343836674063</v>
      </c>
      <c r="D52" s="46">
        <f aca="true" t="shared" si="6" ref="D52:D68">($B$39*C52+(1-$B$39)*B52)*5/$D$69</f>
        <v>0.03260699726889977</v>
      </c>
      <c r="E52" s="45">
        <v>0</v>
      </c>
      <c r="F52" s="46">
        <f aca="true" t="shared" si="7" ref="F52:F68">IF($B$8&lt;0,(1/$C$46)*EXP(-A52/$C$46),(1/$G$46)*EXP(-A52/$G$46))</f>
        <v>0.10987343836674063</v>
      </c>
      <c r="G52" s="46">
        <f aca="true" t="shared" si="8" ref="G52:G68">($B$40*F52+(1-$B$40)*E52)*5/$G$69</f>
        <v>0.06160539432946139</v>
      </c>
      <c r="H52" s="45">
        <v>0</v>
      </c>
      <c r="I52" s="46">
        <f aca="true" t="shared" si="9" ref="I52:I68">IF($B$8&lt;0,(1/$D$46)*EXP(-A52/$D$46),(1/$H$46)*EXP(-A52/$H$46))</f>
        <v>0.09995321962501862</v>
      </c>
      <c r="J52" s="46">
        <f aca="true" t="shared" si="10" ref="J52:J68">($B$37*I52+(1-$B$37)*H52)*5/$J$69</f>
        <v>0.0559498482627547</v>
      </c>
      <c r="K52" s="45">
        <v>0</v>
      </c>
      <c r="L52" s="46">
        <f aca="true" t="shared" si="11" ref="L52:L68">IF($B$8&lt;0,(1/$E$46)*EXP(-A52/$E$46),(1/$I$46)*EXP(-A52/$I$46))</f>
        <v>0.09995321962501862</v>
      </c>
      <c r="M52" s="47">
        <f aca="true" t="shared" si="12" ref="M52:M68">($B$38*L52+(1-$B$38)*K52)*5/$M$69</f>
        <v>0.05527124501022074</v>
      </c>
    </row>
    <row r="53" spans="1:13" ht="12.75">
      <c r="A53" s="44">
        <f aca="true" t="shared" si="13" ref="A53:A68">A52+5</f>
        <v>7.5</v>
      </c>
      <c r="B53" s="45">
        <v>0</v>
      </c>
      <c r="C53" s="46">
        <f t="shared" si="5"/>
        <v>0.047750799476698344</v>
      </c>
      <c r="D53" s="46">
        <f t="shared" si="6"/>
        <v>0.014170942597859029</v>
      </c>
      <c r="E53" s="45">
        <v>0</v>
      </c>
      <c r="F53" s="46">
        <f t="shared" si="7"/>
        <v>0.047750799476698344</v>
      </c>
      <c r="G53" s="46">
        <f t="shared" si="8"/>
        <v>0.02677359400995603</v>
      </c>
      <c r="H53" s="45">
        <v>0</v>
      </c>
      <c r="I53" s="46">
        <f t="shared" si="9"/>
        <v>0.04893126501329223</v>
      </c>
      <c r="J53" s="46">
        <f t="shared" si="10"/>
        <v>0.027389781570508646</v>
      </c>
      <c r="K53" s="45">
        <v>0</v>
      </c>
      <c r="L53" s="46">
        <f t="shared" si="11"/>
        <v>0.04893126501329223</v>
      </c>
      <c r="M53" s="47">
        <f t="shared" si="12"/>
        <v>0.027057577008082423</v>
      </c>
    </row>
    <row r="54" spans="1:13" ht="12.75">
      <c r="A54" s="44">
        <f t="shared" si="13"/>
        <v>12.5</v>
      </c>
      <c r="B54" s="45">
        <f aca="true" t="shared" si="14" ref="B54:B68">IF($B$8&lt;0,(1/($B$47-$L$37))*EXP((-1*((A54-$L$37)/($B$47-$L$37)))-EXP(-$L$38*(A54-$L$37))),(1/($F$47-$L$39))*EXP((-1*((A54-$L$39)/($F$47-$L$39)))-EXP(-$L$40*(A54-$L$39))))</f>
        <v>0.001761489149293679</v>
      </c>
      <c r="C54" s="46">
        <f t="shared" si="5"/>
        <v>0.020752411907353826</v>
      </c>
      <c r="D54" s="46">
        <f t="shared" si="6"/>
        <v>0.01556825341644937</v>
      </c>
      <c r="E54" s="45">
        <f aca="true" t="shared" si="15" ref="E54:E68">IF($B$8&lt;0,(1/($C$47-$L$37))*EXP((-1*((A54-$L$37)/($C$47-$L$37)))-EXP(-$L$38*(A54-$L$37))),(1/($G$47-$L$37))*EXP((-1*((A54-$L$37)/($G$47-$L$37)))-EXP(-$L$38*(A54-$L$37))))</f>
        <v>0.002033969124190654</v>
      </c>
      <c r="F54" s="46">
        <f t="shared" si="7"/>
        <v>0.020752411907353826</v>
      </c>
      <c r="G54" s="46">
        <f t="shared" si="8"/>
        <v>0.021899667327747355</v>
      </c>
      <c r="H54" s="45">
        <f aca="true" t="shared" si="16" ref="H54:H68">IF($B$8&lt;0,(1/($D$47-$L$39))*EXP((-1*((A54-$L$39)/($D$47-$L$39)))-EXP(-$L$40*(A54-$L$39))),(1/($H$47-$L$37))*EXP((-1*((A54-$L$37)/($H$47-$L$37)))-EXP(-$L$40*(A54-$L$37))))</f>
        <v>1.786809280253995E-06</v>
      </c>
      <c r="I54" s="46">
        <f t="shared" si="9"/>
        <v>0.02395389267882815</v>
      </c>
      <c r="J54" s="46">
        <f t="shared" si="10"/>
        <v>0.013417440789671196</v>
      </c>
      <c r="K54" s="45">
        <f aca="true" t="shared" si="17" ref="K54:K68">IF($B$8&lt;0,(1/($E$47-$L$39))*EXP((-1*((A54-$L$39)/($E$47-$L$39)))-EXP(-$L$40*(A54-$L$39))),(1/($I$47-$L$37))*EXP((-1*((A54-$L$37)/($I$47-$L$37)))-EXP(-$L$40*(A54-$L$37))))</f>
        <v>3.0528483973657543E-06</v>
      </c>
      <c r="L54" s="46">
        <f t="shared" si="11"/>
        <v>0.02395389267882815</v>
      </c>
      <c r="M54" s="47">
        <f t="shared" si="12"/>
        <v>0.013261004385435728</v>
      </c>
    </row>
    <row r="55" spans="1:13" ht="12.75">
      <c r="A55" s="44">
        <f t="shared" si="13"/>
        <v>17.5</v>
      </c>
      <c r="B55" s="45">
        <f t="shared" si="14"/>
        <v>0.019736321948105144</v>
      </c>
      <c r="C55" s="46">
        <f t="shared" si="5"/>
        <v>0.009018961037136935</v>
      </c>
      <c r="D55" s="46">
        <f t="shared" si="6"/>
        <v>0.108104751611938</v>
      </c>
      <c r="E55" s="45">
        <f t="shared" si="15"/>
        <v>0.021942194283250647</v>
      </c>
      <c r="F55" s="46">
        <f t="shared" si="7"/>
        <v>0.009018961037136935</v>
      </c>
      <c r="G55" s="46">
        <f t="shared" si="8"/>
        <v>0.11578261881759325</v>
      </c>
      <c r="H55" s="45">
        <f t="shared" si="16"/>
        <v>0.002395234445539359</v>
      </c>
      <c r="I55" s="46">
        <f t="shared" si="9"/>
        <v>0.011726428374842685</v>
      </c>
      <c r="J55" s="46">
        <f t="shared" si="10"/>
        <v>0.018630804783053203</v>
      </c>
      <c r="K55" s="45">
        <f t="shared" si="17"/>
        <v>0.0036115053033308315</v>
      </c>
      <c r="L55" s="46">
        <f t="shared" si="11"/>
        <v>0.011726428374842685</v>
      </c>
      <c r="M55" s="47">
        <f t="shared" si="12"/>
        <v>0.024457899958170246</v>
      </c>
    </row>
    <row r="56" spans="1:13" ht="12.75">
      <c r="A56" s="44">
        <f t="shared" si="13"/>
        <v>22.5</v>
      </c>
      <c r="B56" s="45">
        <f t="shared" si="14"/>
        <v>0.036891627790177794</v>
      </c>
      <c r="C56" s="46">
        <f t="shared" si="5"/>
        <v>0.003919624309334851</v>
      </c>
      <c r="D56" s="46">
        <f t="shared" si="6"/>
        <v>0.19823226815968445</v>
      </c>
      <c r="E56" s="45">
        <f t="shared" si="15"/>
        <v>0.03949036109425589</v>
      </c>
      <c r="F56" s="46">
        <f t="shared" si="7"/>
        <v>0.003919624309334851</v>
      </c>
      <c r="G56" s="46">
        <f t="shared" si="8"/>
        <v>0.20147584108663852</v>
      </c>
      <c r="H56" s="45">
        <f t="shared" si="16"/>
        <v>0.02469124964019639</v>
      </c>
      <c r="I56" s="46">
        <f t="shared" si="9"/>
        <v>0.005740575207296232</v>
      </c>
      <c r="J56" s="46">
        <f t="shared" si="10"/>
        <v>0.12760398711236454</v>
      </c>
      <c r="K56" s="45">
        <f t="shared" si="17"/>
        <v>0.03285462303218331</v>
      </c>
      <c r="L56" s="46">
        <f t="shared" si="11"/>
        <v>0.005740575207296232</v>
      </c>
      <c r="M56" s="47">
        <f t="shared" si="12"/>
        <v>0.1666832951980677</v>
      </c>
    </row>
    <row r="57" spans="1:13" ht="12.75">
      <c r="A57" s="44">
        <f t="shared" si="13"/>
        <v>27.5</v>
      </c>
      <c r="B57" s="45">
        <f t="shared" si="14"/>
        <v>0.03568457308943385</v>
      </c>
      <c r="C57" s="46">
        <f t="shared" si="5"/>
        <v>0.0017034617028577207</v>
      </c>
      <c r="D57" s="46">
        <f t="shared" si="6"/>
        <v>0.19112669152885942</v>
      </c>
      <c r="E57" s="45">
        <f t="shared" si="15"/>
        <v>0.036778434861909674</v>
      </c>
      <c r="F57" s="46">
        <f t="shared" si="7"/>
        <v>0.0017034617028577207</v>
      </c>
      <c r="G57" s="46">
        <f t="shared" si="8"/>
        <v>0.18654820106666797</v>
      </c>
      <c r="H57" s="45">
        <f t="shared" si="16"/>
        <v>0.04246327251831965</v>
      </c>
      <c r="I57" s="46">
        <f t="shared" si="9"/>
        <v>0.0028102507137912985</v>
      </c>
      <c r="J57" s="46">
        <f t="shared" si="10"/>
        <v>0.21549636989267498</v>
      </c>
      <c r="K57" s="45">
        <f t="shared" si="17"/>
        <v>0.049863191116897444</v>
      </c>
      <c r="L57" s="46">
        <f t="shared" si="11"/>
        <v>0.0028102507137912985</v>
      </c>
      <c r="M57" s="47">
        <f t="shared" si="12"/>
        <v>0.24971013468400782</v>
      </c>
    </row>
    <row r="58" spans="1:13" ht="12.75">
      <c r="A58" s="44">
        <f t="shared" si="13"/>
        <v>32.5</v>
      </c>
      <c r="B58" s="45">
        <f t="shared" si="14"/>
        <v>0.027088166280544862</v>
      </c>
      <c r="C58" s="46">
        <f t="shared" si="5"/>
        <v>0.0007403214043223817</v>
      </c>
      <c r="D58" s="46">
        <f t="shared" si="6"/>
        <v>0.14492026139736178</v>
      </c>
      <c r="E58" s="45">
        <f t="shared" si="15"/>
        <v>0.026880775648140495</v>
      </c>
      <c r="F58" s="46">
        <f t="shared" si="7"/>
        <v>0.0007403214043223817</v>
      </c>
      <c r="G58" s="46">
        <f t="shared" si="8"/>
        <v>0.13606213719564877</v>
      </c>
      <c r="H58" s="45">
        <f t="shared" si="16"/>
        <v>0.03778983026577478</v>
      </c>
      <c r="I58" s="46">
        <f t="shared" si="9"/>
        <v>0.0013757347982005037</v>
      </c>
      <c r="J58" s="46">
        <f t="shared" si="10"/>
        <v>0.19114931613103345</v>
      </c>
      <c r="K58" s="45">
        <f t="shared" si="17"/>
        <v>0.03916108707677783</v>
      </c>
      <c r="L58" s="46">
        <f t="shared" si="11"/>
        <v>0.0013757347982005037</v>
      </c>
      <c r="M58" s="47">
        <f t="shared" si="12"/>
        <v>0.1956552975146985</v>
      </c>
    </row>
    <row r="59" spans="1:13" ht="12.75">
      <c r="A59" s="44">
        <f t="shared" si="13"/>
        <v>37.5</v>
      </c>
      <c r="B59" s="45">
        <f t="shared" si="14"/>
        <v>0.018808669599302275</v>
      </c>
      <c r="C59" s="46">
        <f t="shared" si="5"/>
        <v>0.00032174235603795153</v>
      </c>
      <c r="D59" s="46">
        <f t="shared" si="6"/>
        <v>0.10056832210758437</v>
      </c>
      <c r="E59" s="45">
        <f t="shared" si="15"/>
        <v>0.017970895486403633</v>
      </c>
      <c r="F59" s="46">
        <f t="shared" si="7"/>
        <v>0.00032174235603795153</v>
      </c>
      <c r="G59" s="46">
        <f t="shared" si="8"/>
        <v>0.09086598307256813</v>
      </c>
      <c r="H59" s="45">
        <f t="shared" si="16"/>
        <v>0.02639264010449572</v>
      </c>
      <c r="I59" s="46">
        <f t="shared" si="9"/>
        <v>0.000673479496221325</v>
      </c>
      <c r="J59" s="46">
        <f t="shared" si="10"/>
        <v>0.13333896604353074</v>
      </c>
      <c r="K59" s="45">
        <f t="shared" si="17"/>
        <v>0.024136584987016246</v>
      </c>
      <c r="L59" s="46">
        <f t="shared" si="11"/>
        <v>0.000673479496221325</v>
      </c>
      <c r="M59" s="47">
        <f t="shared" si="12"/>
        <v>0.12049392724090832</v>
      </c>
    </row>
    <row r="60" spans="1:13" ht="12.75">
      <c r="A60" s="44">
        <f t="shared" si="13"/>
        <v>42.5</v>
      </c>
      <c r="B60" s="45">
        <f t="shared" si="14"/>
        <v>0.012638397904905773</v>
      </c>
      <c r="C60" s="46">
        <f t="shared" si="5"/>
        <v>0.0001398286515349403</v>
      </c>
      <c r="D60" s="46">
        <f t="shared" si="6"/>
        <v>0.06755375284714006</v>
      </c>
      <c r="E60" s="45">
        <f t="shared" si="15"/>
        <v>0.011626610321864076</v>
      </c>
      <c r="F60" s="46">
        <f t="shared" si="7"/>
        <v>0.0001398286515349403</v>
      </c>
      <c r="G60" s="46">
        <f t="shared" si="8"/>
        <v>0.05874915282082524</v>
      </c>
      <c r="H60" s="45">
        <f t="shared" si="16"/>
        <v>0.016860486417882733</v>
      </c>
      <c r="I60" s="46">
        <f t="shared" si="9"/>
        <v>0.00032969627025776813</v>
      </c>
      <c r="J60" s="46">
        <f t="shared" si="10"/>
        <v>0.08512503547824674</v>
      </c>
      <c r="K60" s="45">
        <f t="shared" si="17"/>
        <v>0.013607435263204341</v>
      </c>
      <c r="L60" s="46">
        <f t="shared" si="11"/>
        <v>0.00032969627025776813</v>
      </c>
      <c r="M60" s="47">
        <f t="shared" si="12"/>
        <v>0.06790298245853699</v>
      </c>
    </row>
    <row r="61" spans="1:13" ht="12.75">
      <c r="A61" s="44">
        <f t="shared" si="13"/>
        <v>47.5</v>
      </c>
      <c r="B61" s="45">
        <f t="shared" si="14"/>
        <v>0.008390458698955548</v>
      </c>
      <c r="C61" s="46">
        <f t="shared" si="5"/>
        <v>6.0769281455045536E-05</v>
      </c>
      <c r="D61" s="46">
        <f t="shared" si="6"/>
        <v>0.04483849351487679</v>
      </c>
      <c r="E61" s="45">
        <f t="shared" si="15"/>
        <v>0.007431838231153939</v>
      </c>
      <c r="F61" s="46">
        <f t="shared" si="7"/>
        <v>6.0769281455045536E-05</v>
      </c>
      <c r="G61" s="46">
        <f t="shared" si="8"/>
        <v>0.03753696708014063</v>
      </c>
      <c r="H61" s="45">
        <f t="shared" si="16"/>
        <v>0.010423482457363228</v>
      </c>
      <c r="I61" s="46">
        <f t="shared" si="9"/>
        <v>0.00016140005929172552</v>
      </c>
      <c r="J61" s="46">
        <f t="shared" si="10"/>
        <v>0.05260221416861254</v>
      </c>
      <c r="K61" s="45">
        <f t="shared" si="17"/>
        <v>0.007423901597612053</v>
      </c>
      <c r="L61" s="46">
        <f t="shared" si="11"/>
        <v>0.00016140005929172552</v>
      </c>
      <c r="M61" s="47">
        <f t="shared" si="12"/>
        <v>0.037036079010862095</v>
      </c>
    </row>
    <row r="62" spans="1:13" ht="12.75">
      <c r="A62" s="44">
        <f t="shared" si="13"/>
        <v>52.5</v>
      </c>
      <c r="B62" s="45">
        <f t="shared" si="14"/>
        <v>0.005545639019692458</v>
      </c>
      <c r="C62" s="46">
        <f t="shared" si="5"/>
        <v>2.641022085262521E-05</v>
      </c>
      <c r="D62" s="46">
        <f t="shared" si="6"/>
        <v>0.029631735031186872</v>
      </c>
      <c r="E62" s="45">
        <f t="shared" si="15"/>
        <v>0.004729460384806211</v>
      </c>
      <c r="F62" s="46">
        <f t="shared" si="7"/>
        <v>2.641022085262521E-05</v>
      </c>
      <c r="G62" s="46">
        <f t="shared" si="8"/>
        <v>0.02388083506639573</v>
      </c>
      <c r="H62" s="45">
        <f t="shared" si="16"/>
        <v>0.006366713577490961</v>
      </c>
      <c r="I62" s="46">
        <f t="shared" si="9"/>
        <v>7.901205287826194E-05</v>
      </c>
      <c r="J62" s="46">
        <f t="shared" si="10"/>
        <v>0.03211873166017812</v>
      </c>
      <c r="K62" s="45">
        <f t="shared" si="17"/>
        <v>0.004001730793323494</v>
      </c>
      <c r="L62" s="46">
        <f t="shared" si="11"/>
        <v>7.901205287826194E-05</v>
      </c>
      <c r="M62" s="47">
        <f t="shared" si="12"/>
        <v>0.019959265847586484</v>
      </c>
    </row>
    <row r="63" spans="1:13" ht="12.75">
      <c r="A63" s="44">
        <f t="shared" si="13"/>
        <v>57.5</v>
      </c>
      <c r="B63" s="45">
        <f t="shared" si="14"/>
        <v>0.003659386625926191</v>
      </c>
      <c r="C63" s="46">
        <f t="shared" si="5"/>
        <v>1.1477834668827187E-05</v>
      </c>
      <c r="D63" s="46">
        <f t="shared" si="6"/>
        <v>0.01955125155423904</v>
      </c>
      <c r="E63" s="45">
        <f t="shared" si="15"/>
        <v>0.0030048150321232256</v>
      </c>
      <c r="F63" s="46">
        <f t="shared" si="7"/>
        <v>1.1477834668827187E-05</v>
      </c>
      <c r="G63" s="46">
        <f t="shared" si="8"/>
        <v>0.01516947549631567</v>
      </c>
      <c r="H63" s="45">
        <f t="shared" si="16"/>
        <v>0.0038715956967279638</v>
      </c>
      <c r="I63" s="46">
        <f t="shared" si="9"/>
        <v>3.867969149102611E-05</v>
      </c>
      <c r="J63" s="46">
        <f t="shared" si="10"/>
        <v>0.019526142890561062</v>
      </c>
      <c r="K63" s="45">
        <f t="shared" si="17"/>
        <v>0.0021475127201806476</v>
      </c>
      <c r="L63" s="46">
        <f t="shared" si="11"/>
        <v>3.867969149102611E-05</v>
      </c>
      <c r="M63" s="47">
        <f t="shared" si="12"/>
        <v>0.01070900161293481</v>
      </c>
    </row>
    <row r="64" spans="1:13" ht="12.75">
      <c r="A64" s="44">
        <f t="shared" si="13"/>
        <v>62.5</v>
      </c>
      <c r="B64" s="45">
        <f t="shared" si="14"/>
        <v>0.0024132599122320573</v>
      </c>
      <c r="C64" s="46">
        <f t="shared" si="5"/>
        <v>4.988246384612735E-06</v>
      </c>
      <c r="D64" s="46">
        <f t="shared" si="6"/>
        <v>0.012892720400896918</v>
      </c>
      <c r="E64" s="45">
        <f t="shared" si="15"/>
        <v>0.0019079324601940062</v>
      </c>
      <c r="F64" s="46">
        <f t="shared" si="7"/>
        <v>4.988246384612735E-06</v>
      </c>
      <c r="G64" s="46">
        <f t="shared" si="8"/>
        <v>0.009630696032572033</v>
      </c>
      <c r="H64" s="45">
        <f t="shared" si="16"/>
        <v>0.002350474215475849</v>
      </c>
      <c r="I64" s="46">
        <f t="shared" si="9"/>
        <v>1.8935320363667863E-05</v>
      </c>
      <c r="J64" s="46">
        <f t="shared" si="10"/>
        <v>0.0118519194685066</v>
      </c>
      <c r="K64" s="45">
        <f t="shared" si="17"/>
        <v>0.0011505736601738461</v>
      </c>
      <c r="L64" s="46">
        <f t="shared" si="11"/>
        <v>1.8935320363667863E-05</v>
      </c>
      <c r="M64" s="47">
        <f t="shared" si="12"/>
        <v>0.00573657686011769</v>
      </c>
    </row>
    <row r="65" spans="1:13" ht="12.75">
      <c r="A65" s="44">
        <f t="shared" si="13"/>
        <v>67.5</v>
      </c>
      <c r="B65" s="45">
        <f t="shared" si="14"/>
        <v>0.0015911236170304782</v>
      </c>
      <c r="C65" s="46">
        <f t="shared" si="5"/>
        <v>2.1678829423446033E-06</v>
      </c>
      <c r="D65" s="46">
        <f t="shared" si="6"/>
        <v>0.008500165680314191</v>
      </c>
      <c r="E65" s="45">
        <f t="shared" si="15"/>
        <v>0.0012111899864102845</v>
      </c>
      <c r="F65" s="46">
        <f t="shared" si="7"/>
        <v>2.1678829423446033E-06</v>
      </c>
      <c r="G65" s="46">
        <f t="shared" si="8"/>
        <v>0.006113179798086202</v>
      </c>
      <c r="H65" s="45">
        <f t="shared" si="16"/>
        <v>0.0014261331883835774</v>
      </c>
      <c r="I65" s="46">
        <f t="shared" si="9"/>
        <v>9.26962815507254E-06</v>
      </c>
      <c r="J65" s="46">
        <f t="shared" si="10"/>
        <v>0.00718982396382664</v>
      </c>
      <c r="K65" s="45">
        <f t="shared" si="17"/>
        <v>0.0006160730523106008</v>
      </c>
      <c r="L65" s="46">
        <f t="shared" si="11"/>
        <v>9.26962815507254E-06</v>
      </c>
      <c r="M65" s="47">
        <f t="shared" si="12"/>
        <v>0.00307116135534828</v>
      </c>
    </row>
    <row r="66" spans="1:13" ht="12.75">
      <c r="A66" s="44">
        <f t="shared" si="13"/>
        <v>72.5</v>
      </c>
      <c r="B66" s="45">
        <f t="shared" si="14"/>
        <v>0.0010489829678721001</v>
      </c>
      <c r="C66" s="46">
        <f t="shared" si="5"/>
        <v>9.421580429960177E-07</v>
      </c>
      <c r="D66" s="46">
        <f t="shared" si="6"/>
        <v>0.005603775179248561</v>
      </c>
      <c r="E66" s="45">
        <f t="shared" si="15"/>
        <v>0.0007688227709117795</v>
      </c>
      <c r="F66" s="46">
        <f t="shared" si="7"/>
        <v>9.421580429960177E-07</v>
      </c>
      <c r="G66" s="46">
        <f t="shared" si="8"/>
        <v>0.0038801981452344938</v>
      </c>
      <c r="H66" s="45">
        <f t="shared" si="16"/>
        <v>0.0008651047632139286</v>
      </c>
      <c r="I66" s="46">
        <f t="shared" si="9"/>
        <v>4.537869150510065E-06</v>
      </c>
      <c r="J66" s="46">
        <f t="shared" si="10"/>
        <v>0.0043608021514912445</v>
      </c>
      <c r="K66" s="45">
        <f t="shared" si="17"/>
        <v>0.0003298025573876366</v>
      </c>
      <c r="L66" s="46">
        <f t="shared" si="11"/>
        <v>4.537869150510065E-06</v>
      </c>
      <c r="M66" s="47">
        <f t="shared" si="12"/>
        <v>0.0016438509523092973</v>
      </c>
    </row>
    <row r="67" spans="1:13" ht="12.75">
      <c r="A67" s="44">
        <f t="shared" si="13"/>
        <v>77.5</v>
      </c>
      <c r="B67" s="45">
        <f t="shared" si="14"/>
        <v>0.0006915442299696578</v>
      </c>
      <c r="C67" s="46">
        <f t="shared" si="5"/>
        <v>4.094601976166045E-07</v>
      </c>
      <c r="D67" s="46">
        <f t="shared" si="6"/>
        <v>0.003694237770512931</v>
      </c>
      <c r="E67" s="45">
        <f t="shared" si="15"/>
        <v>0.00048800830678055653</v>
      </c>
      <c r="F67" s="46">
        <f t="shared" si="7"/>
        <v>4.094601976166045E-07</v>
      </c>
      <c r="G67" s="46">
        <f t="shared" si="8"/>
        <v>0.0024628402146762113</v>
      </c>
      <c r="H67" s="45">
        <f t="shared" si="16"/>
        <v>0.0005247373903146235</v>
      </c>
      <c r="I67" s="46">
        <f t="shared" si="9"/>
        <v>2.221475994793E-06</v>
      </c>
      <c r="J67" s="46">
        <f t="shared" si="10"/>
        <v>0.0026447881171776954</v>
      </c>
      <c r="K67" s="45">
        <f t="shared" si="17"/>
        <v>0.0001765389408060769</v>
      </c>
      <c r="L67" s="46">
        <f t="shared" si="11"/>
        <v>2.221475994793E-06</v>
      </c>
      <c r="M67" s="47">
        <f t="shared" si="12"/>
        <v>0.0008798168536655973</v>
      </c>
    </row>
    <row r="68" spans="1:13" ht="12.75">
      <c r="A68" s="44">
        <f t="shared" si="13"/>
        <v>82.5</v>
      </c>
      <c r="B68" s="45">
        <f t="shared" si="14"/>
        <v>0.00045589697327644036</v>
      </c>
      <c r="C68" s="46">
        <f t="shared" si="5"/>
        <v>1.7795066833913044E-07</v>
      </c>
      <c r="D68" s="46">
        <f t="shared" si="6"/>
        <v>0.0024353799329483606</v>
      </c>
      <c r="E68" s="45">
        <f t="shared" si="15"/>
        <v>0.00030975862857357517</v>
      </c>
      <c r="F68" s="46">
        <f t="shared" si="7"/>
        <v>1.7795066833913044E-07</v>
      </c>
      <c r="G68" s="46">
        <f t="shared" si="8"/>
        <v>0.0015632184394726314</v>
      </c>
      <c r="H68" s="45">
        <f t="shared" si="16"/>
        <v>0.00031827485548056004</v>
      </c>
      <c r="I68" s="46">
        <f t="shared" si="9"/>
        <v>1.0875050451568976E-06</v>
      </c>
      <c r="J68" s="46">
        <f t="shared" si="10"/>
        <v>0.0016040275158081914</v>
      </c>
      <c r="K68" s="45">
        <f t="shared" si="17"/>
        <v>9.449613046403898E-05</v>
      </c>
      <c r="L68" s="46">
        <f t="shared" si="11"/>
        <v>1.0875050451568976E-06</v>
      </c>
      <c r="M68" s="47">
        <f t="shared" si="12"/>
        <v>0.00047088404904749054</v>
      </c>
    </row>
    <row r="69" spans="1:13" ht="13.5" thickBot="1">
      <c r="A69" s="48"/>
      <c r="B69" s="49">
        <f>SUM(B52:B68)</f>
        <v>0.17640553780671833</v>
      </c>
      <c r="C69" s="50">
        <f>SUM(C52:C68)</f>
        <v>0.19432793224723</v>
      </c>
      <c r="D69" s="50">
        <f>($B$39*C69+(1-$B$39)*B69)*5</f>
        <v>0.8867441086232</v>
      </c>
      <c r="E69" s="49">
        <f>SUM(E52:E68)</f>
        <v>0.1765750666209686</v>
      </c>
      <c r="F69" s="50">
        <f>SUM(F52:F68)</f>
        <v>0.19432793224723</v>
      </c>
      <c r="G69" s="50">
        <f>($B$40*F69+(1-$B$40)*E69)*5</f>
        <v>0.8917517659179737</v>
      </c>
      <c r="H69" s="49">
        <f>SUM(H52:H68)</f>
        <v>0.17674101634593956</v>
      </c>
      <c r="I69" s="50">
        <f>SUM(I52:I68)</f>
        <v>0.19580968578011898</v>
      </c>
      <c r="J69" s="50">
        <f>($B$37*I69+(1-$B$37)*H69)*5</f>
        <v>0.8932394164467874</v>
      </c>
      <c r="K69" s="49">
        <f>SUM(K52:K68)</f>
        <v>0.17917810908006573</v>
      </c>
      <c r="L69" s="50">
        <f>SUM(L52:L68)</f>
        <v>0.19580968578011898</v>
      </c>
      <c r="M69" s="51">
        <f>($B$38*L69+(1-$B$38)*K69)*5</f>
        <v>0.9042063337503553</v>
      </c>
    </row>
    <row r="70" ht="13.5" thickTop="1"/>
  </sheetData>
  <sheetProtection/>
  <mergeCells count="1">
    <mergeCell ref="A50:A5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2">
    <tabColor indexed="22"/>
  </sheetPr>
  <dimension ref="A1:O69"/>
  <sheetViews>
    <sheetView zoomScale="75" zoomScaleNormal="75" zoomScalePageLayoutView="0" workbookViewId="0" topLeftCell="A1">
      <selection activeCell="S45" sqref="S45"/>
    </sheetView>
  </sheetViews>
  <sheetFormatPr defaultColWidth="9.140625" defaultRowHeight="12.75"/>
  <cols>
    <col min="1" max="1" width="26.28125" style="4" customWidth="1"/>
    <col min="2" max="2" width="12.421875" style="4" bestFit="1" customWidth="1"/>
    <col min="3" max="4" width="9.140625" style="4" customWidth="1"/>
    <col min="5" max="6" width="12.421875" style="4" bestFit="1" customWidth="1"/>
    <col min="7" max="7" width="9.140625" style="4" customWidth="1"/>
    <col min="8" max="8" width="12.00390625" style="4" customWidth="1"/>
    <col min="9" max="10" width="9.140625" style="4" customWidth="1"/>
    <col min="11" max="11" width="12.421875" style="4" bestFit="1" customWidth="1"/>
    <col min="12" max="16384" width="9.140625" style="4" customWidth="1"/>
  </cols>
  <sheetData>
    <row r="1" spans="1:3" ht="18.75" thickBot="1">
      <c r="A1" s="1" t="s">
        <v>0</v>
      </c>
      <c r="B1" s="2"/>
      <c r="C1" s="3"/>
    </row>
    <row r="2" ht="18">
      <c r="A2" s="5"/>
    </row>
    <row r="3" ht="18">
      <c r="A3" s="5"/>
    </row>
    <row r="4" spans="1:15" ht="12.75">
      <c r="A4" s="6"/>
      <c r="J4" s="7"/>
      <c r="K4" s="7"/>
      <c r="L4" s="7"/>
      <c r="M4" s="7"/>
      <c r="N4" s="7"/>
      <c r="O4" s="7"/>
    </row>
    <row r="5" spans="1:15" ht="12.75">
      <c r="A5" s="6"/>
      <c r="J5" s="7"/>
      <c r="K5" s="7"/>
      <c r="L5" s="7"/>
      <c r="M5" s="7"/>
      <c r="N5" s="55"/>
      <c r="O5" s="7"/>
    </row>
    <row r="6" spans="10:15" ht="13.5" thickBot="1">
      <c r="J6" s="7"/>
      <c r="K6" s="8"/>
      <c r="L6" s="7"/>
      <c r="M6" s="7"/>
      <c r="N6" s="55"/>
      <c r="O6" s="7"/>
    </row>
    <row r="7" spans="1:15" ht="13.5" thickTop="1">
      <c r="A7" s="9" t="s">
        <v>1</v>
      </c>
      <c r="B7" s="10"/>
      <c r="J7" s="7"/>
      <c r="K7" s="7"/>
      <c r="L7" s="7"/>
      <c r="M7" s="7"/>
      <c r="N7" s="7"/>
      <c r="O7" s="7"/>
    </row>
    <row r="8" spans="1:15" ht="15.75">
      <c r="A8" s="11" t="s">
        <v>2</v>
      </c>
      <c r="B8" s="72">
        <v>-2000</v>
      </c>
      <c r="J8" s="7"/>
      <c r="K8" s="7"/>
      <c r="L8" s="7"/>
      <c r="M8" s="7"/>
      <c r="N8" s="7"/>
      <c r="O8" s="7"/>
    </row>
    <row r="9" spans="1:15" ht="12.75">
      <c r="A9" s="11" t="s">
        <v>3</v>
      </c>
      <c r="B9" s="53">
        <v>0.5</v>
      </c>
      <c r="J9" s="7"/>
      <c r="K9" s="7"/>
      <c r="L9" s="7"/>
      <c r="M9" s="7"/>
      <c r="N9" s="7"/>
      <c r="O9" s="7"/>
    </row>
    <row r="10" spans="1:15" ht="12.75">
      <c r="A10" s="11" t="s">
        <v>4</v>
      </c>
      <c r="B10" s="52">
        <v>1</v>
      </c>
      <c r="C10" s="7"/>
      <c r="H10" s="7"/>
      <c r="I10" s="7"/>
      <c r="J10" s="7"/>
      <c r="K10" s="7"/>
      <c r="L10" s="7"/>
      <c r="M10" s="7"/>
      <c r="N10" s="7"/>
      <c r="O10" s="7"/>
    </row>
    <row r="11" spans="1:2" ht="13.5" thickBot="1">
      <c r="A11" s="12" t="s">
        <v>5</v>
      </c>
      <c r="B11" s="54">
        <v>0</v>
      </c>
    </row>
    <row r="12" ht="14.25" thickBot="1" thickTop="1"/>
    <row r="13" spans="1:5" ht="12.75">
      <c r="A13" s="13"/>
      <c r="B13" s="14" t="s">
        <v>6</v>
      </c>
      <c r="C13" s="15"/>
      <c r="D13" s="16" t="s">
        <v>7</v>
      </c>
      <c r="E13" s="17"/>
    </row>
    <row r="14" spans="1:5" ht="13.5" thickBot="1">
      <c r="A14" s="18" t="s">
        <v>8</v>
      </c>
      <c r="B14" s="18" t="s">
        <v>9</v>
      </c>
      <c r="C14" s="19" t="s">
        <v>10</v>
      </c>
      <c r="D14" s="20" t="s">
        <v>9</v>
      </c>
      <c r="E14" s="21" t="s">
        <v>10</v>
      </c>
    </row>
    <row r="15" spans="1:14" ht="12.75">
      <c r="A15" s="22">
        <v>2.5</v>
      </c>
      <c r="B15" s="23">
        <f aca="true" t="shared" si="0" ref="B15:B31">IF($B$8&lt;0,$J$39*($J$37*J52-D52)/($J$37-1),$J$39*(J52-$J$37*D52)/(1-$J$37))</f>
        <v>-78.90955129881671</v>
      </c>
      <c r="C15" s="24">
        <f aca="true" t="shared" si="1" ref="C15:C31">IF($B$8&lt;0,$J$40*($J$38*M52-G52)/($J$38-1),$J$40*(M52-$J$38*G52)/(1-$J$38))</f>
        <v>-79.49083139285341</v>
      </c>
      <c r="D15" s="25">
        <f aca="true" t="shared" si="2" ref="D15:D31">B15/ABS($B$32)</f>
        <v>-0.11119073137560537</v>
      </c>
      <c r="E15" s="26">
        <f aca="true" t="shared" si="3" ref="E15:E31">C15/ABS($C$32)</f>
        <v>-0.061605394329461376</v>
      </c>
      <c r="J15" s="27"/>
      <c r="L15" s="27"/>
      <c r="M15" s="7"/>
      <c r="N15" s="7"/>
    </row>
    <row r="16" spans="1:9" ht="12.75">
      <c r="A16" s="22">
        <f aca="true" t="shared" si="4" ref="A16:A31">A15+5</f>
        <v>7.5</v>
      </c>
      <c r="B16" s="23">
        <f t="shared" si="0"/>
        <v>-34.29394962856312</v>
      </c>
      <c r="C16" s="24">
        <f t="shared" si="1"/>
        <v>-34.54657291607229</v>
      </c>
      <c r="D16" s="25">
        <f t="shared" si="2"/>
        <v>-0.048323292658429856</v>
      </c>
      <c r="E16" s="26">
        <f t="shared" si="3"/>
        <v>-0.02677359400995602</v>
      </c>
      <c r="I16" s="28"/>
    </row>
    <row r="17" spans="1:5" ht="12.75">
      <c r="A17" s="22">
        <f t="shared" si="4"/>
        <v>12.5</v>
      </c>
      <c r="B17" s="23">
        <f t="shared" si="0"/>
        <v>-20.596933875610798</v>
      </c>
      <c r="C17" s="24">
        <f t="shared" si="1"/>
        <v>-28.25763526160949</v>
      </c>
      <c r="D17" s="25">
        <f t="shared" si="2"/>
        <v>-0.02902295227926976</v>
      </c>
      <c r="E17" s="26">
        <f t="shared" si="3"/>
        <v>-0.021899667327747348</v>
      </c>
    </row>
    <row r="18" spans="1:5" ht="12.75">
      <c r="A18" s="22">
        <f t="shared" si="4"/>
        <v>17.5</v>
      </c>
      <c r="B18" s="23">
        <f t="shared" si="0"/>
        <v>-70.26185468335807</v>
      </c>
      <c r="C18" s="24">
        <f t="shared" si="1"/>
        <v>-149.39692750657193</v>
      </c>
      <c r="D18" s="25">
        <f t="shared" si="2"/>
        <v>-0.09900534069018638</v>
      </c>
      <c r="E18" s="26">
        <f t="shared" si="3"/>
        <v>-0.1157826188175932</v>
      </c>
    </row>
    <row r="19" spans="1:5" ht="12.75">
      <c r="A19" s="22">
        <f t="shared" si="4"/>
        <v>22.5</v>
      </c>
      <c r="B19" s="23">
        <f t="shared" si="0"/>
        <v>-122.04272547636135</v>
      </c>
      <c r="C19" s="24">
        <f t="shared" si="1"/>
        <v>-259.9688272085658</v>
      </c>
      <c r="D19" s="25">
        <f t="shared" si="2"/>
        <v>-0.1719692949894183</v>
      </c>
      <c r="E19" s="26">
        <f t="shared" si="3"/>
        <v>-0.20147584108663844</v>
      </c>
    </row>
    <row r="20" spans="1:5" ht="12.75">
      <c r="A20" s="22">
        <f t="shared" si="4"/>
        <v>27.5</v>
      </c>
      <c r="B20" s="23">
        <f t="shared" si="0"/>
        <v>-116.55010544386812</v>
      </c>
      <c r="C20" s="24">
        <f t="shared" si="1"/>
        <v>-240.70735621505543</v>
      </c>
      <c r="D20" s="25">
        <f t="shared" si="2"/>
        <v>-0.16422969403454146</v>
      </c>
      <c r="E20" s="26">
        <f t="shared" si="3"/>
        <v>-0.1865482010666679</v>
      </c>
    </row>
    <row r="21" spans="1:5" ht="12.75">
      <c r="A21" s="22">
        <f t="shared" si="4"/>
        <v>32.5</v>
      </c>
      <c r="B21" s="23">
        <f t="shared" si="0"/>
        <v>-88.07621099201207</v>
      </c>
      <c r="C21" s="24">
        <f t="shared" si="1"/>
        <v>-175.5640479943855</v>
      </c>
      <c r="D21" s="25">
        <f t="shared" si="2"/>
        <v>-0.12410738821601701</v>
      </c>
      <c r="E21" s="26">
        <f t="shared" si="3"/>
        <v>-0.13606213719564872</v>
      </c>
    </row>
    <row r="22" spans="1:5" ht="12.75">
      <c r="A22" s="22">
        <f t="shared" si="4"/>
        <v>37.5</v>
      </c>
      <c r="B22" s="23">
        <f t="shared" si="0"/>
        <v>-61.017614432980665</v>
      </c>
      <c r="C22" s="24">
        <f t="shared" si="1"/>
        <v>-117.24642977105565</v>
      </c>
      <c r="D22" s="25">
        <f t="shared" si="2"/>
        <v>-0.0859793657919273</v>
      </c>
      <c r="E22" s="26">
        <f t="shared" si="3"/>
        <v>-0.0908659830725681</v>
      </c>
    </row>
    <row r="23" spans="1:5" ht="12.75">
      <c r="A23" s="22">
        <f t="shared" si="4"/>
        <v>42.5</v>
      </c>
      <c r="B23" s="23">
        <f t="shared" si="0"/>
        <v>-40.94565773293626</v>
      </c>
      <c r="C23" s="24">
        <f t="shared" si="1"/>
        <v>-75.80535847848418</v>
      </c>
      <c r="D23" s="25">
        <f t="shared" si="2"/>
        <v>-0.057696154078228375</v>
      </c>
      <c r="E23" s="26">
        <f t="shared" si="3"/>
        <v>-0.05874915282082522</v>
      </c>
    </row>
    <row r="24" spans="1:5" ht="12.75">
      <c r="A24" s="22">
        <f t="shared" si="4"/>
        <v>47.5</v>
      </c>
      <c r="B24" s="23">
        <f t="shared" si="0"/>
        <v>-27.160233730356822</v>
      </c>
      <c r="C24" s="24">
        <f t="shared" si="1"/>
        <v>-48.43479623243952</v>
      </c>
      <c r="D24" s="25">
        <f t="shared" si="2"/>
        <v>-0.03827123843823007</v>
      </c>
      <c r="E24" s="26">
        <f t="shared" si="3"/>
        <v>-0.037536967080140614</v>
      </c>
    </row>
    <row r="25" spans="1:5" ht="12.75">
      <c r="A25" s="22">
        <f t="shared" si="4"/>
        <v>52.5</v>
      </c>
      <c r="B25" s="23">
        <f t="shared" si="0"/>
        <v>-17.941565661105642</v>
      </c>
      <c r="C25" s="24">
        <f t="shared" si="1"/>
        <v>-30.813980730833197</v>
      </c>
      <c r="D25" s="25">
        <f t="shared" si="2"/>
        <v>-0.02528129706792159</v>
      </c>
      <c r="E25" s="26">
        <f t="shared" si="3"/>
        <v>-0.023880835066395722</v>
      </c>
    </row>
    <row r="26" spans="1:5" ht="12.75">
      <c r="A26" s="22">
        <f t="shared" si="4"/>
        <v>57.5</v>
      </c>
      <c r="B26" s="23">
        <f t="shared" si="0"/>
        <v>-11.834782229227898</v>
      </c>
      <c r="C26" s="24">
        <f t="shared" si="1"/>
        <v>-19.573516769439575</v>
      </c>
      <c r="D26" s="25">
        <f t="shared" si="2"/>
        <v>-0.016676284050275676</v>
      </c>
      <c r="E26" s="26">
        <f t="shared" si="3"/>
        <v>-0.015169475496315666</v>
      </c>
    </row>
    <row r="27" spans="1:5" ht="12.75">
      <c r="A27" s="22">
        <f t="shared" si="4"/>
        <v>62.5</v>
      </c>
      <c r="B27" s="23">
        <f t="shared" si="0"/>
        <v>-7.802843788412248</v>
      </c>
      <c r="C27" s="24">
        <f t="shared" si="1"/>
        <v>-12.42670455815746</v>
      </c>
      <c r="D27" s="25">
        <f t="shared" si="2"/>
        <v>-0.010994916247308167</v>
      </c>
      <c r="E27" s="26">
        <f t="shared" si="3"/>
        <v>-0.00963069603257203</v>
      </c>
    </row>
    <row r="28" spans="1:5" ht="12.75">
      <c r="A28" s="22">
        <f t="shared" si="4"/>
        <v>67.5</v>
      </c>
      <c r="B28" s="23">
        <f t="shared" si="0"/>
        <v>-5.143808213660513</v>
      </c>
      <c r="C28" s="24">
        <f t="shared" si="1"/>
        <v>-7.887973933014454</v>
      </c>
      <c r="D28" s="25">
        <f t="shared" si="2"/>
        <v>-0.007248093391976178</v>
      </c>
      <c r="E28" s="26">
        <f t="shared" si="3"/>
        <v>-0.0061131797980862</v>
      </c>
    </row>
    <row r="29" spans="1:5" ht="12.75">
      <c r="A29" s="22">
        <f t="shared" si="4"/>
        <v>72.5</v>
      </c>
      <c r="B29" s="23">
        <f t="shared" si="0"/>
        <v>-3.3908180150135356</v>
      </c>
      <c r="C29" s="24">
        <f t="shared" si="1"/>
        <v>-5.00670728417354</v>
      </c>
      <c r="D29" s="25">
        <f t="shared" si="2"/>
        <v>-0.004777970839337255</v>
      </c>
      <c r="E29" s="26">
        <f t="shared" si="3"/>
        <v>-0.0038801981452344925</v>
      </c>
    </row>
    <row r="30" spans="1:5" ht="12.75">
      <c r="A30" s="22">
        <f t="shared" si="4"/>
        <v>77.5</v>
      </c>
      <c r="B30" s="23">
        <f t="shared" si="0"/>
        <v>-2.235251904164247</v>
      </c>
      <c r="C30" s="24">
        <f t="shared" si="1"/>
        <v>-3.177858341517692</v>
      </c>
      <c r="D30" s="25">
        <f t="shared" si="2"/>
        <v>-0.0031496731376859845</v>
      </c>
      <c r="E30" s="26">
        <f t="shared" si="3"/>
        <v>-0.0024628402146762104</v>
      </c>
    </row>
    <row r="31" spans="1:5" ht="13.5" thickBot="1">
      <c r="A31" s="22">
        <f t="shared" si="4"/>
        <v>82.5</v>
      </c>
      <c r="B31" s="23">
        <f t="shared" si="0"/>
        <v>-1.473512248390658</v>
      </c>
      <c r="C31" s="24">
        <f t="shared" si="1"/>
        <v>-2.0170560509324273</v>
      </c>
      <c r="D31" s="25">
        <f t="shared" si="2"/>
        <v>-0.002076312713641382</v>
      </c>
      <c r="E31" s="26">
        <f t="shared" si="3"/>
        <v>-0.0015632184394726307</v>
      </c>
    </row>
    <row r="32" spans="1:5" ht="13.5" thickBot="1">
      <c r="A32" s="29"/>
      <c r="B32" s="30">
        <f>SUM(B15:B31)</f>
        <v>-709.6774193548387</v>
      </c>
      <c r="C32" s="31">
        <f>SUM(C15:C31)</f>
        <v>-1290.3225806451617</v>
      </c>
      <c r="D32" s="32">
        <f>SUM(D15:D31)</f>
        <v>-1.0000000000000002</v>
      </c>
      <c r="E32" s="33">
        <f>SUM(E15:E31)</f>
        <v>-1.0000000000000002</v>
      </c>
    </row>
    <row r="34" spans="1:8" ht="12.75">
      <c r="A34" s="6" t="s">
        <v>11</v>
      </c>
      <c r="B34" s="6"/>
      <c r="C34" s="6"/>
      <c r="D34" s="6"/>
      <c r="E34" s="6"/>
      <c r="F34" s="6"/>
      <c r="G34" s="6"/>
      <c r="H34" s="6"/>
    </row>
    <row r="36" spans="1:12" ht="12.75">
      <c r="A36" s="4" t="s">
        <v>12</v>
      </c>
      <c r="C36" s="34" t="s">
        <v>13</v>
      </c>
      <c r="D36" s="28"/>
      <c r="E36" s="28" t="s">
        <v>14</v>
      </c>
      <c r="G36" s="4" t="s">
        <v>15</v>
      </c>
      <c r="I36" s="4" t="s">
        <v>16</v>
      </c>
      <c r="K36" s="34" t="s">
        <v>17</v>
      </c>
      <c r="L36" s="4">
        <f>IF(B11=0,0,IF(B8&lt;0,B11,1/B11))</f>
        <v>0</v>
      </c>
    </row>
    <row r="37" spans="1:12" ht="12.75">
      <c r="A37" s="4" t="s">
        <v>18</v>
      </c>
      <c r="B37" s="35">
        <f>($B$38/($B$10*(1-$B$38)))/(1+($B$38/($B$10*(1-$B$38))))</f>
        <v>0.1</v>
      </c>
      <c r="C37" s="28" t="s">
        <v>19</v>
      </c>
      <c r="D37" s="28">
        <f>IF(B11&lt;&gt;0,IF(B8&lt;0,B8/(L36-1),D38-B8),IF(B8&gt;0,0,D38-B8))</f>
        <v>2000</v>
      </c>
      <c r="E37" s="28" t="s">
        <v>20</v>
      </c>
      <c r="F37" s="4">
        <f>B9*(1-$B$40)/(1-$B$39)</f>
        <v>0.55</v>
      </c>
      <c r="G37" s="4" t="s">
        <v>21</v>
      </c>
      <c r="H37" s="27">
        <f>D37/(F37+1)</f>
        <v>1290.3225806451612</v>
      </c>
      <c r="I37" s="4" t="s">
        <v>22</v>
      </c>
      <c r="J37" s="4">
        <f>IF(B8&lt;0,H40/H38,H38/H40)</f>
        <v>0</v>
      </c>
      <c r="K37" s="7" t="s">
        <v>23</v>
      </c>
      <c r="L37" s="7">
        <v>20</v>
      </c>
    </row>
    <row r="38" spans="1:12" ht="12.75">
      <c r="A38" s="4" t="s">
        <v>24</v>
      </c>
      <c r="B38" s="35">
        <v>0.1</v>
      </c>
      <c r="C38" s="28" t="s">
        <v>25</v>
      </c>
      <c r="D38" s="28">
        <f>IF(B11&lt;&gt;0,IF(B8&lt;0,B8+D37,B8/(1-1/L36)),IF(B8&lt;0,0,B8/(1-L36)))</f>
        <v>0</v>
      </c>
      <c r="E38" s="28" t="s">
        <v>26</v>
      </c>
      <c r="F38" s="4">
        <f>B10*(1-$B$38)/(1-$B$37)</f>
        <v>1</v>
      </c>
      <c r="G38" s="4" t="s">
        <v>27</v>
      </c>
      <c r="H38" s="27">
        <f>D37-H37</f>
        <v>709.6774193548388</v>
      </c>
      <c r="I38" s="4" t="s">
        <v>28</v>
      </c>
      <c r="J38" s="4">
        <f>IF(B8&lt;0,H39/H37,H37/H39)</f>
        <v>0</v>
      </c>
      <c r="K38" s="7" t="s">
        <v>29</v>
      </c>
      <c r="L38" s="7">
        <v>0.2</v>
      </c>
    </row>
    <row r="39" spans="1:12" ht="12.75">
      <c r="A39" s="4" t="s">
        <v>30</v>
      </c>
      <c r="B39" s="35">
        <f>($B$40/($B$9*(1-$B$40)))/(1+($B$40/($B$9*(1-$B$40))))</f>
        <v>0.18181818181818182</v>
      </c>
      <c r="C39" s="28"/>
      <c r="D39" s="28"/>
      <c r="G39" s="4" t="s">
        <v>31</v>
      </c>
      <c r="H39" s="27">
        <f>D38/(F38+1)</f>
        <v>0</v>
      </c>
      <c r="I39" s="4" t="s">
        <v>32</v>
      </c>
      <c r="J39" s="27">
        <f>H40-H38</f>
        <v>-709.6774193548388</v>
      </c>
      <c r="K39" s="7" t="s">
        <v>33</v>
      </c>
      <c r="L39" s="7">
        <v>25</v>
      </c>
    </row>
    <row r="40" spans="1:12" ht="12.75">
      <c r="A40" s="4" t="s">
        <v>34</v>
      </c>
      <c r="B40" s="35">
        <v>0.1</v>
      </c>
      <c r="C40" s="28"/>
      <c r="D40" s="28"/>
      <c r="G40" s="4" t="s">
        <v>35</v>
      </c>
      <c r="H40" s="27">
        <f>D38-H39</f>
        <v>0</v>
      </c>
      <c r="I40" s="4" t="s">
        <v>36</v>
      </c>
      <c r="J40" s="27">
        <f>H39-H37</f>
        <v>-1290.3225806451612</v>
      </c>
      <c r="K40" s="7" t="s">
        <v>37</v>
      </c>
      <c r="L40" s="7">
        <v>0.2</v>
      </c>
    </row>
    <row r="42" ht="12.75">
      <c r="A42" s="6" t="s">
        <v>38</v>
      </c>
    </row>
    <row r="43" spans="2:6" ht="12.75">
      <c r="B43" s="4" t="s">
        <v>39</v>
      </c>
      <c r="F43" s="4" t="s">
        <v>40</v>
      </c>
    </row>
    <row r="44" spans="1:9" ht="12.75">
      <c r="A44" s="36" t="s">
        <v>41</v>
      </c>
      <c r="B44" s="36" t="s">
        <v>42</v>
      </c>
      <c r="C44" s="36"/>
      <c r="D44" s="36" t="s">
        <v>43</v>
      </c>
      <c r="E44" s="36"/>
      <c r="F44" s="36" t="s">
        <v>42</v>
      </c>
      <c r="G44" s="36"/>
      <c r="H44" s="36" t="s">
        <v>43</v>
      </c>
      <c r="I44" s="36"/>
    </row>
    <row r="45" spans="1:9" ht="12.75">
      <c r="A45" s="36"/>
      <c r="B45" s="36" t="s">
        <v>44</v>
      </c>
      <c r="C45" s="36" t="s">
        <v>45</v>
      </c>
      <c r="D45" s="36" t="s">
        <v>44</v>
      </c>
      <c r="E45" s="36" t="s">
        <v>45</v>
      </c>
      <c r="F45" s="36" t="s">
        <v>44</v>
      </c>
      <c r="G45" s="36" t="s">
        <v>45</v>
      </c>
      <c r="H45" s="36" t="s">
        <v>44</v>
      </c>
      <c r="I45" s="36" t="s">
        <v>45</v>
      </c>
    </row>
    <row r="46" spans="1:9" ht="12.75">
      <c r="A46" s="34" t="s">
        <v>46</v>
      </c>
      <c r="B46" s="37">
        <v>6</v>
      </c>
      <c r="C46" s="37">
        <v>6</v>
      </c>
      <c r="D46" s="37">
        <v>7</v>
      </c>
      <c r="E46" s="37">
        <v>7</v>
      </c>
      <c r="F46" s="37">
        <v>7</v>
      </c>
      <c r="G46" s="37">
        <v>7</v>
      </c>
      <c r="H46" s="37">
        <v>6</v>
      </c>
      <c r="I46" s="37">
        <v>6</v>
      </c>
    </row>
    <row r="47" spans="1:9" ht="12.75">
      <c r="A47" s="34" t="s">
        <v>47</v>
      </c>
      <c r="B47" s="37">
        <v>32</v>
      </c>
      <c r="C47" s="37">
        <v>31</v>
      </c>
      <c r="D47" s="37">
        <v>35</v>
      </c>
      <c r="E47" s="37">
        <v>33</v>
      </c>
      <c r="F47" s="37">
        <v>35</v>
      </c>
      <c r="G47" s="37">
        <v>33</v>
      </c>
      <c r="H47" s="37">
        <v>32</v>
      </c>
      <c r="I47" s="37">
        <v>31</v>
      </c>
    </row>
    <row r="49" ht="13.5" thickBot="1"/>
    <row r="50" spans="1:13" ht="13.5" thickTop="1">
      <c r="A50" s="123" t="s">
        <v>8</v>
      </c>
      <c r="B50" s="38"/>
      <c r="C50" s="38" t="s">
        <v>48</v>
      </c>
      <c r="D50" s="38"/>
      <c r="E50" s="39"/>
      <c r="F50" s="38" t="s">
        <v>49</v>
      </c>
      <c r="G50" s="38"/>
      <c r="H50" s="39"/>
      <c r="I50" s="38" t="s">
        <v>48</v>
      </c>
      <c r="J50" s="38"/>
      <c r="K50" s="39"/>
      <c r="L50" s="38" t="s">
        <v>49</v>
      </c>
      <c r="M50" s="40"/>
    </row>
    <row r="51" spans="1:13" ht="13.5" thickBot="1">
      <c r="A51" s="124"/>
      <c r="B51" s="41" t="s">
        <v>50</v>
      </c>
      <c r="C51" s="41" t="s">
        <v>51</v>
      </c>
      <c r="D51" s="41" t="s">
        <v>52</v>
      </c>
      <c r="E51" s="42" t="s">
        <v>50</v>
      </c>
      <c r="F51" s="41" t="s">
        <v>51</v>
      </c>
      <c r="G51" s="41" t="s">
        <v>52</v>
      </c>
      <c r="H51" s="42" t="s">
        <v>53</v>
      </c>
      <c r="I51" s="41" t="s">
        <v>54</v>
      </c>
      <c r="J51" s="41" t="s">
        <v>55</v>
      </c>
      <c r="K51" s="42" t="s">
        <v>53</v>
      </c>
      <c r="L51" s="41" t="s">
        <v>54</v>
      </c>
      <c r="M51" s="43" t="s">
        <v>55</v>
      </c>
    </row>
    <row r="52" spans="1:13" ht="12.75">
      <c r="A52" s="44">
        <v>2.5</v>
      </c>
      <c r="B52" s="45">
        <v>0</v>
      </c>
      <c r="C52" s="46">
        <f aca="true" t="shared" si="5" ref="C52:C68">IF($B$8&lt;0,(1/$B$46)*EXP(-A52/$B$46),(1/$F$46)*EXP(-A52/$F$46))</f>
        <v>0.10987343836674063</v>
      </c>
      <c r="D52" s="46">
        <f aca="true" t="shared" si="6" ref="D52:D68">($B$39*C52+(1-$B$39)*B52)*5/$D$69</f>
        <v>0.11119073137560535</v>
      </c>
      <c r="E52" s="45">
        <v>0</v>
      </c>
      <c r="F52" s="46">
        <f aca="true" t="shared" si="7" ref="F52:F68">IF($B$8&lt;0,(1/$C$46)*EXP(-A52/$C$46),(1/$G$46)*EXP(-A52/$G$46))</f>
        <v>0.10987343836674063</v>
      </c>
      <c r="G52" s="46">
        <f aca="true" t="shared" si="8" ref="G52:G68">($B$40*F52+(1-$B$40)*E52)*5/$G$69</f>
        <v>0.06160539432946139</v>
      </c>
      <c r="H52" s="45">
        <v>0</v>
      </c>
      <c r="I52" s="46">
        <f aca="true" t="shared" si="9" ref="I52:I68">IF($B$8&lt;0,(1/$D$46)*EXP(-A52/$D$46),(1/$H$46)*EXP(-A52/$H$46))</f>
        <v>0.09995321962501862</v>
      </c>
      <c r="J52" s="46">
        <f aca="true" t="shared" si="10" ref="J52:J68">($B$37*I52+(1-$B$37)*H52)*5/$J$69</f>
        <v>0.0559498482627547</v>
      </c>
      <c r="K52" s="45">
        <v>0</v>
      </c>
      <c r="L52" s="46">
        <f aca="true" t="shared" si="11" ref="L52:L68">IF($B$8&lt;0,(1/$E$46)*EXP(-A52/$E$46),(1/$I$46)*EXP(-A52/$I$46))</f>
        <v>0.09995321962501862</v>
      </c>
      <c r="M52" s="47">
        <f aca="true" t="shared" si="12" ref="M52:M68">($B$38*L52+(1-$B$38)*K52)*5/$M$69</f>
        <v>0.05527124501022074</v>
      </c>
    </row>
    <row r="53" spans="1:13" ht="12.75">
      <c r="A53" s="44">
        <f aca="true" t="shared" si="13" ref="A53:A68">A52+5</f>
        <v>7.5</v>
      </c>
      <c r="B53" s="45">
        <v>0</v>
      </c>
      <c r="C53" s="46">
        <f t="shared" si="5"/>
        <v>0.047750799476698344</v>
      </c>
      <c r="D53" s="46">
        <f t="shared" si="6"/>
        <v>0.04832329265842984</v>
      </c>
      <c r="E53" s="45">
        <v>0</v>
      </c>
      <c r="F53" s="46">
        <f t="shared" si="7"/>
        <v>0.047750799476698344</v>
      </c>
      <c r="G53" s="46">
        <f t="shared" si="8"/>
        <v>0.02677359400995603</v>
      </c>
      <c r="H53" s="45">
        <v>0</v>
      </c>
      <c r="I53" s="46">
        <f t="shared" si="9"/>
        <v>0.04893126501329223</v>
      </c>
      <c r="J53" s="46">
        <f t="shared" si="10"/>
        <v>0.027389781570508646</v>
      </c>
      <c r="K53" s="45">
        <v>0</v>
      </c>
      <c r="L53" s="46">
        <f t="shared" si="11"/>
        <v>0.04893126501329223</v>
      </c>
      <c r="M53" s="47">
        <f t="shared" si="12"/>
        <v>0.027057577008082423</v>
      </c>
    </row>
    <row r="54" spans="1:13" ht="12.75">
      <c r="A54" s="44">
        <f t="shared" si="13"/>
        <v>12.5</v>
      </c>
      <c r="B54" s="45">
        <f aca="true" t="shared" si="14" ref="B54:B68">IF($B$8&lt;0,(1/($B$47-$L$37))*EXP((-1*((A54-$L$37)/($B$47-$L$37)))-EXP(-$L$38*(A54-$L$37))),(1/($F$47-$L$39))*EXP((-1*((A54-$L$39)/($F$47-$L$39)))-EXP(-$L$40*(A54-$L$39))))</f>
        <v>0.001761489149293679</v>
      </c>
      <c r="C54" s="46">
        <f t="shared" si="5"/>
        <v>0.020752411907353826</v>
      </c>
      <c r="D54" s="46">
        <f t="shared" si="6"/>
        <v>0.029022952279269758</v>
      </c>
      <c r="E54" s="45">
        <f aca="true" t="shared" si="15" ref="E54:E68">IF($B$8&lt;0,(1/($C$47-$L$37))*EXP((-1*((A54-$L$37)/($C$47-$L$37)))-EXP(-$L$38*(A54-$L$37))),(1/($G$47-$L$37))*EXP((-1*((A54-$L$37)/($G$47-$L$37)))-EXP(-$L$38*(A54-$L$37))))</f>
        <v>0.002033969124190654</v>
      </c>
      <c r="F54" s="46">
        <f t="shared" si="7"/>
        <v>0.020752411907353826</v>
      </c>
      <c r="G54" s="46">
        <f t="shared" si="8"/>
        <v>0.021899667327747355</v>
      </c>
      <c r="H54" s="45">
        <f aca="true" t="shared" si="16" ref="H54:H68">IF($B$8&lt;0,(1/($D$47-$L$39))*EXP((-1*((A54-$L$39)/($D$47-$L$39)))-EXP(-$L$40*(A54-$L$39))),(1/($H$47-$L$37))*EXP((-1*((A54-$L$37)/($H$47-$L$37)))-EXP(-$L$40*(A54-$L$37))))</f>
        <v>1.786809280253995E-06</v>
      </c>
      <c r="I54" s="46">
        <f t="shared" si="9"/>
        <v>0.02395389267882815</v>
      </c>
      <c r="J54" s="46">
        <f t="shared" si="10"/>
        <v>0.013417440789671196</v>
      </c>
      <c r="K54" s="45">
        <f aca="true" t="shared" si="17" ref="K54:K68">IF($B$8&lt;0,(1/($E$47-$L$39))*EXP((-1*((A54-$L$39)/($E$47-$L$39)))-EXP(-$L$40*(A54-$L$39))),(1/($I$47-$L$37))*EXP((-1*((A54-$L$37)/($I$47-$L$37)))-EXP(-$L$40*(A54-$L$37))))</f>
        <v>3.0528483973657543E-06</v>
      </c>
      <c r="L54" s="46">
        <f t="shared" si="11"/>
        <v>0.02395389267882815</v>
      </c>
      <c r="M54" s="47">
        <f t="shared" si="12"/>
        <v>0.013261004385435728</v>
      </c>
    </row>
    <row r="55" spans="1:13" ht="12.75">
      <c r="A55" s="44">
        <f t="shared" si="13"/>
        <v>17.5</v>
      </c>
      <c r="B55" s="45">
        <f t="shared" si="14"/>
        <v>0.019736321948105144</v>
      </c>
      <c r="C55" s="46">
        <f t="shared" si="5"/>
        <v>0.009018961037136935</v>
      </c>
      <c r="D55" s="46">
        <f t="shared" si="6"/>
        <v>0.09900534069018635</v>
      </c>
      <c r="E55" s="45">
        <f t="shared" si="15"/>
        <v>0.021942194283250647</v>
      </c>
      <c r="F55" s="46">
        <f t="shared" si="7"/>
        <v>0.009018961037136935</v>
      </c>
      <c r="G55" s="46">
        <f t="shared" si="8"/>
        <v>0.11578261881759325</v>
      </c>
      <c r="H55" s="45">
        <f t="shared" si="16"/>
        <v>0.002395234445539359</v>
      </c>
      <c r="I55" s="46">
        <f t="shared" si="9"/>
        <v>0.011726428374842685</v>
      </c>
      <c r="J55" s="46">
        <f t="shared" si="10"/>
        <v>0.018630804783053203</v>
      </c>
      <c r="K55" s="45">
        <f t="shared" si="17"/>
        <v>0.0036115053033308315</v>
      </c>
      <c r="L55" s="46">
        <f t="shared" si="11"/>
        <v>0.011726428374842685</v>
      </c>
      <c r="M55" s="47">
        <f t="shared" si="12"/>
        <v>0.024457899958170246</v>
      </c>
    </row>
    <row r="56" spans="1:13" ht="12.75">
      <c r="A56" s="44">
        <f t="shared" si="13"/>
        <v>22.5</v>
      </c>
      <c r="B56" s="45">
        <f t="shared" si="14"/>
        <v>0.036891627790177794</v>
      </c>
      <c r="C56" s="46">
        <f t="shared" si="5"/>
        <v>0.003919624309334851</v>
      </c>
      <c r="D56" s="46">
        <f t="shared" si="6"/>
        <v>0.17196929498941826</v>
      </c>
      <c r="E56" s="45">
        <f t="shared" si="15"/>
        <v>0.03949036109425589</v>
      </c>
      <c r="F56" s="46">
        <f t="shared" si="7"/>
        <v>0.003919624309334851</v>
      </c>
      <c r="G56" s="46">
        <f t="shared" si="8"/>
        <v>0.20147584108663852</v>
      </c>
      <c r="H56" s="45">
        <f t="shared" si="16"/>
        <v>0.02469124964019639</v>
      </c>
      <c r="I56" s="46">
        <f t="shared" si="9"/>
        <v>0.005740575207296232</v>
      </c>
      <c r="J56" s="46">
        <f t="shared" si="10"/>
        <v>0.12760398711236454</v>
      </c>
      <c r="K56" s="45">
        <f t="shared" si="17"/>
        <v>0.03285462303218331</v>
      </c>
      <c r="L56" s="46">
        <f t="shared" si="11"/>
        <v>0.005740575207296232</v>
      </c>
      <c r="M56" s="47">
        <f t="shared" si="12"/>
        <v>0.1666832951980677</v>
      </c>
    </row>
    <row r="57" spans="1:13" ht="12.75">
      <c r="A57" s="44">
        <f t="shared" si="13"/>
        <v>27.5</v>
      </c>
      <c r="B57" s="45">
        <f t="shared" si="14"/>
        <v>0.03568457308943385</v>
      </c>
      <c r="C57" s="46">
        <f t="shared" si="5"/>
        <v>0.0017034617028577207</v>
      </c>
      <c r="D57" s="46">
        <f t="shared" si="6"/>
        <v>0.16422969403454143</v>
      </c>
      <c r="E57" s="45">
        <f t="shared" si="15"/>
        <v>0.036778434861909674</v>
      </c>
      <c r="F57" s="46">
        <f t="shared" si="7"/>
        <v>0.0017034617028577207</v>
      </c>
      <c r="G57" s="46">
        <f t="shared" si="8"/>
        <v>0.18654820106666797</v>
      </c>
      <c r="H57" s="45">
        <f t="shared" si="16"/>
        <v>0.04246327251831965</v>
      </c>
      <c r="I57" s="46">
        <f t="shared" si="9"/>
        <v>0.0028102507137912985</v>
      </c>
      <c r="J57" s="46">
        <f t="shared" si="10"/>
        <v>0.21549636989267498</v>
      </c>
      <c r="K57" s="45">
        <f t="shared" si="17"/>
        <v>0.049863191116897444</v>
      </c>
      <c r="L57" s="46">
        <f t="shared" si="11"/>
        <v>0.0028102507137912985</v>
      </c>
      <c r="M57" s="47">
        <f t="shared" si="12"/>
        <v>0.24971013468400782</v>
      </c>
    </row>
    <row r="58" spans="1:13" ht="12.75">
      <c r="A58" s="44">
        <f t="shared" si="13"/>
        <v>32.5</v>
      </c>
      <c r="B58" s="45">
        <f t="shared" si="14"/>
        <v>0.027088166280544862</v>
      </c>
      <c r="C58" s="46">
        <f t="shared" si="5"/>
        <v>0.0007403214043223817</v>
      </c>
      <c r="D58" s="46">
        <f t="shared" si="6"/>
        <v>0.124107388216017</v>
      </c>
      <c r="E58" s="45">
        <f t="shared" si="15"/>
        <v>0.026880775648140495</v>
      </c>
      <c r="F58" s="46">
        <f t="shared" si="7"/>
        <v>0.0007403214043223817</v>
      </c>
      <c r="G58" s="46">
        <f t="shared" si="8"/>
        <v>0.13606213719564877</v>
      </c>
      <c r="H58" s="45">
        <f t="shared" si="16"/>
        <v>0.03778983026577478</v>
      </c>
      <c r="I58" s="46">
        <f t="shared" si="9"/>
        <v>0.0013757347982005037</v>
      </c>
      <c r="J58" s="46">
        <f t="shared" si="10"/>
        <v>0.19114931613103345</v>
      </c>
      <c r="K58" s="45">
        <f t="shared" si="17"/>
        <v>0.03916108707677783</v>
      </c>
      <c r="L58" s="46">
        <f t="shared" si="11"/>
        <v>0.0013757347982005037</v>
      </c>
      <c r="M58" s="47">
        <f t="shared" si="12"/>
        <v>0.1956552975146985</v>
      </c>
    </row>
    <row r="59" spans="1:13" ht="12.75">
      <c r="A59" s="44">
        <f t="shared" si="13"/>
        <v>37.5</v>
      </c>
      <c r="B59" s="45">
        <f t="shared" si="14"/>
        <v>0.018808669599302275</v>
      </c>
      <c r="C59" s="46">
        <f t="shared" si="5"/>
        <v>0.00032174235603795153</v>
      </c>
      <c r="D59" s="46">
        <f t="shared" si="6"/>
        <v>0.08597936579192729</v>
      </c>
      <c r="E59" s="45">
        <f t="shared" si="15"/>
        <v>0.017970895486403633</v>
      </c>
      <c r="F59" s="46">
        <f t="shared" si="7"/>
        <v>0.00032174235603795153</v>
      </c>
      <c r="G59" s="46">
        <f t="shared" si="8"/>
        <v>0.09086598307256813</v>
      </c>
      <c r="H59" s="45">
        <f t="shared" si="16"/>
        <v>0.02639264010449572</v>
      </c>
      <c r="I59" s="46">
        <f t="shared" si="9"/>
        <v>0.000673479496221325</v>
      </c>
      <c r="J59" s="46">
        <f t="shared" si="10"/>
        <v>0.13333896604353074</v>
      </c>
      <c r="K59" s="45">
        <f t="shared" si="17"/>
        <v>0.024136584987016246</v>
      </c>
      <c r="L59" s="46">
        <f t="shared" si="11"/>
        <v>0.000673479496221325</v>
      </c>
      <c r="M59" s="47">
        <f t="shared" si="12"/>
        <v>0.12049392724090832</v>
      </c>
    </row>
    <row r="60" spans="1:13" ht="12.75">
      <c r="A60" s="44">
        <f t="shared" si="13"/>
        <v>42.5</v>
      </c>
      <c r="B60" s="45">
        <f t="shared" si="14"/>
        <v>0.012638397904905773</v>
      </c>
      <c r="C60" s="46">
        <f t="shared" si="5"/>
        <v>0.0001398286515349403</v>
      </c>
      <c r="D60" s="46">
        <f t="shared" si="6"/>
        <v>0.05769615407822836</v>
      </c>
      <c r="E60" s="45">
        <f t="shared" si="15"/>
        <v>0.011626610321864076</v>
      </c>
      <c r="F60" s="46">
        <f t="shared" si="7"/>
        <v>0.0001398286515349403</v>
      </c>
      <c r="G60" s="46">
        <f t="shared" si="8"/>
        <v>0.05874915282082524</v>
      </c>
      <c r="H60" s="45">
        <f t="shared" si="16"/>
        <v>0.016860486417882733</v>
      </c>
      <c r="I60" s="46">
        <f t="shared" si="9"/>
        <v>0.00032969627025776813</v>
      </c>
      <c r="J60" s="46">
        <f t="shared" si="10"/>
        <v>0.08512503547824674</v>
      </c>
      <c r="K60" s="45">
        <f t="shared" si="17"/>
        <v>0.013607435263204341</v>
      </c>
      <c r="L60" s="46">
        <f t="shared" si="11"/>
        <v>0.00032969627025776813</v>
      </c>
      <c r="M60" s="47">
        <f t="shared" si="12"/>
        <v>0.06790298245853699</v>
      </c>
    </row>
    <row r="61" spans="1:13" ht="12.75">
      <c r="A61" s="44">
        <f t="shared" si="13"/>
        <v>47.5</v>
      </c>
      <c r="B61" s="45">
        <f t="shared" si="14"/>
        <v>0.008390458698955548</v>
      </c>
      <c r="C61" s="46">
        <f t="shared" si="5"/>
        <v>6.0769281455045536E-05</v>
      </c>
      <c r="D61" s="46">
        <f t="shared" si="6"/>
        <v>0.03827123843823006</v>
      </c>
      <c r="E61" s="45">
        <f t="shared" si="15"/>
        <v>0.007431838231153939</v>
      </c>
      <c r="F61" s="46">
        <f t="shared" si="7"/>
        <v>6.0769281455045536E-05</v>
      </c>
      <c r="G61" s="46">
        <f t="shared" si="8"/>
        <v>0.03753696708014063</v>
      </c>
      <c r="H61" s="45">
        <f t="shared" si="16"/>
        <v>0.010423482457363228</v>
      </c>
      <c r="I61" s="46">
        <f t="shared" si="9"/>
        <v>0.00016140005929172552</v>
      </c>
      <c r="J61" s="46">
        <f t="shared" si="10"/>
        <v>0.05260221416861254</v>
      </c>
      <c r="K61" s="45">
        <f t="shared" si="17"/>
        <v>0.007423901597612053</v>
      </c>
      <c r="L61" s="46">
        <f t="shared" si="11"/>
        <v>0.00016140005929172552</v>
      </c>
      <c r="M61" s="47">
        <f t="shared" si="12"/>
        <v>0.037036079010862095</v>
      </c>
    </row>
    <row r="62" spans="1:13" ht="12.75">
      <c r="A62" s="44">
        <f t="shared" si="13"/>
        <v>52.5</v>
      </c>
      <c r="B62" s="45">
        <f t="shared" si="14"/>
        <v>0.005545639019692458</v>
      </c>
      <c r="C62" s="46">
        <f t="shared" si="5"/>
        <v>2.641022085262521E-05</v>
      </c>
      <c r="D62" s="46">
        <f t="shared" si="6"/>
        <v>0.025281297067921583</v>
      </c>
      <c r="E62" s="45">
        <f t="shared" si="15"/>
        <v>0.004729460384806211</v>
      </c>
      <c r="F62" s="46">
        <f t="shared" si="7"/>
        <v>2.641022085262521E-05</v>
      </c>
      <c r="G62" s="46">
        <f t="shared" si="8"/>
        <v>0.02388083506639573</v>
      </c>
      <c r="H62" s="45">
        <f t="shared" si="16"/>
        <v>0.006366713577490961</v>
      </c>
      <c r="I62" s="46">
        <f t="shared" si="9"/>
        <v>7.901205287826194E-05</v>
      </c>
      <c r="J62" s="46">
        <f t="shared" si="10"/>
        <v>0.03211873166017812</v>
      </c>
      <c r="K62" s="45">
        <f t="shared" si="17"/>
        <v>0.004001730793323494</v>
      </c>
      <c r="L62" s="46">
        <f t="shared" si="11"/>
        <v>7.901205287826194E-05</v>
      </c>
      <c r="M62" s="47">
        <f t="shared" si="12"/>
        <v>0.019959265847586484</v>
      </c>
    </row>
    <row r="63" spans="1:13" ht="12.75">
      <c r="A63" s="44">
        <f t="shared" si="13"/>
        <v>57.5</v>
      </c>
      <c r="B63" s="45">
        <f t="shared" si="14"/>
        <v>0.003659386625926191</v>
      </c>
      <c r="C63" s="46">
        <f t="shared" si="5"/>
        <v>1.1477834668827187E-05</v>
      </c>
      <c r="D63" s="46">
        <f t="shared" si="6"/>
        <v>0.016676284050275672</v>
      </c>
      <c r="E63" s="45">
        <f t="shared" si="15"/>
        <v>0.0030048150321232256</v>
      </c>
      <c r="F63" s="46">
        <f t="shared" si="7"/>
        <v>1.1477834668827187E-05</v>
      </c>
      <c r="G63" s="46">
        <f t="shared" si="8"/>
        <v>0.01516947549631567</v>
      </c>
      <c r="H63" s="45">
        <f t="shared" si="16"/>
        <v>0.0038715956967279638</v>
      </c>
      <c r="I63" s="46">
        <f t="shared" si="9"/>
        <v>3.867969149102611E-05</v>
      </c>
      <c r="J63" s="46">
        <f t="shared" si="10"/>
        <v>0.019526142890561062</v>
      </c>
      <c r="K63" s="45">
        <f t="shared" si="17"/>
        <v>0.0021475127201806476</v>
      </c>
      <c r="L63" s="46">
        <f t="shared" si="11"/>
        <v>3.867969149102611E-05</v>
      </c>
      <c r="M63" s="47">
        <f t="shared" si="12"/>
        <v>0.01070900161293481</v>
      </c>
    </row>
    <row r="64" spans="1:13" ht="12.75">
      <c r="A64" s="44">
        <f t="shared" si="13"/>
        <v>62.5</v>
      </c>
      <c r="B64" s="45">
        <f t="shared" si="14"/>
        <v>0.0024132599122320573</v>
      </c>
      <c r="C64" s="46">
        <f t="shared" si="5"/>
        <v>4.988246384612735E-06</v>
      </c>
      <c r="D64" s="46">
        <f t="shared" si="6"/>
        <v>0.010994916247308166</v>
      </c>
      <c r="E64" s="45">
        <f t="shared" si="15"/>
        <v>0.0019079324601940062</v>
      </c>
      <c r="F64" s="46">
        <f t="shared" si="7"/>
        <v>4.988246384612735E-06</v>
      </c>
      <c r="G64" s="46">
        <f t="shared" si="8"/>
        <v>0.009630696032572033</v>
      </c>
      <c r="H64" s="45">
        <f t="shared" si="16"/>
        <v>0.002350474215475849</v>
      </c>
      <c r="I64" s="46">
        <f t="shared" si="9"/>
        <v>1.8935320363667863E-05</v>
      </c>
      <c r="J64" s="46">
        <f t="shared" si="10"/>
        <v>0.0118519194685066</v>
      </c>
      <c r="K64" s="45">
        <f t="shared" si="17"/>
        <v>0.0011505736601738461</v>
      </c>
      <c r="L64" s="46">
        <f t="shared" si="11"/>
        <v>1.8935320363667863E-05</v>
      </c>
      <c r="M64" s="47">
        <f t="shared" si="12"/>
        <v>0.00573657686011769</v>
      </c>
    </row>
    <row r="65" spans="1:13" ht="12.75">
      <c r="A65" s="44">
        <f t="shared" si="13"/>
        <v>67.5</v>
      </c>
      <c r="B65" s="45">
        <f t="shared" si="14"/>
        <v>0.0015911236170304782</v>
      </c>
      <c r="C65" s="46">
        <f t="shared" si="5"/>
        <v>2.1678829423446033E-06</v>
      </c>
      <c r="D65" s="46">
        <f t="shared" si="6"/>
        <v>0.007248093391976177</v>
      </c>
      <c r="E65" s="45">
        <f t="shared" si="15"/>
        <v>0.0012111899864102845</v>
      </c>
      <c r="F65" s="46">
        <f t="shared" si="7"/>
        <v>2.1678829423446033E-06</v>
      </c>
      <c r="G65" s="46">
        <f t="shared" si="8"/>
        <v>0.006113179798086202</v>
      </c>
      <c r="H65" s="45">
        <f t="shared" si="16"/>
        <v>0.0014261331883835774</v>
      </c>
      <c r="I65" s="46">
        <f t="shared" si="9"/>
        <v>9.26962815507254E-06</v>
      </c>
      <c r="J65" s="46">
        <f t="shared" si="10"/>
        <v>0.00718982396382664</v>
      </c>
      <c r="K65" s="45">
        <f t="shared" si="17"/>
        <v>0.0006160730523106008</v>
      </c>
      <c r="L65" s="46">
        <f t="shared" si="11"/>
        <v>9.26962815507254E-06</v>
      </c>
      <c r="M65" s="47">
        <f t="shared" si="12"/>
        <v>0.00307116135534828</v>
      </c>
    </row>
    <row r="66" spans="1:13" ht="12.75">
      <c r="A66" s="44">
        <f t="shared" si="13"/>
        <v>72.5</v>
      </c>
      <c r="B66" s="45">
        <f t="shared" si="14"/>
        <v>0.0010489829678721001</v>
      </c>
      <c r="C66" s="46">
        <f t="shared" si="5"/>
        <v>9.421580429960177E-07</v>
      </c>
      <c r="D66" s="46">
        <f t="shared" si="6"/>
        <v>0.0047779708393372545</v>
      </c>
      <c r="E66" s="45">
        <f t="shared" si="15"/>
        <v>0.0007688227709117795</v>
      </c>
      <c r="F66" s="46">
        <f t="shared" si="7"/>
        <v>9.421580429960177E-07</v>
      </c>
      <c r="G66" s="46">
        <f t="shared" si="8"/>
        <v>0.0038801981452344938</v>
      </c>
      <c r="H66" s="45">
        <f t="shared" si="16"/>
        <v>0.0008651047632139286</v>
      </c>
      <c r="I66" s="46">
        <f t="shared" si="9"/>
        <v>4.537869150510065E-06</v>
      </c>
      <c r="J66" s="46">
        <f t="shared" si="10"/>
        <v>0.0043608021514912445</v>
      </c>
      <c r="K66" s="45">
        <f t="shared" si="17"/>
        <v>0.0003298025573876366</v>
      </c>
      <c r="L66" s="46">
        <f t="shared" si="11"/>
        <v>4.537869150510065E-06</v>
      </c>
      <c r="M66" s="47">
        <f t="shared" si="12"/>
        <v>0.0016438509523092973</v>
      </c>
    </row>
    <row r="67" spans="1:13" ht="12.75">
      <c r="A67" s="44">
        <f t="shared" si="13"/>
        <v>77.5</v>
      </c>
      <c r="B67" s="45">
        <f t="shared" si="14"/>
        <v>0.0006915442299696578</v>
      </c>
      <c r="C67" s="46">
        <f t="shared" si="5"/>
        <v>4.094601976166045E-07</v>
      </c>
      <c r="D67" s="46">
        <f t="shared" si="6"/>
        <v>0.0031496731376859837</v>
      </c>
      <c r="E67" s="45">
        <f t="shared" si="15"/>
        <v>0.00048800830678055653</v>
      </c>
      <c r="F67" s="46">
        <f t="shared" si="7"/>
        <v>4.094601976166045E-07</v>
      </c>
      <c r="G67" s="46">
        <f t="shared" si="8"/>
        <v>0.0024628402146762113</v>
      </c>
      <c r="H67" s="45">
        <f t="shared" si="16"/>
        <v>0.0005247373903146235</v>
      </c>
      <c r="I67" s="46">
        <f t="shared" si="9"/>
        <v>2.221475994793E-06</v>
      </c>
      <c r="J67" s="46">
        <f t="shared" si="10"/>
        <v>0.0026447881171776954</v>
      </c>
      <c r="K67" s="45">
        <f t="shared" si="17"/>
        <v>0.0001765389408060769</v>
      </c>
      <c r="L67" s="46">
        <f t="shared" si="11"/>
        <v>2.221475994793E-06</v>
      </c>
      <c r="M67" s="47">
        <f t="shared" si="12"/>
        <v>0.0008798168536655973</v>
      </c>
    </row>
    <row r="68" spans="1:13" ht="12.75">
      <c r="A68" s="44">
        <f t="shared" si="13"/>
        <v>82.5</v>
      </c>
      <c r="B68" s="45">
        <f t="shared" si="14"/>
        <v>0.00045589697327644036</v>
      </c>
      <c r="C68" s="46">
        <f t="shared" si="5"/>
        <v>1.7795066833913044E-07</v>
      </c>
      <c r="D68" s="46">
        <f t="shared" si="6"/>
        <v>0.0020763127136413815</v>
      </c>
      <c r="E68" s="45">
        <f t="shared" si="15"/>
        <v>0.00030975862857357517</v>
      </c>
      <c r="F68" s="46">
        <f t="shared" si="7"/>
        <v>1.7795066833913044E-07</v>
      </c>
      <c r="G68" s="46">
        <f t="shared" si="8"/>
        <v>0.0015632184394726314</v>
      </c>
      <c r="H68" s="45">
        <f t="shared" si="16"/>
        <v>0.00031827485548056004</v>
      </c>
      <c r="I68" s="46">
        <f t="shared" si="9"/>
        <v>1.0875050451568976E-06</v>
      </c>
      <c r="J68" s="46">
        <f t="shared" si="10"/>
        <v>0.0016040275158081914</v>
      </c>
      <c r="K68" s="45">
        <f t="shared" si="17"/>
        <v>9.449613046403898E-05</v>
      </c>
      <c r="L68" s="46">
        <f t="shared" si="11"/>
        <v>1.0875050451568976E-06</v>
      </c>
      <c r="M68" s="47">
        <f t="shared" si="12"/>
        <v>0.00047088404904749054</v>
      </c>
    </row>
    <row r="69" spans="1:13" ht="13.5" thickBot="1">
      <c r="A69" s="48"/>
      <c r="B69" s="49">
        <f>SUM(B52:B68)</f>
        <v>0.17640553780671833</v>
      </c>
      <c r="C69" s="50">
        <f>SUM(C52:C68)</f>
        <v>0.19432793224723</v>
      </c>
      <c r="D69" s="50">
        <f>($B$39*C69+(1-$B$39)*B69)*5</f>
        <v>0.8983207748886022</v>
      </c>
      <c r="E69" s="49">
        <f>SUM(E52:E68)</f>
        <v>0.1765750666209686</v>
      </c>
      <c r="F69" s="50">
        <f>SUM(F52:F68)</f>
        <v>0.19432793224723</v>
      </c>
      <c r="G69" s="50">
        <f>($B$40*F69+(1-$B$40)*E69)*5</f>
        <v>0.8917517659179737</v>
      </c>
      <c r="H69" s="49">
        <f>SUM(H52:H68)</f>
        <v>0.17674101634593956</v>
      </c>
      <c r="I69" s="50">
        <f>SUM(I52:I68)</f>
        <v>0.19580968578011898</v>
      </c>
      <c r="J69" s="50">
        <f>($B$37*I69+(1-$B$37)*H69)*5</f>
        <v>0.8932394164467874</v>
      </c>
      <c r="K69" s="49">
        <f>SUM(K52:K68)</f>
        <v>0.17917810908006573</v>
      </c>
      <c r="L69" s="50">
        <f>SUM(L52:L68)</f>
        <v>0.19580968578011898</v>
      </c>
      <c r="M69" s="51">
        <f>($B$38*L69+(1-$B$38)*K69)*5</f>
        <v>0.9042063337503553</v>
      </c>
    </row>
    <row r="70" ht="13.5" thickTop="1"/>
  </sheetData>
  <sheetProtection/>
  <mergeCells count="1">
    <mergeCell ref="A50:A5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Sabine.henning</dc:creator>
  <cp:keywords/>
  <dc:description/>
  <cp:lastModifiedBy>Dr. Thomas Buettner</cp:lastModifiedBy>
  <dcterms:created xsi:type="dcterms:W3CDTF">2004-07-12T14:42:23Z</dcterms:created>
  <dcterms:modified xsi:type="dcterms:W3CDTF">2013-01-15T08:59:54Z</dcterms:modified>
  <cp:category/>
  <cp:version/>
  <cp:contentType/>
  <cp:contentStatus/>
</cp:coreProperties>
</file>