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FRLGST" sheetId="1" r:id="rId1"/>
    <sheet name="GRAPH2" sheetId="2" r:id="rId2"/>
    <sheet name="GRAPH1" sheetId="3" r:id="rId3"/>
  </sheets>
  <definedNames>
    <definedName name="\d">'TFRLGST'!#REF!</definedName>
    <definedName name="\g">'TFRLGST'!#REF!</definedName>
    <definedName name="\h">'TFRLGST'!#REF!</definedName>
    <definedName name="\m">'TFRLGST'!#REF!</definedName>
    <definedName name="\s">'TFRLGST'!#REF!</definedName>
    <definedName name="__123Graph_A" hidden="1">'TFRLGST'!$B$226:$B$272</definedName>
    <definedName name="__123Graph_AGRAPH1" hidden="1">'TFRLGST'!$H$9:$H$29</definedName>
    <definedName name="__123Graph_AGRAPH2" hidden="1">'TFRLGST'!$B$226:$B$272</definedName>
    <definedName name="__123Graph_B" hidden="1">'TFRLGST'!$D$226:$D$272</definedName>
    <definedName name="__123Graph_BGRAPH2" hidden="1">'TFRLGST'!$D$226:$D$272</definedName>
    <definedName name="__123Graph_X" hidden="1">'TFRLGST'!$A$226:$A$272</definedName>
    <definedName name="__123Graph_XGRAPH1" hidden="1">'TFRLGST'!$G$9:$G$29</definedName>
    <definedName name="__123Graph_XGRAPH2" hidden="1">'TFRLGST'!$A$226:$A$272</definedName>
    <definedName name="_Regression_Int" localSheetId="0" hidden="1">1</definedName>
    <definedName name="CHKPAS">'TFRLGST'!#REF!</definedName>
    <definedName name="CHKSAVE">'TFRLGST'!#REF!</definedName>
    <definedName name="DOC">'TFRLGST'!$A$59:$I$138</definedName>
    <definedName name="ERR_LOC">'TFRLGST'!#REF!</definedName>
    <definedName name="ERR_MSG">'TFRLGST'!#REF!</definedName>
    <definedName name="FILENAME">'TFRLGST'!#REF!</definedName>
    <definedName name="FLOPDIR">'TFRLGST'!#REF!</definedName>
    <definedName name="FLOPPY">'TFRLGST'!#REF!</definedName>
    <definedName name="GETFILE">'TFRLGST'!#REF!</definedName>
    <definedName name="GRDIR">'TFRLGST'!#REF!</definedName>
    <definedName name="HELP">'TFRLGST'!$A$119:$H$138</definedName>
    <definedName name="MESSAGE">'TFRLGST'!#REF!</definedName>
    <definedName name="MSG_CELL">'TFRLGST'!#REF!</definedName>
    <definedName name="NOPAS">'TFRLGST'!#REF!</definedName>
    <definedName name="NOPAS3">'TFRLGST'!#REF!</definedName>
    <definedName name="OLD_MSG">'TFRLGST'!#REF!</definedName>
    <definedName name="PAS_MSG1">'TFRLGST'!#REF!</definedName>
    <definedName name="PAS_MSG2">'TFRLGST'!#REF!</definedName>
    <definedName name="PAS_MSG3">'TFRLGST'!#REF!</definedName>
    <definedName name="PAUSE">'TFRLGST'!#REF!</definedName>
    <definedName name="PRINT">'TFRLGST'!$A$1:$H$49</definedName>
    <definedName name="_xlnm.Print_Area" localSheetId="0">'TFRLGST'!$A$1:$H$48</definedName>
    <definedName name="Print_Area_MI" localSheetId="0">'TFRLGST'!$A$1:$H$49</definedName>
    <definedName name="RESDIR">'TFRLGST'!#REF!</definedName>
    <definedName name="RESTYPE">'TFRLGST'!#REF!</definedName>
    <definedName name="RSVMENU">'TFRLGST'!#REF!</definedName>
    <definedName name="SAVE">'TFRLGST'!#REF!</definedName>
    <definedName name="SAVE_MSG">'TFRLGST'!#REF!</definedName>
    <definedName name="SAVED">'TFRLGST'!#REF!</definedName>
    <definedName name="SAVENGO">'TFRLGST'!#REF!</definedName>
    <definedName name="TEMP">'TFRLGST'!#REF!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<sst xmlns="http://schemas.openxmlformats.org/spreadsheetml/2006/main" count="304" uniqueCount="86">
  <si>
    <t xml:space="preserve">Table   </t>
  </si>
  <si>
    <t xml:space="preserve"> </t>
  </si>
  <si>
    <t>COUNTRY: YEARS</t>
  </si>
  <si>
    <t>Interpolation and Extrapolation of the Total Fertility Rate</t>
  </si>
  <si>
    <t>Using a Logistic Function.</t>
  </si>
  <si>
    <t>-</t>
  </si>
  <si>
    <t>Item/</t>
  </si>
  <si>
    <t xml:space="preserve"> |</t>
  </si>
  <si>
    <t>year</t>
  </si>
  <si>
    <t>Value</t>
  </si>
  <si>
    <t xml:space="preserve"> Year</t>
  </si>
  <si>
    <t>TFR</t>
  </si>
  <si>
    <t>Asymptotes:</t>
  </si>
  <si>
    <t>Lower</t>
  </si>
  <si>
    <t>Upper</t>
  </si>
  <si>
    <t/>
  </si>
  <si>
    <t>Initial TFR's</t>
  </si>
  <si>
    <t>Beginning date for</t>
  </si>
  <si>
    <t>results:</t>
  </si>
  <si>
    <t xml:space="preserve">TFR - Total fertility rate.    </t>
  </si>
  <si>
    <t>Source:</t>
  </si>
  <si>
    <t>[FILE NAME]  [DISKNAME]   [DATE]   [INITIALS]</t>
  </si>
  <si>
    <t>U.S. BUREAU OF THE CENSUS      INTERNATIONAL PROGRAMS CENTER</t>
  </si>
  <si>
    <t>POPULATION ANALYSIS SPREADSHEETS  (PAS)</t>
  </si>
  <si>
    <t>DOCUMENTATION:   TFRLGST</t>
  </si>
  <si>
    <t>**** D E S C R I P T I O N ****</t>
  </si>
  <si>
    <t xml:space="preserve">This spreadsheet interpolates and extrapolates total fertility rates </t>
  </si>
  <si>
    <t>(TFR).  The program fits a logistic function using 2 to 17 total</t>
  </si>
  <si>
    <t xml:space="preserve">fertility rates, given the values of upper and lower asymptotes.  The </t>
  </si>
  <si>
    <t>beginning date for displaying the results is also entered.</t>
  </si>
  <si>
    <t>PRESS PgDn FOR FURTHER INSTRUCTIONS</t>
  </si>
  <si>
    <t>**** I N P U T ****</t>
  </si>
  <si>
    <t>CELL</t>
  </si>
  <si>
    <t>ITEM</t>
  </si>
  <si>
    <t>------------</t>
  </si>
  <si>
    <t>A1</t>
  </si>
  <si>
    <t>Table number.  Type both "Table" and the number.</t>
  </si>
  <si>
    <t>A2</t>
  </si>
  <si>
    <t xml:space="preserve">Country name and years (e.g. Burundi:  1975 and 1985).  </t>
  </si>
  <si>
    <t xml:space="preserve"> Type over "COUNTRY:  YEARS".</t>
  </si>
  <si>
    <t>B11</t>
  </si>
  <si>
    <t>Lower asymptote.</t>
  </si>
  <si>
    <t>B12</t>
  </si>
  <si>
    <t>Upper asymptote.</t>
  </si>
  <si>
    <t>A16-A32</t>
  </si>
  <si>
    <t>Dates of TFR values.</t>
  </si>
  <si>
    <t>B16-B32</t>
  </si>
  <si>
    <t>TFR values.</t>
  </si>
  <si>
    <t>B38</t>
  </si>
  <si>
    <t>Beginning date for displaying the results (e.g. 1960.50).</t>
  </si>
  <si>
    <t>A41-H47</t>
  </si>
  <si>
    <t>Sources of the input data.</t>
  </si>
  <si>
    <t>A48</t>
  </si>
  <si>
    <t xml:space="preserve">Filename, disk name, date, and initials.  Type all of these </t>
  </si>
  <si>
    <t xml:space="preserve"> into the same cell.</t>
  </si>
  <si>
    <t>**** R E S U L T S ****</t>
  </si>
  <si>
    <t>A1-H49</t>
  </si>
  <si>
    <t>Interpolation and extrapolation of the total fertility rate</t>
  </si>
  <si>
    <t xml:space="preserve"> using a logistic function.</t>
  </si>
  <si>
    <t>**** G R A P H S ****</t>
  </si>
  <si>
    <t>NAME</t>
  </si>
  <si>
    <t>-----------</t>
  </si>
  <si>
    <t>GRAPH1</t>
  </si>
  <si>
    <t>Total fertility rates.</t>
  </si>
  <si>
    <t>GRAPH2</t>
  </si>
  <si>
    <t>Input/output TFR's.</t>
  </si>
  <si>
    <t>PRESS PgDn FOR HELP SCREEN</t>
  </si>
  <si>
    <t>DATA USED FOR CALCULATION AND ESTIMATION PURPOSES:</t>
  </si>
  <si>
    <t>Difference between the upper and lower asymptotes:</t>
  </si>
  <si>
    <t>Logit(TFR)</t>
  </si>
  <si>
    <t>Year</t>
  </si>
  <si>
    <t>x</t>
  </si>
  <si>
    <t>squared</t>
  </si>
  <si>
    <t>Total</t>
  </si>
  <si>
    <t>Number of input TFR's</t>
  </si>
  <si>
    <t>Item</t>
  </si>
  <si>
    <t>Slope</t>
  </si>
  <si>
    <t>Intercept</t>
  </si>
  <si>
    <t>Interpolated/Extrapolated Values of Logit(TFR)</t>
  </si>
  <si>
    <t>Titles for graphs:</t>
  </si>
  <si>
    <t>TOTAL FERTILITY RATE</t>
  </si>
  <si>
    <t>Input and Output TFR's for Graph (View 3)</t>
  </si>
  <si>
    <t>Input</t>
  </si>
  <si>
    <t>Output</t>
  </si>
  <si>
    <t>minimum for graph 1 =</t>
  </si>
  <si>
    <t>minimum for graph 2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</si>
</sst>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E+00_)"/>
    <numFmt numFmtId="167" formatCode="0.0000_)"/>
    <numFmt numFmtId="168" formatCode="0.00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 New"/>
      <family val="3"/>
    </font>
    <font>
      <sz val="10"/>
      <name val="Courier New"/>
      <family val="3"/>
    </font>
    <font>
      <sz val="14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 locked="0"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fill"/>
      <protection/>
    </xf>
    <xf numFmtId="165" fontId="6" fillId="0" borderId="0" xfId="0" applyNumberFormat="1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/>
      <protection/>
    </xf>
    <xf numFmtId="164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 horizontal="fill"/>
      <protection/>
    </xf>
    <xf numFmtId="165" fontId="6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 horizontal="left"/>
      <protection/>
    </xf>
    <xf numFmtId="168" fontId="6" fillId="0" borderId="0" xfId="0" applyNumberFormat="1" applyFont="1" applyAlignment="1" applyProtection="1">
      <alignment/>
      <protection/>
    </xf>
    <xf numFmtId="168" fontId="6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TFRLGST!$A$2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415"/>
          <c:y val="0.251"/>
          <c:w val="0.94725"/>
          <c:h val="0.61975"/>
        </c:manualLayout>
      </c:layout>
      <c:scatterChart>
        <c:scatterStyle val="lineMarker"/>
        <c:varyColors val="0"/>
        <c:ser>
          <c:idx val="0"/>
          <c:order val="0"/>
          <c:tx>
            <c:v>Reported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TFRLGST!$A$226:$A$272</c:f>
              <c:numCache>
                <c:ptCount val="47"/>
                <c:pt idx="0">
                  <c:v>1965.3</c:v>
                </c:pt>
                <c:pt idx="1">
                  <c:v>1971.9</c:v>
                </c:pt>
                <c:pt idx="2">
                  <c:v>1977.5</c:v>
                </c:pt>
                <c:pt idx="3">
                  <c:v>1982</c:v>
                </c:pt>
                <c:pt idx="4">
                  <c:v>1965.3</c:v>
                </c:pt>
                <c:pt idx="5">
                  <c:v>1965.3</c:v>
                </c:pt>
                <c:pt idx="6">
                  <c:v>1965.3</c:v>
                </c:pt>
                <c:pt idx="7">
                  <c:v>1965.3</c:v>
                </c:pt>
                <c:pt idx="8">
                  <c:v>1965.3</c:v>
                </c:pt>
                <c:pt idx="9">
                  <c:v>1965.3</c:v>
                </c:pt>
                <c:pt idx="10">
                  <c:v>1965.3</c:v>
                </c:pt>
                <c:pt idx="11">
                  <c:v>1965.3</c:v>
                </c:pt>
                <c:pt idx="12">
                  <c:v>1965.3</c:v>
                </c:pt>
                <c:pt idx="13">
                  <c:v>1965.3</c:v>
                </c:pt>
                <c:pt idx="14">
                  <c:v>1965.3</c:v>
                </c:pt>
                <c:pt idx="15">
                  <c:v>1965.3</c:v>
                </c:pt>
                <c:pt idx="16">
                  <c:v>1965.3</c:v>
                </c:pt>
                <c:pt idx="17">
                  <c:v>1960.5</c:v>
                </c:pt>
                <c:pt idx="18">
                  <c:v>1961.5</c:v>
                </c:pt>
                <c:pt idx="19">
                  <c:v>1962.5</c:v>
                </c:pt>
                <c:pt idx="20">
                  <c:v>1963.5</c:v>
                </c:pt>
                <c:pt idx="21">
                  <c:v>1964.5</c:v>
                </c:pt>
                <c:pt idx="22">
                  <c:v>1965.5</c:v>
                </c:pt>
                <c:pt idx="23">
                  <c:v>1966.5</c:v>
                </c:pt>
                <c:pt idx="24">
                  <c:v>1967.5</c:v>
                </c:pt>
                <c:pt idx="25">
                  <c:v>1968.5</c:v>
                </c:pt>
                <c:pt idx="26">
                  <c:v>1969.5</c:v>
                </c:pt>
                <c:pt idx="27">
                  <c:v>1970.5</c:v>
                </c:pt>
                <c:pt idx="28">
                  <c:v>1971.5</c:v>
                </c:pt>
                <c:pt idx="29">
                  <c:v>1972.5</c:v>
                </c:pt>
                <c:pt idx="30">
                  <c:v>1973.5</c:v>
                </c:pt>
                <c:pt idx="31">
                  <c:v>1974.5</c:v>
                </c:pt>
                <c:pt idx="32">
                  <c:v>1975.5</c:v>
                </c:pt>
                <c:pt idx="33">
                  <c:v>1976.5</c:v>
                </c:pt>
                <c:pt idx="34">
                  <c:v>1977.5</c:v>
                </c:pt>
                <c:pt idx="35">
                  <c:v>1978.5</c:v>
                </c:pt>
                <c:pt idx="36">
                  <c:v>1979.5</c:v>
                </c:pt>
                <c:pt idx="37">
                  <c:v>1980.5</c:v>
                </c:pt>
                <c:pt idx="38">
                  <c:v>1981.5</c:v>
                </c:pt>
                <c:pt idx="39">
                  <c:v>1982.5</c:v>
                </c:pt>
                <c:pt idx="40">
                  <c:v>1983.5</c:v>
                </c:pt>
                <c:pt idx="41">
                  <c:v>1984.5</c:v>
                </c:pt>
                <c:pt idx="42">
                  <c:v>1985.5</c:v>
                </c:pt>
                <c:pt idx="43">
                  <c:v>1986.5</c:v>
                </c:pt>
                <c:pt idx="44">
                  <c:v>1987.5</c:v>
                </c:pt>
                <c:pt idx="45">
                  <c:v>1988.5</c:v>
                </c:pt>
                <c:pt idx="46">
                  <c:v>1989.5</c:v>
                </c:pt>
              </c:numCache>
            </c:numRef>
          </c:xVal>
          <c:yVal>
            <c:numRef>
              <c:f>TFRLGST!$B$226:$B$272</c:f>
              <c:numCache>
                <c:ptCount val="47"/>
                <c:pt idx="0">
                  <c:v>6.5</c:v>
                </c:pt>
                <c:pt idx="1">
                  <c:v>6.3</c:v>
                </c:pt>
                <c:pt idx="2">
                  <c:v>6.1</c:v>
                </c:pt>
                <c:pt idx="3">
                  <c:v>5.5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Logistic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TFRLGST!$A$226:$A$272</c:f>
              <c:numCache>
                <c:ptCount val="47"/>
                <c:pt idx="0">
                  <c:v>1965.3</c:v>
                </c:pt>
                <c:pt idx="1">
                  <c:v>1971.9</c:v>
                </c:pt>
                <c:pt idx="2">
                  <c:v>1977.5</c:v>
                </c:pt>
                <c:pt idx="3">
                  <c:v>1982</c:v>
                </c:pt>
                <c:pt idx="4">
                  <c:v>1965.3</c:v>
                </c:pt>
                <c:pt idx="5">
                  <c:v>1965.3</c:v>
                </c:pt>
                <c:pt idx="6">
                  <c:v>1965.3</c:v>
                </c:pt>
                <c:pt idx="7">
                  <c:v>1965.3</c:v>
                </c:pt>
                <c:pt idx="8">
                  <c:v>1965.3</c:v>
                </c:pt>
                <c:pt idx="9">
                  <c:v>1965.3</c:v>
                </c:pt>
                <c:pt idx="10">
                  <c:v>1965.3</c:v>
                </c:pt>
                <c:pt idx="11">
                  <c:v>1965.3</c:v>
                </c:pt>
                <c:pt idx="12">
                  <c:v>1965.3</c:v>
                </c:pt>
                <c:pt idx="13">
                  <c:v>1965.3</c:v>
                </c:pt>
                <c:pt idx="14">
                  <c:v>1965.3</c:v>
                </c:pt>
                <c:pt idx="15">
                  <c:v>1965.3</c:v>
                </c:pt>
                <c:pt idx="16">
                  <c:v>1965.3</c:v>
                </c:pt>
                <c:pt idx="17">
                  <c:v>1960.5</c:v>
                </c:pt>
                <c:pt idx="18">
                  <c:v>1961.5</c:v>
                </c:pt>
                <c:pt idx="19">
                  <c:v>1962.5</c:v>
                </c:pt>
                <c:pt idx="20">
                  <c:v>1963.5</c:v>
                </c:pt>
                <c:pt idx="21">
                  <c:v>1964.5</c:v>
                </c:pt>
                <c:pt idx="22">
                  <c:v>1965.5</c:v>
                </c:pt>
                <c:pt idx="23">
                  <c:v>1966.5</c:v>
                </c:pt>
                <c:pt idx="24">
                  <c:v>1967.5</c:v>
                </c:pt>
                <c:pt idx="25">
                  <c:v>1968.5</c:v>
                </c:pt>
                <c:pt idx="26">
                  <c:v>1969.5</c:v>
                </c:pt>
                <c:pt idx="27">
                  <c:v>1970.5</c:v>
                </c:pt>
                <c:pt idx="28">
                  <c:v>1971.5</c:v>
                </c:pt>
                <c:pt idx="29">
                  <c:v>1972.5</c:v>
                </c:pt>
                <c:pt idx="30">
                  <c:v>1973.5</c:v>
                </c:pt>
                <c:pt idx="31">
                  <c:v>1974.5</c:v>
                </c:pt>
                <c:pt idx="32">
                  <c:v>1975.5</c:v>
                </c:pt>
                <c:pt idx="33">
                  <c:v>1976.5</c:v>
                </c:pt>
                <c:pt idx="34">
                  <c:v>1977.5</c:v>
                </c:pt>
                <c:pt idx="35">
                  <c:v>1978.5</c:v>
                </c:pt>
                <c:pt idx="36">
                  <c:v>1979.5</c:v>
                </c:pt>
                <c:pt idx="37">
                  <c:v>1980.5</c:v>
                </c:pt>
                <c:pt idx="38">
                  <c:v>1981.5</c:v>
                </c:pt>
                <c:pt idx="39">
                  <c:v>1982.5</c:v>
                </c:pt>
                <c:pt idx="40">
                  <c:v>1983.5</c:v>
                </c:pt>
                <c:pt idx="41">
                  <c:v>1984.5</c:v>
                </c:pt>
                <c:pt idx="42">
                  <c:v>1985.5</c:v>
                </c:pt>
                <c:pt idx="43">
                  <c:v>1986.5</c:v>
                </c:pt>
                <c:pt idx="44">
                  <c:v>1987.5</c:v>
                </c:pt>
                <c:pt idx="45">
                  <c:v>1988.5</c:v>
                </c:pt>
                <c:pt idx="46">
                  <c:v>1989.5</c:v>
                </c:pt>
              </c:numCache>
            </c:numRef>
          </c:xVal>
          <c:yVal>
            <c:numRef>
              <c:f>TFRLGST!$D$226:$D$272</c:f>
              <c:numCache>
                <c:ptCount val="47"/>
                <c:pt idx="17">
                  <c:v>6.667199610077619</c:v>
                </c:pt>
                <c:pt idx="18">
                  <c:v>6.642617904999289</c:v>
                </c:pt>
                <c:pt idx="19">
                  <c:v>6.61636976019446</c:v>
                </c:pt>
                <c:pt idx="20">
                  <c:v>6.588364732806911</c:v>
                </c:pt>
                <c:pt idx="21">
                  <c:v>6.558510851308709</c:v>
                </c:pt>
                <c:pt idx="22">
                  <c:v>6.5267151480213395</c:v>
                </c:pt>
                <c:pt idx="23">
                  <c:v>6.492884285255107</c:v>
                </c:pt>
                <c:pt idx="24">
                  <c:v>6.456925280958412</c:v>
                </c:pt>
                <c:pt idx="25">
                  <c:v>6.418746338635426</c:v>
                </c:pt>
                <c:pt idx="26">
                  <c:v>6.378257784748484</c:v>
                </c:pt>
                <c:pt idx="27">
                  <c:v>6.335373114825638</c:v>
                </c:pt>
                <c:pt idx="28">
                  <c:v>6.290010147008555</c:v>
                </c:pt>
                <c:pt idx="29">
                  <c:v>6.242092278780954</c:v>
                </c:pt>
                <c:pt idx="30">
                  <c:v>6.191549839112355</c:v>
                </c:pt>
                <c:pt idx="31">
                  <c:v>6.138321524263113</c:v>
                </c:pt>
                <c:pt idx="32">
                  <c:v>6.082355901082032</c:v>
                </c:pt>
                <c:pt idx="33">
                  <c:v>6.023612956887054</c:v>
                </c:pt>
                <c:pt idx="34">
                  <c:v>5.9620656700907615</c:v>
                </c:pt>
                <c:pt idx="35">
                  <c:v>5.897701570802782</c:v>
                </c:pt>
                <c:pt idx="36">
                  <c:v>5.830524255940277</c:v>
                </c:pt>
                <c:pt idx="37">
                  <c:v>5.760554819176063</c:v>
                </c:pt>
                <c:pt idx="38">
                  <c:v>5.68783315265321</c:v>
                </c:pt>
                <c:pt idx="39">
                  <c:v>5.612419075113538</c:v>
                </c:pt>
                <c:pt idx="40">
                  <c:v>5.534393240241947</c:v>
                </c:pt>
                <c:pt idx="41">
                  <c:v>5.453857779909163</c:v>
                </c:pt>
                <c:pt idx="42">
                  <c:v>5.370936639839783</c:v>
                </c:pt>
                <c:pt idx="43">
                  <c:v>5.28577557019666</c:v>
                </c:pt>
                <c:pt idx="44">
                  <c:v>5.198541740704345</c:v>
                </c:pt>
                <c:pt idx="45">
                  <c:v>5.109422959150651</c:v>
                </c:pt>
                <c:pt idx="46">
                  <c:v>5.018626483178055</c:v>
                </c:pt>
              </c:numCache>
            </c:numRef>
          </c:yVal>
          <c:smooth val="0"/>
        </c:ser>
        <c:axId val="55614294"/>
        <c:axId val="30766599"/>
      </c:scatterChart>
      <c:valAx>
        <c:axId val="556142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0766599"/>
        <c:crosses val="autoZero"/>
        <c:crossBetween val="midCat"/>
        <c:dispUnits/>
      </c:valAx>
      <c:valAx>
        <c:axId val="30766599"/>
        <c:scaling>
          <c:orientation val="minMax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142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TFRLGST!$A$2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415"/>
          <c:y val="0.237"/>
          <c:w val="0.9472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TFRLGST!$G$9:$G$29</c:f>
              <c:numCache>
                <c:ptCount val="21"/>
                <c:pt idx="0">
                  <c:v>1960.5</c:v>
                </c:pt>
                <c:pt idx="1">
                  <c:v>1965.5</c:v>
                </c:pt>
                <c:pt idx="2">
                  <c:v>1970.5</c:v>
                </c:pt>
                <c:pt idx="3">
                  <c:v>1975.5</c:v>
                </c:pt>
                <c:pt idx="4">
                  <c:v>1980.5</c:v>
                </c:pt>
                <c:pt idx="5">
                  <c:v>1985.5</c:v>
                </c:pt>
                <c:pt idx="6">
                  <c:v>1990.5</c:v>
                </c:pt>
                <c:pt idx="7">
                  <c:v>1995.5</c:v>
                </c:pt>
                <c:pt idx="8">
                  <c:v>2000.5</c:v>
                </c:pt>
                <c:pt idx="9">
                  <c:v>2005.5</c:v>
                </c:pt>
                <c:pt idx="10">
                  <c:v>2010.5</c:v>
                </c:pt>
                <c:pt idx="11">
                  <c:v>2015.5</c:v>
                </c:pt>
                <c:pt idx="12">
                  <c:v>2020.5</c:v>
                </c:pt>
                <c:pt idx="13">
                  <c:v>2025.5</c:v>
                </c:pt>
                <c:pt idx="14">
                  <c:v>2030.5</c:v>
                </c:pt>
                <c:pt idx="15">
                  <c:v>2035.5</c:v>
                </c:pt>
                <c:pt idx="16">
                  <c:v>2040.5</c:v>
                </c:pt>
                <c:pt idx="17">
                  <c:v>2045.5</c:v>
                </c:pt>
                <c:pt idx="18">
                  <c:v>2050.5</c:v>
                </c:pt>
                <c:pt idx="19">
                  <c:v>2055.5</c:v>
                </c:pt>
                <c:pt idx="20">
                  <c:v>2060.5</c:v>
                </c:pt>
              </c:numCache>
            </c:numRef>
          </c:xVal>
          <c:yVal>
            <c:numRef>
              <c:f>TFRLGST!$H$9:$H$29</c:f>
              <c:numCache>
                <c:ptCount val="21"/>
                <c:pt idx="0">
                  <c:v>6.667199610077619</c:v>
                </c:pt>
                <c:pt idx="1">
                  <c:v>6.5267151480213395</c:v>
                </c:pt>
                <c:pt idx="2">
                  <c:v>6.335373114825638</c:v>
                </c:pt>
                <c:pt idx="3">
                  <c:v>6.082355901082032</c:v>
                </c:pt>
                <c:pt idx="4">
                  <c:v>5.760554819176063</c:v>
                </c:pt>
                <c:pt idx="5">
                  <c:v>5.370936639839783</c:v>
                </c:pt>
                <c:pt idx="6">
                  <c:v>4.926377427827859</c:v>
                </c:pt>
                <c:pt idx="7">
                  <c:v>4.452194489372358</c:v>
                </c:pt>
                <c:pt idx="8">
                  <c:v>3.9814277132615685</c:v>
                </c:pt>
                <c:pt idx="9">
                  <c:v>3.5461906095343902</c:v>
                </c:pt>
                <c:pt idx="10">
                  <c:v>3.169516336733251</c:v>
                </c:pt>
                <c:pt idx="11">
                  <c:v>2.861710788113819</c:v>
                </c:pt>
                <c:pt idx="12">
                  <c:v>2.6217668820088065</c:v>
                </c:pt>
                <c:pt idx="13">
                  <c:v>2.441507385301338</c:v>
                </c:pt>
                <c:pt idx="14">
                  <c:v>2.309809822444317</c:v>
                </c:pt>
                <c:pt idx="15">
                  <c:v>2.21553895164362</c:v>
                </c:pt>
                <c:pt idx="16">
                  <c:v>2.149041867025817</c:v>
                </c:pt>
                <c:pt idx="17">
                  <c:v>2.1026201300260556</c:v>
                </c:pt>
                <c:pt idx="18">
                  <c:v>2.0704472908552636</c:v>
                </c:pt>
                <c:pt idx="19">
                  <c:v>2.0482616849290984</c:v>
                </c:pt>
                <c:pt idx="20">
                  <c:v>2.033016084033996</c:v>
                </c:pt>
              </c:numCache>
            </c:numRef>
          </c:yVal>
          <c:smooth val="0"/>
        </c:ser>
        <c:axId val="8463936"/>
        <c:axId val="9066561"/>
      </c:scatterChart>
      <c:valAx>
        <c:axId val="8463936"/>
        <c:scaling>
          <c:orientation val="minMax"/>
        </c:scaling>
        <c:axPos val="b"/>
        <c:majorGridlines/>
        <c:delete val="0"/>
        <c:numFmt formatCode="0" sourceLinked="0"/>
        <c:majorTickMark val="in"/>
        <c:minorTickMark val="none"/>
        <c:tickLblPos val="low"/>
        <c:crossAx val="9066561"/>
        <c:crosses val="autoZero"/>
        <c:crossBetween val="midCat"/>
        <c:dispUnits/>
      </c:valAx>
      <c:valAx>
        <c:axId val="9066561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393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0.12025</cdr:y>
    </cdr:from>
    <cdr:to>
      <cdr:x>0.52875</cdr:x>
      <cdr:y>0.171</cdr:y>
    </cdr:to>
    <cdr:sp>
      <cdr:nvSpPr>
        <cdr:cNvPr id="1" name="Text 1"/>
        <cdr:cNvSpPr txBox="1">
          <a:spLocks noChangeArrowheads="1"/>
        </cdr:cNvSpPr>
      </cdr:nvSpPr>
      <cdr:spPr>
        <a:xfrm>
          <a:off x="2495550" y="619125"/>
          <a:ext cx="24669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2.  Input/Output TFR's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0.113</cdr:y>
    </cdr:from>
    <cdr:to>
      <cdr:x>0.53675</cdr:x>
      <cdr:y>0.16375</cdr:y>
    </cdr:to>
    <cdr:sp>
      <cdr:nvSpPr>
        <cdr:cNvPr id="1" name="Text 1"/>
        <cdr:cNvSpPr txBox="1">
          <a:spLocks noChangeArrowheads="1"/>
        </cdr:cNvSpPr>
      </cdr:nvSpPr>
      <cdr:spPr>
        <a:xfrm>
          <a:off x="2238375" y="581025"/>
          <a:ext cx="2790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1.  Total Fertility Rates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80"/>
  <sheetViews>
    <sheetView showGridLines="0" tabSelected="1" workbookViewId="0" topLeftCell="A59">
      <selection activeCell="A59" sqref="A59"/>
    </sheetView>
  </sheetViews>
  <sheetFormatPr defaultColWidth="10.875" defaultRowHeight="12.75"/>
  <cols>
    <col min="1" max="1" width="9.625" style="2" customWidth="1"/>
    <col min="2" max="2" width="13.625" style="2" customWidth="1"/>
    <col min="3" max="3" width="3.625" style="2" customWidth="1"/>
    <col min="4" max="4" width="9.625" style="2" customWidth="1"/>
    <col min="5" max="5" width="11.625" style="2" customWidth="1"/>
    <col min="6" max="6" width="3.625" style="2" customWidth="1"/>
    <col min="7" max="7" width="9.625" style="2" customWidth="1"/>
    <col min="8" max="8" width="11.625" style="2" customWidth="1"/>
    <col min="9" max="9" width="5.625" style="2" customWidth="1"/>
    <col min="10" max="16384" width="10.875" style="2" customWidth="1"/>
  </cols>
  <sheetData>
    <row r="1" spans="1:4" ht="13.5">
      <c r="A1" s="1" t="s">
        <v>0</v>
      </c>
      <c r="D1" s="3" t="s">
        <v>1</v>
      </c>
    </row>
    <row r="2" ht="13.5">
      <c r="A2" s="1" t="s">
        <v>2</v>
      </c>
    </row>
    <row r="3" ht="13.5">
      <c r="A3" s="3" t="s">
        <v>3</v>
      </c>
    </row>
    <row r="4" ht="13.5">
      <c r="A4" s="3" t="s">
        <v>4</v>
      </c>
    </row>
    <row r="5" spans="1:8" ht="13.5">
      <c r="A5" s="4" t="s">
        <v>5</v>
      </c>
      <c r="B5" s="4" t="s">
        <v>5</v>
      </c>
      <c r="C5" s="4" t="s">
        <v>5</v>
      </c>
      <c r="D5" s="4" t="s">
        <v>5</v>
      </c>
      <c r="E5" s="4" t="s">
        <v>5</v>
      </c>
      <c r="F5" s="4" t="s">
        <v>5</v>
      </c>
      <c r="G5" s="4" t="s">
        <v>5</v>
      </c>
      <c r="H5" s="4" t="s">
        <v>5</v>
      </c>
    </row>
    <row r="6" spans="1:6" ht="13.5">
      <c r="A6" s="3" t="s">
        <v>6</v>
      </c>
      <c r="C6" s="3" t="s">
        <v>7</v>
      </c>
      <c r="F6" s="5" t="s">
        <v>7</v>
      </c>
    </row>
    <row r="7" spans="1:8" ht="13.5">
      <c r="A7" s="3" t="s">
        <v>8</v>
      </c>
      <c r="B7" s="6" t="s">
        <v>9</v>
      </c>
      <c r="C7" s="3" t="s">
        <v>7</v>
      </c>
      <c r="D7" s="5" t="s">
        <v>10</v>
      </c>
      <c r="E7" s="7" t="s">
        <v>11</v>
      </c>
      <c r="F7" s="5" t="s">
        <v>7</v>
      </c>
      <c r="G7" s="3" t="s">
        <v>10</v>
      </c>
      <c r="H7" s="7" t="s">
        <v>11</v>
      </c>
    </row>
    <row r="8" spans="1:8" ht="13.5">
      <c r="A8" s="4" t="s">
        <v>5</v>
      </c>
      <c r="B8" s="4" t="s">
        <v>5</v>
      </c>
      <c r="C8" s="3" t="s">
        <v>7</v>
      </c>
      <c r="D8" s="8" t="s">
        <v>5</v>
      </c>
      <c r="E8" s="8" t="s">
        <v>5</v>
      </c>
      <c r="F8" s="5" t="s">
        <v>7</v>
      </c>
      <c r="G8" s="4" t="s">
        <v>5</v>
      </c>
      <c r="H8" s="4" t="s">
        <v>5</v>
      </c>
    </row>
    <row r="9" spans="1:8" ht="13.5">
      <c r="A9" s="3" t="s">
        <v>12</v>
      </c>
      <c r="C9" s="3" t="s">
        <v>7</v>
      </c>
      <c r="D9" s="9">
        <f>B38</f>
        <v>1960.5</v>
      </c>
      <c r="E9" s="9">
        <f>EXP(B187)/(1+EXP(B187))*H148+B11</f>
        <v>6.667199610077619</v>
      </c>
      <c r="F9" s="5" t="s">
        <v>7</v>
      </c>
      <c r="G9" s="9">
        <f>B38</f>
        <v>1960.5</v>
      </c>
      <c r="H9" s="9">
        <f>EXP(E187)/(1+EXP(E187))*H148+B11</f>
        <v>6.667199610077619</v>
      </c>
    </row>
    <row r="10" spans="3:8" ht="13.5">
      <c r="C10" s="3" t="s">
        <v>7</v>
      </c>
      <c r="D10" s="9">
        <f>B38+1</f>
        <v>1961.5</v>
      </c>
      <c r="E10" s="9">
        <f>EXP(B188)/(1+EXP(B188))*H148+B11</f>
        <v>6.642617904999289</v>
      </c>
      <c r="F10" s="5" t="s">
        <v>7</v>
      </c>
      <c r="G10" s="9">
        <f aca="true" t="shared" si="0" ref="G10:G38">G9+5</f>
        <v>1965.5</v>
      </c>
      <c r="H10" s="9">
        <f>EXP(E188)/(1+EXP(E188))*H148+B11</f>
        <v>6.5267151480213395</v>
      </c>
    </row>
    <row r="11" spans="1:8" ht="13.5">
      <c r="A11" s="3" t="s">
        <v>13</v>
      </c>
      <c r="B11" s="10">
        <v>2</v>
      </c>
      <c r="C11" s="3" t="s">
        <v>7</v>
      </c>
      <c r="D11" s="9">
        <f aca="true" t="shared" si="1" ref="D11:D38">D10+1</f>
        <v>1962.5</v>
      </c>
      <c r="E11" s="9">
        <f>EXP(B189)/(1+EXP(B189))*H148+B11</f>
        <v>6.61636976019446</v>
      </c>
      <c r="F11" s="5" t="s">
        <v>7</v>
      </c>
      <c r="G11" s="9">
        <f t="shared" si="0"/>
        <v>1970.5</v>
      </c>
      <c r="H11" s="9">
        <f>EXP(E189)/(1+EXP(E189))*H148+B11</f>
        <v>6.335373114825638</v>
      </c>
    </row>
    <row r="12" spans="1:8" ht="13.5">
      <c r="A12" s="3" t="s">
        <v>14</v>
      </c>
      <c r="B12" s="10">
        <v>7</v>
      </c>
      <c r="C12" s="3" t="s">
        <v>7</v>
      </c>
      <c r="D12" s="9">
        <f t="shared" si="1"/>
        <v>1963.5</v>
      </c>
      <c r="E12" s="9">
        <f>EXP(B190)/(1+EXP(B190))*H148+B11</f>
        <v>6.588364732806911</v>
      </c>
      <c r="F12" s="5" t="s">
        <v>7</v>
      </c>
      <c r="G12" s="9">
        <f t="shared" si="0"/>
        <v>1975.5</v>
      </c>
      <c r="H12" s="9">
        <f>EXP(E190)/(1+EXP(E190))*H148+B11</f>
        <v>6.082355901082032</v>
      </c>
    </row>
    <row r="13" spans="2:8" ht="13.5">
      <c r="B13" s="11" t="s">
        <v>15</v>
      </c>
      <c r="C13" s="3" t="s">
        <v>7</v>
      </c>
      <c r="D13" s="9">
        <f t="shared" si="1"/>
        <v>1964.5</v>
      </c>
      <c r="E13" s="9">
        <f>EXP(B191)/(1+EXP(B191))*H148+B11</f>
        <v>6.558510851308709</v>
      </c>
      <c r="F13" s="5" t="s">
        <v>7</v>
      </c>
      <c r="G13" s="9">
        <f t="shared" si="0"/>
        <v>1980.5</v>
      </c>
      <c r="H13" s="9">
        <f>EXP(E191)/(1+EXP(E191))*H148+B11</f>
        <v>5.760554819176063</v>
      </c>
    </row>
    <row r="14" spans="1:8" ht="13.5">
      <c r="A14" s="3" t="s">
        <v>16</v>
      </c>
      <c r="C14" s="3" t="s">
        <v>7</v>
      </c>
      <c r="D14" s="9">
        <f t="shared" si="1"/>
        <v>1965.5</v>
      </c>
      <c r="E14" s="9">
        <f>EXP(B192)/(1+EXP(B192))*H148+B11</f>
        <v>6.5267151480213395</v>
      </c>
      <c r="F14" s="5" t="s">
        <v>7</v>
      </c>
      <c r="G14" s="9">
        <f t="shared" si="0"/>
        <v>1985.5</v>
      </c>
      <c r="H14" s="9">
        <f>EXP(E192)/(1+EXP(E192))*H148+B11</f>
        <v>5.370936639839783</v>
      </c>
    </row>
    <row r="15" spans="2:8" ht="13.5">
      <c r="B15" s="11" t="s">
        <v>15</v>
      </c>
      <c r="C15" s="3" t="s">
        <v>7</v>
      </c>
      <c r="D15" s="9">
        <f t="shared" si="1"/>
        <v>1966.5</v>
      </c>
      <c r="E15" s="9">
        <f>EXP(B193)/(1+EXP(B193))*H148+B11</f>
        <v>6.492884285255107</v>
      </c>
      <c r="F15" s="5" t="s">
        <v>7</v>
      </c>
      <c r="G15" s="9">
        <f t="shared" si="0"/>
        <v>1990.5</v>
      </c>
      <c r="H15" s="9">
        <f>EXP(E193)/(1+EXP(E193))*H148+B11</f>
        <v>4.926377427827859</v>
      </c>
    </row>
    <row r="16" spans="1:8" ht="13.5">
      <c r="A16" s="10">
        <v>1965.3</v>
      </c>
      <c r="B16" s="10">
        <v>6.5</v>
      </c>
      <c r="C16" s="3" t="s">
        <v>7</v>
      </c>
      <c r="D16" s="9">
        <f t="shared" si="1"/>
        <v>1967.5</v>
      </c>
      <c r="E16" s="9">
        <f>EXP(B194)/(1+EXP(B194))*H148+B11</f>
        <v>6.456925280958412</v>
      </c>
      <c r="F16" s="5" t="s">
        <v>7</v>
      </c>
      <c r="G16" s="9">
        <f t="shared" si="0"/>
        <v>1995.5</v>
      </c>
      <c r="H16" s="9">
        <f>EXP(E194)/(1+EXP(E194))*H148+B11</f>
        <v>4.452194489372358</v>
      </c>
    </row>
    <row r="17" spans="1:8" ht="13.5">
      <c r="A17" s="10">
        <v>1971.9</v>
      </c>
      <c r="B17" s="10">
        <v>6.3</v>
      </c>
      <c r="C17" s="3" t="s">
        <v>7</v>
      </c>
      <c r="D17" s="9">
        <f t="shared" si="1"/>
        <v>1968.5</v>
      </c>
      <c r="E17" s="9">
        <f>EXP(B195)/(1+EXP(B195))*H148+B11</f>
        <v>6.418746338635426</v>
      </c>
      <c r="F17" s="5" t="s">
        <v>7</v>
      </c>
      <c r="G17" s="9">
        <f t="shared" si="0"/>
        <v>2000.5</v>
      </c>
      <c r="H17" s="9">
        <f>EXP(E195)/(1+EXP(E195))*H148+B11</f>
        <v>3.9814277132615685</v>
      </c>
    </row>
    <row r="18" spans="1:8" ht="13.5">
      <c r="A18" s="10">
        <v>1977.5</v>
      </c>
      <c r="B18" s="10">
        <v>6.1</v>
      </c>
      <c r="C18" s="3" t="s">
        <v>7</v>
      </c>
      <c r="D18" s="9">
        <f t="shared" si="1"/>
        <v>1969.5</v>
      </c>
      <c r="E18" s="9">
        <f>EXP(B196)/(1+EXP(B196))*H148+B11</f>
        <v>6.378257784748484</v>
      </c>
      <c r="F18" s="5" t="s">
        <v>7</v>
      </c>
      <c r="G18" s="9">
        <f t="shared" si="0"/>
        <v>2005.5</v>
      </c>
      <c r="H18" s="9">
        <f>EXP(E196)/(1+EXP(E196))*H148+B11</f>
        <v>3.5461906095343902</v>
      </c>
    </row>
    <row r="19" spans="1:8" ht="13.5">
      <c r="A19" s="10">
        <v>1982</v>
      </c>
      <c r="B19" s="10">
        <v>5.5</v>
      </c>
      <c r="C19" s="3" t="s">
        <v>7</v>
      </c>
      <c r="D19" s="9">
        <f t="shared" si="1"/>
        <v>1970.5</v>
      </c>
      <c r="E19" s="9">
        <f>EXP(B197)/(1+EXP(B197))*H148+B11</f>
        <v>6.335373114825638</v>
      </c>
      <c r="F19" s="5" t="s">
        <v>7</v>
      </c>
      <c r="G19" s="9">
        <f t="shared" si="0"/>
        <v>2010.5</v>
      </c>
      <c r="H19" s="9">
        <f>EXP(E197)/(1+EXP(E197))*H148+B11</f>
        <v>3.169516336733251</v>
      </c>
    </row>
    <row r="20" spans="1:8" ht="13.5">
      <c r="A20" s="10"/>
      <c r="B20" s="10"/>
      <c r="C20" s="3" t="s">
        <v>7</v>
      </c>
      <c r="D20" s="9">
        <f t="shared" si="1"/>
        <v>1971.5</v>
      </c>
      <c r="E20" s="9">
        <f>EXP(B198)/(1+EXP(B198))*H148+B11</f>
        <v>6.290010147008555</v>
      </c>
      <c r="F20" s="5" t="s">
        <v>7</v>
      </c>
      <c r="G20" s="9">
        <f t="shared" si="0"/>
        <v>2015.5</v>
      </c>
      <c r="H20" s="9">
        <f>EXP(E198)/(1+EXP(E198))*H148+B11</f>
        <v>2.861710788113819</v>
      </c>
    </row>
    <row r="21" spans="1:8" ht="13.5">
      <c r="A21" s="10"/>
      <c r="B21" s="10"/>
      <c r="C21" s="3" t="s">
        <v>7</v>
      </c>
      <c r="D21" s="9">
        <f t="shared" si="1"/>
        <v>1972.5</v>
      </c>
      <c r="E21" s="9">
        <f>EXP(B199)/(1+EXP(B199))*H148+B11</f>
        <v>6.242092278780954</v>
      </c>
      <c r="F21" s="5" t="s">
        <v>7</v>
      </c>
      <c r="G21" s="9">
        <f t="shared" si="0"/>
        <v>2020.5</v>
      </c>
      <c r="H21" s="9">
        <f>EXP(E199)/(1+EXP(E199))*H148+B11</f>
        <v>2.6217668820088065</v>
      </c>
    </row>
    <row r="22" spans="1:8" ht="13.5">
      <c r="A22" s="10"/>
      <c r="B22" s="10"/>
      <c r="C22" s="3" t="s">
        <v>7</v>
      </c>
      <c r="D22" s="9">
        <f t="shared" si="1"/>
        <v>1973.5</v>
      </c>
      <c r="E22" s="9">
        <f>EXP(B200)/(1+EXP(B200))*H148+B11</f>
        <v>6.191549839112355</v>
      </c>
      <c r="F22" s="5" t="s">
        <v>7</v>
      </c>
      <c r="G22" s="9">
        <f t="shared" si="0"/>
        <v>2025.5</v>
      </c>
      <c r="H22" s="9">
        <f>EXP(E200)/(1+EXP(E200))*H148+B11</f>
        <v>2.441507385301338</v>
      </c>
    </row>
    <row r="23" spans="1:8" ht="13.5">
      <c r="A23" s="10"/>
      <c r="B23" s="10"/>
      <c r="C23" s="3" t="s">
        <v>7</v>
      </c>
      <c r="D23" s="9">
        <f t="shared" si="1"/>
        <v>1974.5</v>
      </c>
      <c r="E23" s="9">
        <f>EXP(B201)/(1+EXP(B201))*H148+B11</f>
        <v>6.138321524263113</v>
      </c>
      <c r="F23" s="5" t="s">
        <v>7</v>
      </c>
      <c r="G23" s="9">
        <f t="shared" si="0"/>
        <v>2030.5</v>
      </c>
      <c r="H23" s="9">
        <f>EXP(E201)/(1+EXP(E201))*H148+B11</f>
        <v>2.309809822444317</v>
      </c>
    </row>
    <row r="24" spans="1:8" ht="13.5">
      <c r="A24" s="10"/>
      <c r="B24" s="10"/>
      <c r="C24" s="3" t="s">
        <v>7</v>
      </c>
      <c r="D24" s="9">
        <f t="shared" si="1"/>
        <v>1975.5</v>
      </c>
      <c r="E24" s="9">
        <f>EXP(B202)/(1+EXP(B202))*H148+B11</f>
        <v>6.082355901082032</v>
      </c>
      <c r="F24" s="5" t="s">
        <v>7</v>
      </c>
      <c r="G24" s="9">
        <f t="shared" si="0"/>
        <v>2035.5</v>
      </c>
      <c r="H24" s="9">
        <f>EXP(E202)/(1+EXP(E202))*H148+B11</f>
        <v>2.21553895164362</v>
      </c>
    </row>
    <row r="25" spans="1:8" ht="13.5">
      <c r="A25" s="10"/>
      <c r="B25" s="10"/>
      <c r="C25" s="3" t="s">
        <v>7</v>
      </c>
      <c r="D25" s="9">
        <f t="shared" si="1"/>
        <v>1976.5</v>
      </c>
      <c r="E25" s="9">
        <f>EXP(B203)/(1+EXP(B203))*H148+B11</f>
        <v>6.023612956887054</v>
      </c>
      <c r="F25" s="5" t="s">
        <v>7</v>
      </c>
      <c r="G25" s="9">
        <f t="shared" si="0"/>
        <v>2040.5</v>
      </c>
      <c r="H25" s="9">
        <f>EXP(E203)/(1+EXP(E203))*H148+B11</f>
        <v>2.149041867025817</v>
      </c>
    </row>
    <row r="26" spans="1:8" ht="13.5">
      <c r="A26" s="10"/>
      <c r="B26" s="10"/>
      <c r="C26" s="3" t="s">
        <v>7</v>
      </c>
      <c r="D26" s="9">
        <f t="shared" si="1"/>
        <v>1977.5</v>
      </c>
      <c r="E26" s="9">
        <f>EXP(B204)/(1+EXP(B204))*H148+B11</f>
        <v>5.9620656700907615</v>
      </c>
      <c r="F26" s="5" t="s">
        <v>7</v>
      </c>
      <c r="G26" s="9">
        <f t="shared" si="0"/>
        <v>2045.5</v>
      </c>
      <c r="H26" s="9">
        <f>EXP(E204)/(1+EXP(E204))*H148+B11</f>
        <v>2.1026201300260556</v>
      </c>
    </row>
    <row r="27" spans="1:8" ht="13.5">
      <c r="A27" s="10"/>
      <c r="B27" s="12"/>
      <c r="C27" s="3" t="s">
        <v>7</v>
      </c>
      <c r="D27" s="9">
        <f t="shared" si="1"/>
        <v>1978.5</v>
      </c>
      <c r="E27" s="9">
        <f>EXP(B205)/(1+EXP(B205))*H148+B11</f>
        <v>5.897701570802782</v>
      </c>
      <c r="F27" s="5" t="s">
        <v>7</v>
      </c>
      <c r="G27" s="9">
        <f t="shared" si="0"/>
        <v>2050.5</v>
      </c>
      <c r="H27" s="9">
        <f>EXP(E205)/(1+EXP(E205))*H148+B11</f>
        <v>2.0704472908552636</v>
      </c>
    </row>
    <row r="28" spans="1:8" ht="13.5">
      <c r="A28" s="10"/>
      <c r="B28" s="12"/>
      <c r="C28" s="3" t="s">
        <v>7</v>
      </c>
      <c r="D28" s="9">
        <f t="shared" si="1"/>
        <v>1979.5</v>
      </c>
      <c r="E28" s="9">
        <f>EXP(B206)/(1+EXP(B206))*H148+B11</f>
        <v>5.830524255940277</v>
      </c>
      <c r="F28" s="5" t="s">
        <v>7</v>
      </c>
      <c r="G28" s="9">
        <f t="shared" si="0"/>
        <v>2055.5</v>
      </c>
      <c r="H28" s="9">
        <f>EXP(E206)/(1+EXP(E206))*H148+B11</f>
        <v>2.0482616849290984</v>
      </c>
    </row>
    <row r="29" spans="1:8" ht="13.5">
      <c r="A29" s="10"/>
      <c r="B29" s="12"/>
      <c r="C29" s="3" t="s">
        <v>7</v>
      </c>
      <c r="D29" s="9">
        <f t="shared" si="1"/>
        <v>1980.5</v>
      </c>
      <c r="E29" s="9">
        <f>EXP(B207)/(1+EXP(B207))*H148+B11</f>
        <v>5.760554819176063</v>
      </c>
      <c r="F29" s="5" t="s">
        <v>7</v>
      </c>
      <c r="G29" s="9">
        <f t="shared" si="0"/>
        <v>2060.5</v>
      </c>
      <c r="H29" s="9">
        <f>EXP(E207)/(1+EXP(E207))*H148+B11</f>
        <v>2.033016084033996</v>
      </c>
    </row>
    <row r="30" spans="1:8" ht="13.5">
      <c r="A30" s="10"/>
      <c r="B30" s="12"/>
      <c r="C30" s="3" t="s">
        <v>7</v>
      </c>
      <c r="D30" s="9">
        <f t="shared" si="1"/>
        <v>1981.5</v>
      </c>
      <c r="E30" s="9">
        <f>EXP(B208)/(1+EXP(B208))*H148+B11</f>
        <v>5.68783315265321</v>
      </c>
      <c r="F30" s="5" t="s">
        <v>7</v>
      </c>
      <c r="G30" s="9">
        <f t="shared" si="0"/>
        <v>2065.5</v>
      </c>
      <c r="H30" s="9">
        <f>EXP(E208)/(1+EXP(E208))*H148+B11</f>
        <v>2.022564538630931</v>
      </c>
    </row>
    <row r="31" spans="1:8" ht="13.5">
      <c r="A31" s="10"/>
      <c r="B31" s="12"/>
      <c r="C31" s="3" t="s">
        <v>7</v>
      </c>
      <c r="D31" s="9">
        <f t="shared" si="1"/>
        <v>1982.5</v>
      </c>
      <c r="E31" s="9">
        <f>EXP(B209)/(1+EXP(B209))*H148+B11</f>
        <v>5.612419075113538</v>
      </c>
      <c r="F31" s="5" t="s">
        <v>7</v>
      </c>
      <c r="G31" s="9">
        <f t="shared" si="0"/>
        <v>2070.5</v>
      </c>
      <c r="H31" s="9">
        <f>EXP(E209)/(1+EXP(E209))*H148+B11</f>
        <v>2.0154112606417582</v>
      </c>
    </row>
    <row r="32" spans="1:8" ht="13.5">
      <c r="A32" s="10"/>
      <c r="B32" s="12"/>
      <c r="C32" s="3" t="s">
        <v>7</v>
      </c>
      <c r="D32" s="9">
        <f t="shared" si="1"/>
        <v>1983.5</v>
      </c>
      <c r="E32" s="9">
        <f>EXP(B210)/(1+EXP(B210))*H148+B11</f>
        <v>5.534393240241947</v>
      </c>
      <c r="F32" s="5" t="s">
        <v>7</v>
      </c>
      <c r="G32" s="9">
        <f t="shared" si="0"/>
        <v>2075.5</v>
      </c>
      <c r="H32" s="9">
        <f>EXP(E210)/(1+EXP(E210))*H148+B11</f>
        <v>2.010520879728816</v>
      </c>
    </row>
    <row r="33" spans="1:8" ht="13.5">
      <c r="A33" s="4" t="s">
        <v>5</v>
      </c>
      <c r="B33" s="4" t="s">
        <v>5</v>
      </c>
      <c r="C33" s="3" t="s">
        <v>7</v>
      </c>
      <c r="D33" s="9">
        <f t="shared" si="1"/>
        <v>1984.5</v>
      </c>
      <c r="E33" s="9">
        <f>EXP(B211)/(1+EXP(B211))*H148+B11</f>
        <v>5.453857779909163</v>
      </c>
      <c r="F33" s="5" t="s">
        <v>7</v>
      </c>
      <c r="G33" s="9">
        <f t="shared" si="0"/>
        <v>2080.5</v>
      </c>
      <c r="H33" s="9">
        <f>EXP(E211)/(1+EXP(E211))*H148+B11</f>
        <v>2.0071801044075923</v>
      </c>
    </row>
    <row r="34" spans="3:8" ht="13.5">
      <c r="C34" s="3" t="s">
        <v>7</v>
      </c>
      <c r="D34" s="9">
        <f t="shared" si="1"/>
        <v>1985.5</v>
      </c>
      <c r="E34" s="9">
        <f>EXP(B212)/(1+EXP(B212))*H148+B11</f>
        <v>5.370936639839783</v>
      </c>
      <c r="F34" s="5" t="s">
        <v>7</v>
      </c>
      <c r="G34" s="9">
        <f t="shared" si="0"/>
        <v>2085.5</v>
      </c>
      <c r="H34" s="9">
        <f>EXP(E212)/(1+EXP(E212))*H148+B11</f>
        <v>2.0048991093898434</v>
      </c>
    </row>
    <row r="35" spans="3:8" ht="13.5">
      <c r="C35" s="3" t="s">
        <v>7</v>
      </c>
      <c r="D35" s="9">
        <f t="shared" si="1"/>
        <v>1986.5</v>
      </c>
      <c r="E35" s="9">
        <f>EXP(B213)/(1+EXP(B213))*H148+B11</f>
        <v>5.28577557019666</v>
      </c>
      <c r="F35" s="5" t="s">
        <v>7</v>
      </c>
      <c r="G35" s="9">
        <f t="shared" si="0"/>
        <v>2090.5</v>
      </c>
      <c r="H35" s="9">
        <f>EXP(E213)/(1+EXP(E213))*H148+B11</f>
        <v>2.003342261969087</v>
      </c>
    </row>
    <row r="36" spans="3:8" ht="13.5">
      <c r="C36" s="3" t="s">
        <v>7</v>
      </c>
      <c r="D36" s="9">
        <f t="shared" si="1"/>
        <v>1987.5</v>
      </c>
      <c r="E36" s="9">
        <f>EXP(B214)/(1+EXP(B214))*H148+B11</f>
        <v>5.198541740704345</v>
      </c>
      <c r="F36" s="5" t="s">
        <v>7</v>
      </c>
      <c r="G36" s="9">
        <f t="shared" si="0"/>
        <v>2095.5</v>
      </c>
      <c r="H36" s="9">
        <f>EXP(E214)/(1+EXP(E214))*H148+B11</f>
        <v>2.002279926389066</v>
      </c>
    </row>
    <row r="37" spans="1:8" ht="13.5">
      <c r="A37" s="3" t="s">
        <v>17</v>
      </c>
      <c r="C37" s="3" t="s">
        <v>7</v>
      </c>
      <c r="D37" s="9">
        <f t="shared" si="1"/>
        <v>1988.5</v>
      </c>
      <c r="E37" s="9">
        <f>EXP(B215)/(1+EXP(B215))*H148+B11</f>
        <v>5.109422959150651</v>
      </c>
      <c r="F37" s="5" t="s">
        <v>7</v>
      </c>
      <c r="G37" s="9">
        <f t="shared" si="0"/>
        <v>2100.5</v>
      </c>
      <c r="H37" s="9">
        <f>EXP(E215)/(1+EXP(E215))*H148+B11</f>
        <v>2.0015551483211587</v>
      </c>
    </row>
    <row r="38" spans="1:8" ht="13.5">
      <c r="A38" s="3" t="s">
        <v>18</v>
      </c>
      <c r="B38" s="10">
        <v>1960.5</v>
      </c>
      <c r="C38" s="3" t="s">
        <v>7</v>
      </c>
      <c r="D38" s="9">
        <f t="shared" si="1"/>
        <v>1989.5</v>
      </c>
      <c r="E38" s="9">
        <f>EXP(B216)/(1+EXP(B216))*H148+B11</f>
        <v>5.018626483178055</v>
      </c>
      <c r="F38" s="5" t="s">
        <v>7</v>
      </c>
      <c r="G38" s="9">
        <f t="shared" si="0"/>
        <v>2105.5</v>
      </c>
      <c r="H38" s="9">
        <f>EXP(E216)/(1+EXP(E216))*H148+B11</f>
        <v>2.0010607249519587</v>
      </c>
    </row>
    <row r="39" spans="1:8" ht="13.5">
      <c r="A39" s="4" t="s">
        <v>5</v>
      </c>
      <c r="B39" s="4" t="s">
        <v>5</v>
      </c>
      <c r="C39" s="4" t="s">
        <v>5</v>
      </c>
      <c r="D39" s="4" t="s">
        <v>5</v>
      </c>
      <c r="E39" s="4" t="s">
        <v>5</v>
      </c>
      <c r="F39" s="4" t="s">
        <v>5</v>
      </c>
      <c r="G39" s="4" t="s">
        <v>5</v>
      </c>
      <c r="H39" s="4" t="s">
        <v>5</v>
      </c>
    </row>
    <row r="40" ht="13.5">
      <c r="A40" s="3" t="s">
        <v>19</v>
      </c>
    </row>
    <row r="41" spans="1:9" ht="13.5">
      <c r="A41" s="1" t="s">
        <v>20</v>
      </c>
      <c r="B41" s="12"/>
      <c r="C41" s="12"/>
      <c r="D41" s="12"/>
      <c r="E41" s="12"/>
      <c r="F41" s="12"/>
      <c r="G41" s="12"/>
      <c r="H41" s="12"/>
      <c r="I41" s="12"/>
    </row>
    <row r="42" spans="1:9" ht="13.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3.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3.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3.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3.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3.5">
      <c r="A48" s="1" t="s">
        <v>21</v>
      </c>
      <c r="B48" s="12"/>
      <c r="C48" s="12"/>
      <c r="D48" s="12"/>
      <c r="E48" s="12"/>
      <c r="F48" s="12"/>
      <c r="G48" s="12"/>
      <c r="H48" s="12"/>
      <c r="I48" s="12"/>
    </row>
    <row r="49" ht="13.5">
      <c r="A49" s="3"/>
    </row>
    <row r="59" ht="13.5">
      <c r="A59" s="5" t="s">
        <v>22</v>
      </c>
    </row>
    <row r="60" ht="13.5">
      <c r="B60" s="5" t="s">
        <v>23</v>
      </c>
    </row>
    <row r="62" ht="13.5">
      <c r="A62" s="3" t="s">
        <v>24</v>
      </c>
    </row>
    <row r="64" ht="13.5">
      <c r="A64" s="3" t="s">
        <v>25</v>
      </c>
    </row>
    <row r="66" ht="13.5">
      <c r="A66" s="3" t="s">
        <v>26</v>
      </c>
    </row>
    <row r="67" ht="13.5">
      <c r="A67" s="3" t="s">
        <v>27</v>
      </c>
    </row>
    <row r="68" ht="13.5">
      <c r="A68" s="3" t="s">
        <v>28</v>
      </c>
    </row>
    <row r="69" ht="13.5">
      <c r="A69" s="3" t="s">
        <v>29</v>
      </c>
    </row>
    <row r="71" ht="13.5">
      <c r="A71" s="3" t="s">
        <v>30</v>
      </c>
    </row>
    <row r="79" ht="13.5">
      <c r="A79" s="5" t="s">
        <v>31</v>
      </c>
    </row>
    <row r="81" spans="1:2" ht="13.5">
      <c r="A81" s="3" t="s">
        <v>32</v>
      </c>
      <c r="B81" s="3" t="s">
        <v>33</v>
      </c>
    </row>
    <row r="82" spans="1:9" ht="13.5">
      <c r="A82" s="3" t="s">
        <v>34</v>
      </c>
      <c r="B82" s="4" t="s">
        <v>5</v>
      </c>
      <c r="C82" s="4" t="s">
        <v>5</v>
      </c>
      <c r="D82" s="4" t="s">
        <v>5</v>
      </c>
      <c r="E82" s="4" t="s">
        <v>5</v>
      </c>
      <c r="F82" s="4" t="s">
        <v>5</v>
      </c>
      <c r="G82" s="4" t="s">
        <v>5</v>
      </c>
      <c r="H82" s="4" t="s">
        <v>5</v>
      </c>
      <c r="I82" s="4" t="s">
        <v>5</v>
      </c>
    </row>
    <row r="83" spans="1:2" ht="13.5">
      <c r="A83" s="3" t="s">
        <v>35</v>
      </c>
      <c r="B83" s="5" t="s">
        <v>36</v>
      </c>
    </row>
    <row r="84" spans="1:2" ht="13.5">
      <c r="A84" s="3" t="s">
        <v>37</v>
      </c>
      <c r="B84" s="5" t="s">
        <v>38</v>
      </c>
    </row>
    <row r="85" ht="13.5">
      <c r="B85" s="7" t="s">
        <v>39</v>
      </c>
    </row>
    <row r="86" spans="1:2" ht="13.5">
      <c r="A86" s="3" t="s">
        <v>40</v>
      </c>
      <c r="B86" s="3" t="s">
        <v>41</v>
      </c>
    </row>
    <row r="87" spans="1:2" ht="13.5">
      <c r="A87" s="3" t="s">
        <v>42</v>
      </c>
      <c r="B87" s="3" t="s">
        <v>43</v>
      </c>
    </row>
    <row r="88" spans="1:2" ht="13.5">
      <c r="A88" s="3" t="s">
        <v>44</v>
      </c>
      <c r="B88" s="3" t="s">
        <v>45</v>
      </c>
    </row>
    <row r="89" spans="1:2" ht="13.5">
      <c r="A89" s="3" t="s">
        <v>46</v>
      </c>
      <c r="B89" s="3" t="s">
        <v>47</v>
      </c>
    </row>
    <row r="90" spans="1:2" ht="13.5">
      <c r="A90" s="3" t="s">
        <v>48</v>
      </c>
      <c r="B90" s="3" t="s">
        <v>49</v>
      </c>
    </row>
    <row r="91" spans="1:2" ht="13.5">
      <c r="A91" s="3" t="s">
        <v>50</v>
      </c>
      <c r="B91" s="3" t="s">
        <v>51</v>
      </c>
    </row>
    <row r="92" spans="1:2" ht="13.5">
      <c r="A92" s="3" t="s">
        <v>52</v>
      </c>
      <c r="B92" s="5" t="s">
        <v>53</v>
      </c>
    </row>
    <row r="93" ht="13.5">
      <c r="B93" s="3" t="s">
        <v>54</v>
      </c>
    </row>
    <row r="95" ht="13.5">
      <c r="A95" s="3" t="s">
        <v>30</v>
      </c>
    </row>
    <row r="99" ht="13.5">
      <c r="A99" s="3" t="s">
        <v>55</v>
      </c>
    </row>
    <row r="100" ht="13.5">
      <c r="A100" s="3" t="s">
        <v>1</v>
      </c>
    </row>
    <row r="101" spans="1:2" ht="13.5">
      <c r="A101" s="3" t="s">
        <v>32</v>
      </c>
      <c r="B101" s="3" t="s">
        <v>33</v>
      </c>
    </row>
    <row r="102" spans="1:9" ht="13.5">
      <c r="A102" s="3" t="s">
        <v>34</v>
      </c>
      <c r="B102" s="4" t="s">
        <v>5</v>
      </c>
      <c r="C102" s="4" t="s">
        <v>5</v>
      </c>
      <c r="D102" s="4" t="s">
        <v>5</v>
      </c>
      <c r="E102" s="4" t="s">
        <v>5</v>
      </c>
      <c r="F102" s="4" t="s">
        <v>5</v>
      </c>
      <c r="G102" s="4" t="s">
        <v>5</v>
      </c>
      <c r="H102" s="4" t="s">
        <v>5</v>
      </c>
      <c r="I102" s="4" t="s">
        <v>5</v>
      </c>
    </row>
    <row r="103" spans="1:2" ht="13.5">
      <c r="A103" s="3" t="s">
        <v>56</v>
      </c>
      <c r="B103" s="3" t="s">
        <v>57</v>
      </c>
    </row>
    <row r="104" ht="13.5">
      <c r="B104" s="3" t="s">
        <v>58</v>
      </c>
    </row>
    <row r="108" ht="13.5">
      <c r="A108" s="3" t="s">
        <v>59</v>
      </c>
    </row>
    <row r="110" spans="1:2" ht="13.5">
      <c r="A110" s="3" t="s">
        <v>60</v>
      </c>
      <c r="B110" s="3" t="s">
        <v>33</v>
      </c>
    </row>
    <row r="111" spans="1:9" ht="13.5">
      <c r="A111" s="3" t="s">
        <v>61</v>
      </c>
      <c r="B111" s="4" t="s">
        <v>5</v>
      </c>
      <c r="C111" s="4" t="s">
        <v>5</v>
      </c>
      <c r="D111" s="4" t="s">
        <v>5</v>
      </c>
      <c r="E111" s="4" t="s">
        <v>5</v>
      </c>
      <c r="F111" s="4" t="s">
        <v>5</v>
      </c>
      <c r="G111" s="4" t="s">
        <v>5</v>
      </c>
      <c r="H111" s="4" t="s">
        <v>5</v>
      </c>
      <c r="I111" s="4" t="s">
        <v>5</v>
      </c>
    </row>
    <row r="112" spans="1:2" ht="13.5">
      <c r="A112" s="3" t="s">
        <v>62</v>
      </c>
      <c r="B112" s="3" t="s">
        <v>63</v>
      </c>
    </row>
    <row r="113" spans="1:2" ht="13.5">
      <c r="A113" s="3" t="s">
        <v>64</v>
      </c>
      <c r="B113" s="3" t="s">
        <v>65</v>
      </c>
    </row>
    <row r="115" ht="13.5">
      <c r="A115" s="5" t="s">
        <v>66</v>
      </c>
    </row>
    <row r="119" ht="13.5">
      <c r="A119" s="3"/>
    </row>
    <row r="120" ht="13.5">
      <c r="A120" s="3"/>
    </row>
    <row r="121" ht="13.5">
      <c r="A121" s="3"/>
    </row>
    <row r="122" ht="13.5">
      <c r="A122" s="3"/>
    </row>
    <row r="123" ht="13.5">
      <c r="A123" s="3"/>
    </row>
    <row r="124" ht="13.5">
      <c r="A124" s="3"/>
    </row>
    <row r="125" ht="13.5">
      <c r="A125" s="3"/>
    </row>
    <row r="126" ht="13.5">
      <c r="A126" s="3"/>
    </row>
    <row r="127" ht="13.5">
      <c r="A127" s="3"/>
    </row>
    <row r="128" ht="13.5">
      <c r="A128" s="3"/>
    </row>
    <row r="129" ht="13.5">
      <c r="A129" s="3"/>
    </row>
    <row r="130" ht="13.5">
      <c r="A130" s="3"/>
    </row>
    <row r="131" ht="13.5">
      <c r="A131" s="3"/>
    </row>
    <row r="132" ht="13.5">
      <c r="A132" s="3"/>
    </row>
    <row r="133" ht="13.5">
      <c r="A133" s="3"/>
    </row>
    <row r="134" ht="13.5">
      <c r="A134" s="3"/>
    </row>
    <row r="135" ht="13.5">
      <c r="A135" s="3"/>
    </row>
    <row r="136" ht="13.5">
      <c r="A136" s="3"/>
    </row>
    <row r="137" ht="13.5">
      <c r="A137" s="3"/>
    </row>
    <row r="138" ht="13.5">
      <c r="A138" s="3"/>
    </row>
    <row r="146" ht="13.5">
      <c r="A146" s="3" t="s">
        <v>67</v>
      </c>
    </row>
    <row r="147" spans="1:8" ht="13.5">
      <c r="A147" s="4" t="s">
        <v>5</v>
      </c>
      <c r="B147" s="4" t="s">
        <v>5</v>
      </c>
      <c r="C147" s="4" t="s">
        <v>5</v>
      </c>
      <c r="D147" s="4" t="s">
        <v>5</v>
      </c>
      <c r="E147" s="4" t="s">
        <v>5</v>
      </c>
      <c r="F147" s="4" t="s">
        <v>5</v>
      </c>
      <c r="G147" s="4" t="s">
        <v>5</v>
      </c>
      <c r="H147" s="4" t="s">
        <v>5</v>
      </c>
    </row>
    <row r="148" spans="1:8" ht="13.5">
      <c r="A148" s="3" t="s">
        <v>68</v>
      </c>
      <c r="H148" s="13">
        <f>B12-B11</f>
        <v>5</v>
      </c>
    </row>
    <row r="149" spans="1:8" ht="13.5">
      <c r="A149" s="4" t="s">
        <v>5</v>
      </c>
      <c r="B149" s="4" t="s">
        <v>5</v>
      </c>
      <c r="C149" s="4" t="s">
        <v>5</v>
      </c>
      <c r="D149" s="4" t="s">
        <v>5</v>
      </c>
      <c r="E149" s="4" t="s">
        <v>5</v>
      </c>
      <c r="F149" s="4" t="s">
        <v>5</v>
      </c>
      <c r="G149" s="4" t="s">
        <v>5</v>
      </c>
      <c r="H149" s="4" t="s">
        <v>5</v>
      </c>
    </row>
    <row r="150" spans="5:8" ht="13.5">
      <c r="E150" s="7" t="s">
        <v>69</v>
      </c>
      <c r="H150" s="4" t="s">
        <v>15</v>
      </c>
    </row>
    <row r="151" spans="2:5" ht="13.5">
      <c r="B151" s="6" t="s">
        <v>70</v>
      </c>
      <c r="E151" s="7" t="s">
        <v>71</v>
      </c>
    </row>
    <row r="152" spans="1:5" ht="13.5">
      <c r="A152" s="3" t="s">
        <v>70</v>
      </c>
      <c r="B152" s="6" t="s">
        <v>72</v>
      </c>
      <c r="D152" s="6" t="s">
        <v>69</v>
      </c>
      <c r="E152" s="7" t="s">
        <v>8</v>
      </c>
    </row>
    <row r="153" spans="1:8" ht="13.5">
      <c r="A153" s="4" t="s">
        <v>5</v>
      </c>
      <c r="B153" s="4" t="s">
        <v>5</v>
      </c>
      <c r="C153" s="4" t="s">
        <v>5</v>
      </c>
      <c r="D153" s="4" t="s">
        <v>5</v>
      </c>
      <c r="E153" s="4" t="s">
        <v>5</v>
      </c>
      <c r="F153" s="4" t="s">
        <v>5</v>
      </c>
      <c r="G153" s="4" t="s">
        <v>5</v>
      </c>
      <c r="H153" s="4" t="s">
        <v>5</v>
      </c>
    </row>
    <row r="155" spans="1:5" ht="13.5">
      <c r="A155" s="13">
        <f aca="true" t="shared" si="2" ref="A155:A171">A16</f>
        <v>1965.3</v>
      </c>
      <c r="B155" s="14">
        <f aca="true" t="shared" si="3" ref="B155:B171">A16^2</f>
        <v>3862404.09</v>
      </c>
      <c r="D155" s="15">
        <f>IF(A16&gt;0,LN(((B16-B11)/H148)/(1-(B16-B11)/H148)),0)</f>
        <v>2.1972245773362196</v>
      </c>
      <c r="E155" s="9">
        <f aca="true" t="shared" si="4" ref="E155:E171">D155*A16</f>
        <v>4318.205461838872</v>
      </c>
    </row>
    <row r="156" spans="1:5" ht="13.5">
      <c r="A156" s="13">
        <f t="shared" si="2"/>
        <v>1971.9</v>
      </c>
      <c r="B156" s="14">
        <f t="shared" si="3"/>
        <v>3888389.6100000003</v>
      </c>
      <c r="D156" s="15">
        <f>IF(A17&gt;0,LN(((B17-B11)/H148)/(1-(B17-B11)/H148)),0)</f>
        <v>1.815289966638249</v>
      </c>
      <c r="E156" s="9">
        <f t="shared" si="4"/>
        <v>3579.5702852139634</v>
      </c>
    </row>
    <row r="157" spans="1:5" ht="13.5">
      <c r="A157" s="13">
        <f t="shared" si="2"/>
        <v>1977.5</v>
      </c>
      <c r="B157" s="14">
        <f t="shared" si="3"/>
        <v>3910506.25</v>
      </c>
      <c r="D157" s="15">
        <f>IF(A18&gt;0,LN(((B18-B11)/H148)/(1-(B18-B11)/H148)),0)</f>
        <v>1.5163474893680882</v>
      </c>
      <c r="E157" s="9">
        <f t="shared" si="4"/>
        <v>2998.5771602253944</v>
      </c>
    </row>
    <row r="158" spans="1:5" ht="13.5">
      <c r="A158" s="13">
        <f t="shared" si="2"/>
        <v>1982</v>
      </c>
      <c r="B158" s="14">
        <f t="shared" si="3"/>
        <v>3928324</v>
      </c>
      <c r="D158" s="15">
        <f>IF(A19&gt;0,LN(((B19-B11)/H148)/(1-(B19-B11)/H148)),0)</f>
        <v>0.8472978603872034</v>
      </c>
      <c r="E158" s="9">
        <f t="shared" si="4"/>
        <v>1679.3443592874373</v>
      </c>
    </row>
    <row r="159" spans="1:5" ht="13.5">
      <c r="A159" s="13">
        <f t="shared" si="2"/>
        <v>0</v>
      </c>
      <c r="B159" s="14">
        <f t="shared" si="3"/>
        <v>0</v>
      </c>
      <c r="D159" s="15">
        <f>IF(A20&gt;0,LN(((B20-B11)/H148)/(1-(B20-B11)/H148)),0)</f>
        <v>0</v>
      </c>
      <c r="E159" s="9">
        <f t="shared" si="4"/>
        <v>0</v>
      </c>
    </row>
    <row r="160" spans="1:5" ht="13.5">
      <c r="A160" s="13">
        <f t="shared" si="2"/>
        <v>0</v>
      </c>
      <c r="B160" s="14">
        <f t="shared" si="3"/>
        <v>0</v>
      </c>
      <c r="D160" s="15">
        <f>IF(A21&gt;0,LN(((B21-B11)/H148)/(1-(B21-B11)/H148)),0)</f>
        <v>0</v>
      </c>
      <c r="E160" s="9">
        <f t="shared" si="4"/>
        <v>0</v>
      </c>
    </row>
    <row r="161" spans="1:5" ht="13.5">
      <c r="A161" s="13">
        <f t="shared" si="2"/>
        <v>0</v>
      </c>
      <c r="B161" s="14">
        <f t="shared" si="3"/>
        <v>0</v>
      </c>
      <c r="D161" s="15">
        <f>IF(A22&gt;0,LN(((B22-B11)/H148)/(1-(B22-B11)/H148)),0)</f>
        <v>0</v>
      </c>
      <c r="E161" s="9">
        <f t="shared" si="4"/>
        <v>0</v>
      </c>
    </row>
    <row r="162" spans="1:5" ht="13.5">
      <c r="A162" s="13">
        <f t="shared" si="2"/>
        <v>0</v>
      </c>
      <c r="B162" s="14">
        <f t="shared" si="3"/>
        <v>0</v>
      </c>
      <c r="D162" s="15">
        <f>IF(A23&gt;0,LN(((B23-B11)/H148)/(1-(B23-B11)/H148)),0)</f>
        <v>0</v>
      </c>
      <c r="E162" s="9">
        <f t="shared" si="4"/>
        <v>0</v>
      </c>
    </row>
    <row r="163" spans="1:5" ht="13.5">
      <c r="A163" s="13">
        <f t="shared" si="2"/>
        <v>0</v>
      </c>
      <c r="B163" s="14">
        <f t="shared" si="3"/>
        <v>0</v>
      </c>
      <c r="D163" s="15">
        <f>IF(A24&gt;0,LN(((B24-B11)/H148)/(1-(B24-B11)/H148)),0)</f>
        <v>0</v>
      </c>
      <c r="E163" s="9">
        <f t="shared" si="4"/>
        <v>0</v>
      </c>
    </row>
    <row r="164" spans="1:5" ht="13.5">
      <c r="A164" s="13">
        <f t="shared" si="2"/>
        <v>0</v>
      </c>
      <c r="B164" s="14">
        <f t="shared" si="3"/>
        <v>0</v>
      </c>
      <c r="D164" s="15">
        <f>IF(A25&gt;0,LN(((B25-B11)/H148)/(1-(B25-B11)/H148)),0)</f>
        <v>0</v>
      </c>
      <c r="E164" s="9">
        <f t="shared" si="4"/>
        <v>0</v>
      </c>
    </row>
    <row r="165" spans="1:5" ht="13.5">
      <c r="A165" s="13">
        <f t="shared" si="2"/>
        <v>0</v>
      </c>
      <c r="B165" s="14">
        <f t="shared" si="3"/>
        <v>0</v>
      </c>
      <c r="D165" s="15">
        <f>IF(A26&gt;0,LN(((B26-B11)/H148)/(1-(B26-B11)/H148)),0)</f>
        <v>0</v>
      </c>
      <c r="E165" s="9">
        <f t="shared" si="4"/>
        <v>0</v>
      </c>
    </row>
    <row r="166" spans="1:5" ht="13.5">
      <c r="A166" s="13">
        <f t="shared" si="2"/>
        <v>0</v>
      </c>
      <c r="B166" s="14">
        <f t="shared" si="3"/>
        <v>0</v>
      </c>
      <c r="D166" s="15">
        <f>IF(A27&gt;0,LN(((B27-B11)/H148)/(1-(B27-B11)/H148)),0)</f>
        <v>0</v>
      </c>
      <c r="E166" s="9">
        <f t="shared" si="4"/>
        <v>0</v>
      </c>
    </row>
    <row r="167" spans="1:5" ht="13.5">
      <c r="A167" s="13">
        <f t="shared" si="2"/>
        <v>0</v>
      </c>
      <c r="B167" s="14">
        <f t="shared" si="3"/>
        <v>0</v>
      </c>
      <c r="D167" s="15">
        <f>IF(A28&gt;0,LN(((B28-B11)/H148)/(1-(B28-B11)/H148)),0)</f>
        <v>0</v>
      </c>
      <c r="E167" s="9">
        <f t="shared" si="4"/>
        <v>0</v>
      </c>
    </row>
    <row r="168" spans="1:5" ht="13.5">
      <c r="A168" s="13">
        <f t="shared" si="2"/>
        <v>0</v>
      </c>
      <c r="B168" s="14">
        <f t="shared" si="3"/>
        <v>0</v>
      </c>
      <c r="D168" s="15">
        <f>IF(A29&gt;0,LN(((B29-B11)/H148)/(1-(B29-B11)/H148)),0)</f>
        <v>0</v>
      </c>
      <c r="E168" s="9">
        <f t="shared" si="4"/>
        <v>0</v>
      </c>
    </row>
    <row r="169" spans="1:5" ht="13.5">
      <c r="A169" s="13">
        <f t="shared" si="2"/>
        <v>0</v>
      </c>
      <c r="B169" s="14">
        <f t="shared" si="3"/>
        <v>0</v>
      </c>
      <c r="D169" s="15">
        <f>IF(A30&gt;0,LN(((B30-B11)/H148)/(1-(B30-B11)/H148)),0)</f>
        <v>0</v>
      </c>
      <c r="E169" s="9">
        <f t="shared" si="4"/>
        <v>0</v>
      </c>
    </row>
    <row r="170" spans="1:5" ht="13.5">
      <c r="A170" s="13">
        <f t="shared" si="2"/>
        <v>0</v>
      </c>
      <c r="B170" s="14">
        <f t="shared" si="3"/>
        <v>0</v>
      </c>
      <c r="D170" s="15">
        <f>IF(A31&gt;0,LN(((B31-B11)/H148)/(1-(B31-B11)/H148)),0)</f>
        <v>0</v>
      </c>
      <c r="E170" s="9">
        <f t="shared" si="4"/>
        <v>0</v>
      </c>
    </row>
    <row r="171" spans="1:5" ht="13.5">
      <c r="A171" s="13">
        <f t="shared" si="2"/>
        <v>0</v>
      </c>
      <c r="B171" s="14">
        <f t="shared" si="3"/>
        <v>0</v>
      </c>
      <c r="D171" s="15">
        <f>IF(A32&gt;0,LN(((B32-B11)/H148)/(1-(B32-B11)/H148)),0)</f>
        <v>0</v>
      </c>
      <c r="E171" s="9">
        <f t="shared" si="4"/>
        <v>0</v>
      </c>
    </row>
    <row r="172" spans="1:8" ht="13.5">
      <c r="A172" s="4" t="s">
        <v>5</v>
      </c>
      <c r="B172" s="4" t="s">
        <v>5</v>
      </c>
      <c r="C172" s="4" t="s">
        <v>5</v>
      </c>
      <c r="D172" s="4" t="s">
        <v>5</v>
      </c>
      <c r="E172" s="4" t="s">
        <v>5</v>
      </c>
      <c r="F172" s="4" t="s">
        <v>5</v>
      </c>
      <c r="G172" s="4" t="s">
        <v>5</v>
      </c>
      <c r="H172" s="4" t="s">
        <v>5</v>
      </c>
    </row>
    <row r="173" spans="1:7" ht="13.5">
      <c r="A173" s="13">
        <f>SUM(A16:A32)</f>
        <v>7896.7</v>
      </c>
      <c r="B173" s="14">
        <f>SUM(B155:B171)</f>
        <v>15589623.95</v>
      </c>
      <c r="D173" s="15">
        <f>SUM(D155:D171)</f>
        <v>6.37615989372976</v>
      </c>
      <c r="E173" s="9">
        <f>SUM(E155:E171)</f>
        <v>12575.697266565667</v>
      </c>
      <c r="G173" s="3" t="s">
        <v>73</v>
      </c>
    </row>
    <row r="174" spans="1:8" ht="13.5">
      <c r="A174" s="4" t="s">
        <v>5</v>
      </c>
      <c r="B174" s="4" t="s">
        <v>5</v>
      </c>
      <c r="C174" s="4" t="s">
        <v>5</v>
      </c>
      <c r="D174" s="4" t="s">
        <v>5</v>
      </c>
      <c r="E174" s="4" t="s">
        <v>5</v>
      </c>
      <c r="F174" s="4" t="s">
        <v>5</v>
      </c>
      <c r="G174" s="4" t="s">
        <v>5</v>
      </c>
      <c r="H174" s="4" t="s">
        <v>5</v>
      </c>
    </row>
    <row r="175" spans="1:5" ht="13.5">
      <c r="A175" s="3" t="s">
        <v>74</v>
      </c>
      <c r="E175" s="13">
        <f>COUNTA(A16:A32)</f>
        <v>4</v>
      </c>
    </row>
    <row r="177" spans="1:8" ht="13.5">
      <c r="A177" s="4" t="s">
        <v>5</v>
      </c>
      <c r="B177" s="4" t="s">
        <v>5</v>
      </c>
      <c r="C177" s="4" t="s">
        <v>5</v>
      </c>
      <c r="D177" s="4" t="s">
        <v>5</v>
      </c>
      <c r="H177" s="4" t="s">
        <v>15</v>
      </c>
    </row>
    <row r="178" spans="1:4" ht="13.5">
      <c r="A178" s="3" t="s">
        <v>75</v>
      </c>
      <c r="D178" s="6" t="s">
        <v>9</v>
      </c>
    </row>
    <row r="179" spans="1:8" ht="13.5">
      <c r="A179" s="4" t="s">
        <v>5</v>
      </c>
      <c r="B179" s="4" t="s">
        <v>5</v>
      </c>
      <c r="C179" s="4" t="s">
        <v>5</v>
      </c>
      <c r="D179" s="4" t="s">
        <v>5</v>
      </c>
      <c r="H179" s="4" t="s">
        <v>15</v>
      </c>
    </row>
    <row r="180" spans="1:6" ht="13.5">
      <c r="A180" s="3" t="s">
        <v>76</v>
      </c>
      <c r="D180" s="15">
        <f>(E173-D173*A173/E175)/(B173-A173^2/E175)</f>
        <v>-0.07654344874205701</v>
      </c>
      <c r="E180" s="16" t="s">
        <v>15</v>
      </c>
      <c r="F180" s="16" t="s">
        <v>15</v>
      </c>
    </row>
    <row r="181" spans="1:6" ht="13.5">
      <c r="A181" s="3" t="s">
        <v>77</v>
      </c>
      <c r="D181" s="17">
        <f>D173/E175-D180*A173/E175</f>
        <v>152.70420289378285</v>
      </c>
      <c r="E181" s="18" t="s">
        <v>15</v>
      </c>
      <c r="F181" s="18" t="s">
        <v>15</v>
      </c>
    </row>
    <row r="182" spans="1:8" ht="13.5">
      <c r="A182" s="4" t="s">
        <v>5</v>
      </c>
      <c r="B182" s="4" t="s">
        <v>5</v>
      </c>
      <c r="C182" s="4" t="s">
        <v>5</v>
      </c>
      <c r="D182" s="4" t="s">
        <v>5</v>
      </c>
      <c r="H182" s="4" t="s">
        <v>15</v>
      </c>
    </row>
    <row r="183" ht="13.5">
      <c r="A183" s="3" t="s">
        <v>78</v>
      </c>
    </row>
    <row r="184" spans="1:5" ht="13.5">
      <c r="A184" s="4" t="s">
        <v>5</v>
      </c>
      <c r="B184" s="4" t="s">
        <v>5</v>
      </c>
      <c r="C184" s="4" t="s">
        <v>5</v>
      </c>
      <c r="D184" s="4" t="s">
        <v>5</v>
      </c>
      <c r="E184" s="4" t="s">
        <v>5</v>
      </c>
    </row>
    <row r="185" spans="1:5" ht="13.5">
      <c r="A185" s="3" t="s">
        <v>70</v>
      </c>
      <c r="B185" s="5" t="s">
        <v>69</v>
      </c>
      <c r="D185" s="5" t="s">
        <v>70</v>
      </c>
      <c r="E185" s="3" t="s">
        <v>69</v>
      </c>
    </row>
    <row r="186" spans="1:5" ht="13.5">
      <c r="A186" s="4" t="s">
        <v>5</v>
      </c>
      <c r="B186" s="4" t="s">
        <v>5</v>
      </c>
      <c r="C186" s="4" t="s">
        <v>5</v>
      </c>
      <c r="D186" s="4" t="s">
        <v>5</v>
      </c>
      <c r="E186" s="4" t="s">
        <v>5</v>
      </c>
    </row>
    <row r="187" spans="1:5" ht="13.5">
      <c r="A187" s="9">
        <f aca="true" t="shared" si="5" ref="A187:A216">D9</f>
        <v>1960.5</v>
      </c>
      <c r="B187" s="15">
        <f>D181+D180*B38</f>
        <v>2.6407716349800694</v>
      </c>
      <c r="D187" s="9">
        <f aca="true" t="shared" si="6" ref="D187:D216">G9</f>
        <v>1960.5</v>
      </c>
      <c r="E187" s="15">
        <f>D181+D180*G9</f>
        <v>2.6407716349800694</v>
      </c>
    </row>
    <row r="188" spans="1:5" ht="13.5">
      <c r="A188" s="9">
        <f t="shared" si="5"/>
        <v>1961.5</v>
      </c>
      <c r="B188" s="15">
        <f>D181+D180*D10</f>
        <v>2.5642281862380116</v>
      </c>
      <c r="D188" s="9">
        <f t="shared" si="6"/>
        <v>1965.5</v>
      </c>
      <c r="E188" s="15">
        <f>D181+D180*G10</f>
        <v>2.2580543912697806</v>
      </c>
    </row>
    <row r="189" spans="1:5" ht="13.5">
      <c r="A189" s="9">
        <f t="shared" si="5"/>
        <v>1962.5</v>
      </c>
      <c r="B189" s="15">
        <f>D181+D180*D11</f>
        <v>2.487684737495954</v>
      </c>
      <c r="D189" s="9">
        <f t="shared" si="6"/>
        <v>1970.5</v>
      </c>
      <c r="E189" s="15">
        <f>D181+D180*G11</f>
        <v>1.8753371475594918</v>
      </c>
    </row>
    <row r="190" spans="1:5" ht="13.5">
      <c r="A190" s="9">
        <f t="shared" si="5"/>
        <v>1963.5</v>
      </c>
      <c r="B190" s="15">
        <f>D181+D180*D12</f>
        <v>2.411141288753896</v>
      </c>
      <c r="D190" s="9">
        <f t="shared" si="6"/>
        <v>1975.5</v>
      </c>
      <c r="E190" s="15">
        <f>D181+D180*G12</f>
        <v>1.4926199038492314</v>
      </c>
    </row>
    <row r="191" spans="1:5" ht="13.5">
      <c r="A191" s="9">
        <f t="shared" si="5"/>
        <v>1964.5</v>
      </c>
      <c r="B191" s="15">
        <f>D181+D180*D13</f>
        <v>2.3345978400118383</v>
      </c>
      <c r="D191" s="9">
        <f t="shared" si="6"/>
        <v>1980.5</v>
      </c>
      <c r="E191" s="15">
        <f>D181+D180*G13</f>
        <v>1.1099026601389426</v>
      </c>
    </row>
    <row r="192" spans="1:5" ht="13.5">
      <c r="A192" s="9">
        <f t="shared" si="5"/>
        <v>1965.5</v>
      </c>
      <c r="B192" s="15">
        <f>D181+D180*D14</f>
        <v>2.2580543912697806</v>
      </c>
      <c r="D192" s="9">
        <f t="shared" si="6"/>
        <v>1985.5</v>
      </c>
      <c r="E192" s="15">
        <f>D181+D180*G14</f>
        <v>0.7271854164286538</v>
      </c>
    </row>
    <row r="193" spans="1:5" ht="13.5">
      <c r="A193" s="9">
        <f t="shared" si="5"/>
        <v>1966.5</v>
      </c>
      <c r="B193" s="15">
        <f>D181+D180*D15</f>
        <v>2.181510942527723</v>
      </c>
      <c r="D193" s="9">
        <f t="shared" si="6"/>
        <v>1990.5</v>
      </c>
      <c r="E193" s="15">
        <f>D181+D180*G15</f>
        <v>0.34446817271836494</v>
      </c>
    </row>
    <row r="194" spans="1:5" ht="13.5">
      <c r="A194" s="9">
        <f t="shared" si="5"/>
        <v>1967.5</v>
      </c>
      <c r="B194" s="15">
        <f>D181+D180*D16</f>
        <v>2.104967493785665</v>
      </c>
      <c r="D194" s="9">
        <f t="shared" si="6"/>
        <v>1995.5</v>
      </c>
      <c r="E194" s="15">
        <f>D181+D180*G16</f>
        <v>-0.03824907099192387</v>
      </c>
    </row>
    <row r="195" spans="1:5" ht="13.5">
      <c r="A195" s="9">
        <f t="shared" si="5"/>
        <v>1968.5</v>
      </c>
      <c r="B195" s="15">
        <f>D181+D180*D17</f>
        <v>2.0284240450436073</v>
      </c>
      <c r="D195" s="9">
        <f t="shared" si="6"/>
        <v>2000.5</v>
      </c>
      <c r="E195" s="15">
        <f>D181+D180*G17</f>
        <v>-0.4209663147022127</v>
      </c>
    </row>
    <row r="196" spans="1:5" ht="13.5">
      <c r="A196" s="9">
        <f t="shared" si="5"/>
        <v>1969.5</v>
      </c>
      <c r="B196" s="15">
        <f>D181+D180*D18</f>
        <v>1.9518805963015495</v>
      </c>
      <c r="D196" s="9">
        <f t="shared" si="6"/>
        <v>2005.5</v>
      </c>
      <c r="E196" s="15">
        <f>D181+D180*G18</f>
        <v>-0.8036835584125015</v>
      </c>
    </row>
    <row r="197" spans="1:5" ht="13.5">
      <c r="A197" s="9">
        <f t="shared" si="5"/>
        <v>1970.5</v>
      </c>
      <c r="B197" s="15">
        <f>D181+D180*D19</f>
        <v>1.8753371475594918</v>
      </c>
      <c r="D197" s="9">
        <f t="shared" si="6"/>
        <v>2010.5</v>
      </c>
      <c r="E197" s="15">
        <f>D181+D180*G19</f>
        <v>-1.1864008021227619</v>
      </c>
    </row>
    <row r="198" spans="1:5" ht="13.5">
      <c r="A198" s="9">
        <f t="shared" si="5"/>
        <v>1971.5</v>
      </c>
      <c r="B198" s="15">
        <f>D181+D180*D20</f>
        <v>1.798793698817434</v>
      </c>
      <c r="D198" s="9">
        <f t="shared" si="6"/>
        <v>2015.5</v>
      </c>
      <c r="E198" s="15">
        <f>D181+D180*G20</f>
        <v>-1.5691180458330507</v>
      </c>
    </row>
    <row r="199" spans="1:5" ht="13.5">
      <c r="A199" s="9">
        <f t="shared" si="5"/>
        <v>1972.5</v>
      </c>
      <c r="B199" s="15">
        <f>D181+D180*D21</f>
        <v>1.7222502500754047</v>
      </c>
      <c r="D199" s="9">
        <f t="shared" si="6"/>
        <v>2020.5</v>
      </c>
      <c r="E199" s="15">
        <f>D181+D180*G21</f>
        <v>-1.9518352895433395</v>
      </c>
    </row>
    <row r="200" spans="1:5" ht="13.5">
      <c r="A200" s="9">
        <f t="shared" si="5"/>
        <v>1973.5</v>
      </c>
      <c r="B200" s="15">
        <f>D181+D180*D22</f>
        <v>1.645706801333347</v>
      </c>
      <c r="D200" s="9">
        <f t="shared" si="6"/>
        <v>2025.5</v>
      </c>
      <c r="E200" s="15">
        <f>D181+D180*G22</f>
        <v>-2.3345525332536283</v>
      </c>
    </row>
    <row r="201" spans="1:5" ht="13.5">
      <c r="A201" s="9">
        <f t="shared" si="5"/>
        <v>1974.5</v>
      </c>
      <c r="B201" s="15">
        <f>D181+D180*D23</f>
        <v>1.5691633525912891</v>
      </c>
      <c r="D201" s="9">
        <f t="shared" si="6"/>
        <v>2030.5</v>
      </c>
      <c r="E201" s="15">
        <f>D181+D180*G23</f>
        <v>-2.717269776963917</v>
      </c>
    </row>
    <row r="202" spans="1:5" ht="13.5">
      <c r="A202" s="9">
        <f t="shared" si="5"/>
        <v>1975.5</v>
      </c>
      <c r="B202" s="15">
        <f>D181+D180*D24</f>
        <v>1.4926199038492314</v>
      </c>
      <c r="D202" s="9">
        <f t="shared" si="6"/>
        <v>2035.5</v>
      </c>
      <c r="E202" s="15">
        <f>D181+D180*G24</f>
        <v>-3.099987020674206</v>
      </c>
    </row>
    <row r="203" spans="1:5" ht="13.5">
      <c r="A203" s="9">
        <f t="shared" si="5"/>
        <v>1976.5</v>
      </c>
      <c r="B203" s="15">
        <f>D181+D180*D25</f>
        <v>1.4160764551071736</v>
      </c>
      <c r="D203" s="9">
        <f t="shared" si="6"/>
        <v>2040.5</v>
      </c>
      <c r="E203" s="15">
        <f>D181+D180*G25</f>
        <v>-3.4827042643844948</v>
      </c>
    </row>
    <row r="204" spans="1:5" ht="13.5">
      <c r="A204" s="9">
        <f t="shared" si="5"/>
        <v>1977.5</v>
      </c>
      <c r="B204" s="15">
        <f>D181+D180*D26</f>
        <v>1.3395330063651159</v>
      </c>
      <c r="D204" s="9">
        <f t="shared" si="6"/>
        <v>2045.5</v>
      </c>
      <c r="E204" s="15">
        <f>D181+D180*G26</f>
        <v>-3.8654215080947836</v>
      </c>
    </row>
    <row r="205" spans="1:5" ht="13.5">
      <c r="A205" s="9">
        <f t="shared" si="5"/>
        <v>1978.5</v>
      </c>
      <c r="B205" s="15">
        <f>D181+D180*D27</f>
        <v>1.262989557623058</v>
      </c>
      <c r="D205" s="9">
        <f t="shared" si="6"/>
        <v>2050.5</v>
      </c>
      <c r="E205" s="15">
        <f>D181+D180*G27</f>
        <v>-4.248138751805044</v>
      </c>
    </row>
    <row r="206" spans="1:5" ht="13.5">
      <c r="A206" s="9">
        <f t="shared" si="5"/>
        <v>1979.5</v>
      </c>
      <c r="B206" s="15">
        <f>D181+D180*D28</f>
        <v>1.1864461088810003</v>
      </c>
      <c r="D206" s="9">
        <f t="shared" si="6"/>
        <v>2055.5</v>
      </c>
      <c r="E206" s="15">
        <f>D181+D180*G28</f>
        <v>-4.630855995515333</v>
      </c>
    </row>
    <row r="207" spans="1:5" ht="13.5">
      <c r="A207" s="9">
        <f t="shared" si="5"/>
        <v>1980.5</v>
      </c>
      <c r="B207" s="15">
        <f>D181+D180*D29</f>
        <v>1.1099026601389426</v>
      </c>
      <c r="D207" s="9">
        <f t="shared" si="6"/>
        <v>2060.5</v>
      </c>
      <c r="E207" s="15">
        <f>D181+D180*G29</f>
        <v>-5.013573239225622</v>
      </c>
    </row>
    <row r="208" spans="1:5" ht="13.5">
      <c r="A208" s="9">
        <f t="shared" si="5"/>
        <v>1981.5</v>
      </c>
      <c r="B208" s="15">
        <f>D181+D180*D30</f>
        <v>1.0333592113968848</v>
      </c>
      <c r="D208" s="9">
        <f t="shared" si="6"/>
        <v>2065.5</v>
      </c>
      <c r="E208" s="15">
        <f>D181+D180*G30</f>
        <v>-5.39629048293591</v>
      </c>
    </row>
    <row r="209" spans="1:5" ht="13.5">
      <c r="A209" s="9">
        <f t="shared" si="5"/>
        <v>1982.5</v>
      </c>
      <c r="B209" s="15">
        <f>D181+D180*D31</f>
        <v>0.956815762654827</v>
      </c>
      <c r="D209" s="9">
        <f t="shared" si="6"/>
        <v>2070.5</v>
      </c>
      <c r="E209" s="15">
        <f>D181+D180*G31</f>
        <v>-5.779007726646199</v>
      </c>
    </row>
    <row r="210" spans="1:5" ht="13.5">
      <c r="A210" s="9">
        <f t="shared" si="5"/>
        <v>1983.5</v>
      </c>
      <c r="B210" s="15">
        <f>D181+D180*D32</f>
        <v>0.8802723139127693</v>
      </c>
      <c r="D210" s="9">
        <f t="shared" si="6"/>
        <v>2075.5</v>
      </c>
      <c r="E210" s="15">
        <f>D181+D180*G32</f>
        <v>-6.161724970356488</v>
      </c>
    </row>
    <row r="211" spans="1:5" ht="13.5">
      <c r="A211" s="9">
        <f t="shared" si="5"/>
        <v>1984.5</v>
      </c>
      <c r="B211" s="15">
        <f>D181+D180*D33</f>
        <v>0.8037288651707115</v>
      </c>
      <c r="D211" s="9">
        <f t="shared" si="6"/>
        <v>2080.5</v>
      </c>
      <c r="E211" s="15">
        <f>D181+D180*G33</f>
        <v>-6.544442214066777</v>
      </c>
    </row>
    <row r="212" spans="1:5" ht="13.5">
      <c r="A212" s="9">
        <f t="shared" si="5"/>
        <v>1985.5</v>
      </c>
      <c r="B212" s="15">
        <f>D181+D180*D34</f>
        <v>0.7271854164286538</v>
      </c>
      <c r="D212" s="9">
        <f t="shared" si="6"/>
        <v>2085.5</v>
      </c>
      <c r="E212" s="15">
        <f>D181+D180*G34</f>
        <v>-6.927159457777066</v>
      </c>
    </row>
    <row r="213" spans="1:5" ht="13.5">
      <c r="A213" s="9">
        <f t="shared" si="5"/>
        <v>1986.5</v>
      </c>
      <c r="B213" s="15">
        <f>D181+D180*D35</f>
        <v>0.650641967686596</v>
      </c>
      <c r="D213" s="9">
        <f t="shared" si="6"/>
        <v>2090.5</v>
      </c>
      <c r="E213" s="15">
        <f>D181+D180*G35</f>
        <v>-7.309876701487326</v>
      </c>
    </row>
    <row r="214" spans="1:5" ht="13.5">
      <c r="A214" s="9">
        <f t="shared" si="5"/>
        <v>1987.5</v>
      </c>
      <c r="B214" s="15">
        <f>D181+D180*D36</f>
        <v>0.5740985189445382</v>
      </c>
      <c r="D214" s="9">
        <f t="shared" si="6"/>
        <v>2095.5</v>
      </c>
      <c r="E214" s="15">
        <f>D181+D180*G36</f>
        <v>-7.692593945197615</v>
      </c>
    </row>
    <row r="215" spans="1:5" ht="13.5">
      <c r="A215" s="9">
        <f t="shared" si="5"/>
        <v>1988.5</v>
      </c>
      <c r="B215" s="15">
        <f>D181+D180*D37</f>
        <v>0.49755507020248047</v>
      </c>
      <c r="D215" s="9">
        <f t="shared" si="6"/>
        <v>2100.5</v>
      </c>
      <c r="E215" s="15">
        <f>D181+D180*G37</f>
        <v>-8.075311188907904</v>
      </c>
    </row>
    <row r="216" spans="1:5" ht="13.5">
      <c r="A216" s="9">
        <f t="shared" si="5"/>
        <v>1989.5</v>
      </c>
      <c r="B216" s="15">
        <f>D181+D180*D38</f>
        <v>0.4210116214604227</v>
      </c>
      <c r="D216" s="9">
        <f t="shared" si="6"/>
        <v>2105.5</v>
      </c>
      <c r="E216" s="15">
        <f>D181+D180*G38</f>
        <v>-8.458028432618192</v>
      </c>
    </row>
    <row r="217" spans="1:5" ht="13.5">
      <c r="A217" s="4" t="s">
        <v>5</v>
      </c>
      <c r="B217" s="4" t="s">
        <v>5</v>
      </c>
      <c r="C217" s="4" t="s">
        <v>5</v>
      </c>
      <c r="D217" s="4" t="s">
        <v>5</v>
      </c>
      <c r="E217" s="4" t="s">
        <v>5</v>
      </c>
    </row>
    <row r="221" spans="1:5" ht="13.5">
      <c r="A221" s="3" t="s">
        <v>79</v>
      </c>
      <c r="E221" s="3" t="s">
        <v>80</v>
      </c>
    </row>
    <row r="222" ht="13.5">
      <c r="A222" s="3" t="s">
        <v>81</v>
      </c>
    </row>
    <row r="223" spans="1:4" ht="13.5">
      <c r="A223" s="4" t="s">
        <v>5</v>
      </c>
      <c r="B223" s="4" t="s">
        <v>5</v>
      </c>
      <c r="C223" s="4" t="s">
        <v>5</v>
      </c>
      <c r="D223" s="4" t="s">
        <v>5</v>
      </c>
    </row>
    <row r="224" spans="1:4" ht="13.5">
      <c r="A224" s="3" t="s">
        <v>70</v>
      </c>
      <c r="B224" s="6" t="s">
        <v>82</v>
      </c>
      <c r="C224" s="7" t="s">
        <v>15</v>
      </c>
      <c r="D224" s="6" t="s">
        <v>83</v>
      </c>
    </row>
    <row r="225" spans="1:4" ht="13.5">
      <c r="A225" s="4" t="s">
        <v>5</v>
      </c>
      <c r="B225" s="4" t="s">
        <v>5</v>
      </c>
      <c r="C225" s="4" t="s">
        <v>5</v>
      </c>
      <c r="D225" s="4" t="s">
        <v>5</v>
      </c>
    </row>
    <row r="226" spans="1:2" ht="13.5">
      <c r="A226" s="13">
        <f>A16</f>
        <v>1965.3</v>
      </c>
      <c r="B226" s="9">
        <f>B16</f>
        <v>6.5</v>
      </c>
    </row>
    <row r="227" spans="1:2" ht="13.5">
      <c r="A227" s="13">
        <f>A17</f>
        <v>1971.9</v>
      </c>
      <c r="B227" s="9">
        <f>B17</f>
        <v>6.3</v>
      </c>
    </row>
    <row r="228" spans="1:2" ht="13.5">
      <c r="A228" s="13">
        <f>IF(A18=0,A16,A18)</f>
        <v>1977.5</v>
      </c>
      <c r="B228" s="9">
        <f aca="true" t="shared" si="7" ref="B228:B242">IF(VALUE(B18)=0,NA(),B18)</f>
        <v>6.1</v>
      </c>
    </row>
    <row r="229" spans="1:2" ht="13.5">
      <c r="A229" s="13">
        <f>IF(A19=0,A16,A19)</f>
        <v>1982</v>
      </c>
      <c r="B229" s="9">
        <f t="shared" si="7"/>
        <v>5.5</v>
      </c>
    </row>
    <row r="230" spans="1:2" ht="13.5">
      <c r="A230" s="13">
        <f>IF(A20=0,A16,A20)</f>
        <v>1965.3</v>
      </c>
      <c r="B230" s="9" t="e">
        <f t="shared" si="7"/>
        <v>#N/A</v>
      </c>
    </row>
    <row r="231" spans="1:2" ht="13.5">
      <c r="A231" s="13">
        <f>IF(A21=0,A16,A21)</f>
        <v>1965.3</v>
      </c>
      <c r="B231" s="9" t="e">
        <f t="shared" si="7"/>
        <v>#N/A</v>
      </c>
    </row>
    <row r="232" spans="1:2" ht="13.5">
      <c r="A232" s="13">
        <f>IF(A22=0,A16,A22)</f>
        <v>1965.3</v>
      </c>
      <c r="B232" s="9" t="e">
        <f t="shared" si="7"/>
        <v>#N/A</v>
      </c>
    </row>
    <row r="233" spans="1:2" ht="13.5">
      <c r="A233" s="13">
        <f>IF(A23=0,A16,A23)</f>
        <v>1965.3</v>
      </c>
      <c r="B233" s="9" t="e">
        <f t="shared" si="7"/>
        <v>#N/A</v>
      </c>
    </row>
    <row r="234" spans="1:2" ht="13.5">
      <c r="A234" s="13">
        <f>IF(A24=0,A16,A24)</f>
        <v>1965.3</v>
      </c>
      <c r="B234" s="9" t="e">
        <f t="shared" si="7"/>
        <v>#N/A</v>
      </c>
    </row>
    <row r="235" spans="1:2" ht="13.5">
      <c r="A235" s="13">
        <f>IF(A25=0,A16,A25)</f>
        <v>1965.3</v>
      </c>
      <c r="B235" s="9" t="e">
        <f t="shared" si="7"/>
        <v>#N/A</v>
      </c>
    </row>
    <row r="236" spans="1:2" ht="13.5">
      <c r="A236" s="13">
        <f>IF(A26=0,A16,A26)</f>
        <v>1965.3</v>
      </c>
      <c r="B236" s="9" t="e">
        <f t="shared" si="7"/>
        <v>#N/A</v>
      </c>
    </row>
    <row r="237" spans="1:2" ht="13.5">
      <c r="A237" s="13">
        <f>IF(A27=0,A16,A27)</f>
        <v>1965.3</v>
      </c>
      <c r="B237" s="9" t="e">
        <f t="shared" si="7"/>
        <v>#N/A</v>
      </c>
    </row>
    <row r="238" spans="1:2" ht="13.5">
      <c r="A238" s="13">
        <f>IF(A28=0,A16,A28)</f>
        <v>1965.3</v>
      </c>
      <c r="B238" s="9" t="e">
        <f t="shared" si="7"/>
        <v>#N/A</v>
      </c>
    </row>
    <row r="239" spans="1:2" ht="13.5">
      <c r="A239" s="13">
        <f>IF(A29=0,A16,A29)</f>
        <v>1965.3</v>
      </c>
      <c r="B239" s="9" t="e">
        <f t="shared" si="7"/>
        <v>#N/A</v>
      </c>
    </row>
    <row r="240" spans="1:2" ht="13.5">
      <c r="A240" s="13">
        <f>IF(A30=0,A16,A30)</f>
        <v>1965.3</v>
      </c>
      <c r="B240" s="9" t="e">
        <f t="shared" si="7"/>
        <v>#N/A</v>
      </c>
    </row>
    <row r="241" spans="1:2" ht="13.5">
      <c r="A241" s="13">
        <f>IF(A31=0,A16,A31)</f>
        <v>1965.3</v>
      </c>
      <c r="B241" s="9" t="e">
        <f t="shared" si="7"/>
        <v>#N/A</v>
      </c>
    </row>
    <row r="242" spans="1:2" ht="13.5">
      <c r="A242" s="13">
        <f>IF(A32=0,A16,A32)</f>
        <v>1965.3</v>
      </c>
      <c r="B242" s="9" t="e">
        <f t="shared" si="7"/>
        <v>#N/A</v>
      </c>
    </row>
    <row r="243" spans="1:4" ht="13.5">
      <c r="A243" s="13">
        <f aca="true" t="shared" si="8" ref="A243:A272">+D9</f>
        <v>1960.5</v>
      </c>
      <c r="D243" s="9">
        <f aca="true" t="shared" si="9" ref="D243:D272">+E9</f>
        <v>6.667199610077619</v>
      </c>
    </row>
    <row r="244" spans="1:4" ht="13.5">
      <c r="A244" s="13">
        <f t="shared" si="8"/>
        <v>1961.5</v>
      </c>
      <c r="D244" s="9">
        <f t="shared" si="9"/>
        <v>6.642617904999289</v>
      </c>
    </row>
    <row r="245" spans="1:4" ht="13.5">
      <c r="A245" s="13">
        <f t="shared" si="8"/>
        <v>1962.5</v>
      </c>
      <c r="D245" s="9">
        <f t="shared" si="9"/>
        <v>6.61636976019446</v>
      </c>
    </row>
    <row r="246" spans="1:4" ht="13.5">
      <c r="A246" s="13">
        <f t="shared" si="8"/>
        <v>1963.5</v>
      </c>
      <c r="D246" s="9">
        <f t="shared" si="9"/>
        <v>6.588364732806911</v>
      </c>
    </row>
    <row r="247" spans="1:4" ht="13.5">
      <c r="A247" s="13">
        <f t="shared" si="8"/>
        <v>1964.5</v>
      </c>
      <c r="D247" s="9">
        <f t="shared" si="9"/>
        <v>6.558510851308709</v>
      </c>
    </row>
    <row r="248" spans="1:4" ht="13.5">
      <c r="A248" s="13">
        <f t="shared" si="8"/>
        <v>1965.5</v>
      </c>
      <c r="D248" s="9">
        <f t="shared" si="9"/>
        <v>6.5267151480213395</v>
      </c>
    </row>
    <row r="249" spans="1:4" ht="13.5">
      <c r="A249" s="13">
        <f t="shared" si="8"/>
        <v>1966.5</v>
      </c>
      <c r="D249" s="9">
        <f t="shared" si="9"/>
        <v>6.492884285255107</v>
      </c>
    </row>
    <row r="250" spans="1:4" ht="13.5">
      <c r="A250" s="13">
        <f t="shared" si="8"/>
        <v>1967.5</v>
      </c>
      <c r="D250" s="9">
        <f t="shared" si="9"/>
        <v>6.456925280958412</v>
      </c>
    </row>
    <row r="251" spans="1:4" ht="13.5">
      <c r="A251" s="13">
        <f t="shared" si="8"/>
        <v>1968.5</v>
      </c>
      <c r="D251" s="9">
        <f t="shared" si="9"/>
        <v>6.418746338635426</v>
      </c>
    </row>
    <row r="252" spans="1:4" ht="13.5">
      <c r="A252" s="13">
        <f t="shared" si="8"/>
        <v>1969.5</v>
      </c>
      <c r="D252" s="9">
        <f t="shared" si="9"/>
        <v>6.378257784748484</v>
      </c>
    </row>
    <row r="253" spans="1:4" ht="13.5">
      <c r="A253" s="13">
        <f t="shared" si="8"/>
        <v>1970.5</v>
      </c>
      <c r="D253" s="9">
        <f t="shared" si="9"/>
        <v>6.335373114825638</v>
      </c>
    </row>
    <row r="254" spans="1:4" ht="13.5">
      <c r="A254" s="13">
        <f t="shared" si="8"/>
        <v>1971.5</v>
      </c>
      <c r="D254" s="9">
        <f t="shared" si="9"/>
        <v>6.290010147008555</v>
      </c>
    </row>
    <row r="255" spans="1:4" ht="13.5">
      <c r="A255" s="13">
        <f t="shared" si="8"/>
        <v>1972.5</v>
      </c>
      <c r="D255" s="9">
        <f t="shared" si="9"/>
        <v>6.242092278780954</v>
      </c>
    </row>
    <row r="256" spans="1:4" ht="13.5">
      <c r="A256" s="13">
        <f t="shared" si="8"/>
        <v>1973.5</v>
      </c>
      <c r="D256" s="9">
        <f t="shared" si="9"/>
        <v>6.191549839112355</v>
      </c>
    </row>
    <row r="257" spans="1:4" ht="13.5">
      <c r="A257" s="13">
        <f t="shared" si="8"/>
        <v>1974.5</v>
      </c>
      <c r="D257" s="9">
        <f t="shared" si="9"/>
        <v>6.138321524263113</v>
      </c>
    </row>
    <row r="258" spans="1:4" ht="13.5">
      <c r="A258" s="13">
        <f t="shared" si="8"/>
        <v>1975.5</v>
      </c>
      <c r="D258" s="9">
        <f t="shared" si="9"/>
        <v>6.082355901082032</v>
      </c>
    </row>
    <row r="259" spans="1:4" ht="13.5">
      <c r="A259" s="13">
        <f t="shared" si="8"/>
        <v>1976.5</v>
      </c>
      <c r="D259" s="9">
        <f t="shared" si="9"/>
        <v>6.023612956887054</v>
      </c>
    </row>
    <row r="260" spans="1:4" ht="13.5">
      <c r="A260" s="13">
        <f t="shared" si="8"/>
        <v>1977.5</v>
      </c>
      <c r="D260" s="9">
        <f t="shared" si="9"/>
        <v>5.9620656700907615</v>
      </c>
    </row>
    <row r="261" spans="1:4" ht="13.5">
      <c r="A261" s="13">
        <f t="shared" si="8"/>
        <v>1978.5</v>
      </c>
      <c r="D261" s="9">
        <f t="shared" si="9"/>
        <v>5.897701570802782</v>
      </c>
    </row>
    <row r="262" spans="1:4" ht="13.5">
      <c r="A262" s="13">
        <f t="shared" si="8"/>
        <v>1979.5</v>
      </c>
      <c r="D262" s="9">
        <f t="shared" si="9"/>
        <v>5.830524255940277</v>
      </c>
    </row>
    <row r="263" spans="1:4" ht="13.5">
      <c r="A263" s="13">
        <f t="shared" si="8"/>
        <v>1980.5</v>
      </c>
      <c r="D263" s="9">
        <f t="shared" si="9"/>
        <v>5.760554819176063</v>
      </c>
    </row>
    <row r="264" spans="1:4" ht="13.5">
      <c r="A264" s="13">
        <f t="shared" si="8"/>
        <v>1981.5</v>
      </c>
      <c r="D264" s="9">
        <f t="shared" si="9"/>
        <v>5.68783315265321</v>
      </c>
    </row>
    <row r="265" spans="1:4" ht="13.5">
      <c r="A265" s="13">
        <f t="shared" si="8"/>
        <v>1982.5</v>
      </c>
      <c r="D265" s="9">
        <f t="shared" si="9"/>
        <v>5.612419075113538</v>
      </c>
    </row>
    <row r="266" spans="1:4" ht="13.5">
      <c r="A266" s="13">
        <f t="shared" si="8"/>
        <v>1983.5</v>
      </c>
      <c r="D266" s="9">
        <f t="shared" si="9"/>
        <v>5.534393240241947</v>
      </c>
    </row>
    <row r="267" spans="1:4" ht="13.5">
      <c r="A267" s="13">
        <f t="shared" si="8"/>
        <v>1984.5</v>
      </c>
      <c r="D267" s="9">
        <f t="shared" si="9"/>
        <v>5.453857779909163</v>
      </c>
    </row>
    <row r="268" spans="1:4" ht="13.5">
      <c r="A268" s="13">
        <f t="shared" si="8"/>
        <v>1985.5</v>
      </c>
      <c r="D268" s="9">
        <f t="shared" si="9"/>
        <v>5.370936639839783</v>
      </c>
    </row>
    <row r="269" spans="1:4" ht="13.5">
      <c r="A269" s="13">
        <f t="shared" si="8"/>
        <v>1986.5</v>
      </c>
      <c r="D269" s="9">
        <f t="shared" si="9"/>
        <v>5.28577557019666</v>
      </c>
    </row>
    <row r="270" spans="1:4" ht="13.5">
      <c r="A270" s="13">
        <f t="shared" si="8"/>
        <v>1987.5</v>
      </c>
      <c r="D270" s="9">
        <f t="shared" si="9"/>
        <v>5.198541740704345</v>
      </c>
    </row>
    <row r="271" spans="1:4" ht="13.5">
      <c r="A271" s="13">
        <f t="shared" si="8"/>
        <v>1988.5</v>
      </c>
      <c r="D271" s="9">
        <f t="shared" si="9"/>
        <v>5.109422959150651</v>
      </c>
    </row>
    <row r="272" spans="1:4" ht="13.5">
      <c r="A272" s="13">
        <f t="shared" si="8"/>
        <v>1989.5</v>
      </c>
      <c r="D272" s="9">
        <f t="shared" si="9"/>
        <v>5.018626483178055</v>
      </c>
    </row>
    <row r="273" spans="1:4" ht="13.5">
      <c r="A273" s="4" t="s">
        <v>5</v>
      </c>
      <c r="B273" s="4" t="s">
        <v>5</v>
      </c>
      <c r="C273" s="4" t="s">
        <v>5</v>
      </c>
      <c r="D273" s="4" t="s">
        <v>5</v>
      </c>
    </row>
    <row r="275" ht="13.5">
      <c r="A275" s="13" t="str">
        <f>"1. "&amp;B89</f>
        <v>1. TFR values.</v>
      </c>
    </row>
    <row r="276" ht="13.5">
      <c r="A276" s="13" t="str">
        <f>"2. "&amp;B89</f>
        <v>2. TFR values.</v>
      </c>
    </row>
    <row r="277" ht="13.5">
      <c r="A277" s="13" t="str">
        <f>"3. "&amp;B90</f>
        <v>3. Beginning date for displaying the results (e.g. 1960.50).</v>
      </c>
    </row>
    <row r="279" spans="1:4" ht="13.5">
      <c r="A279" s="2" t="s">
        <v>84</v>
      </c>
      <c r="D279" s="2">
        <f>TRUNC(MINA(H9:H29)*10)/10</f>
        <v>2</v>
      </c>
    </row>
    <row r="280" spans="1:4" ht="13.5">
      <c r="A280" s="2" t="s">
        <v>85</v>
      </c>
      <c r="D280" s="2">
        <f>TRUNC(MINA(B16:B32,D243:D272)*10)/10</f>
        <v>5</v>
      </c>
    </row>
  </sheetData>
  <sheetProtection sheet="1" objects="1" scenarios="1"/>
  <printOptions/>
  <pageMargins left="0.75" right="0.75" top="0.5" bottom="0.5" header="0.25" footer="0.25"/>
  <pageSetup horizontalDpi="300" verticalDpi="300" orientation="portrait" scale="95" r:id="rId1"/>
  <headerFooter alignWithMargins="0">
    <oddHeader>&amp;R&amp;"Courier New,Regular"&amp;F</oddHeader>
    <oddFooter>&amp;L&amp;"Courier New,Regular"U.S. BUREAU OF THE CENSUS PAS: TFRLGST.XLS VER 4.01  &amp;D  PAGE &amp;P</oddFooter>
  </headerFooter>
  <rowBreaks count="1" manualBreakCount="1">
    <brk id="4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Johnson</dc:creator>
  <cp:keywords/>
  <dc:description/>
  <cp:lastModifiedBy>Peter Johnson</cp:lastModifiedBy>
  <dcterms:created xsi:type="dcterms:W3CDTF">2004-05-25T19:36:29Z</dcterms:created>
  <dcterms:modified xsi:type="dcterms:W3CDTF">2004-05-25T19:36:54Z</dcterms:modified>
  <cp:category/>
  <cp:version/>
  <cp:contentType/>
  <cp:contentStatus/>
</cp:coreProperties>
</file>