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E0LGST" sheetId="1" r:id="rId1"/>
    <sheet name="GRAPH2" sheetId="2" r:id="rId2"/>
    <sheet name="GRAPH1" sheetId="3" r:id="rId3"/>
  </sheets>
  <definedNames>
    <definedName name="\d">'E0LGST'!#REF!</definedName>
    <definedName name="\g">'E0LGST'!#REF!</definedName>
    <definedName name="\h">'E0LGST'!#REF!</definedName>
    <definedName name="\m">'E0LGST'!#REF!</definedName>
    <definedName name="\s">'E0LGST'!#REF!</definedName>
    <definedName name="__123Graph_A" hidden="1">'E0LGST'!$P$11:$P$31</definedName>
    <definedName name="__123Graph_AGRAPH1" hidden="1">'E0LGST'!$M$11:$M$31</definedName>
    <definedName name="__123Graph_AGRAPH2" hidden="1">'E0LGST'!$P$11:$P$31</definedName>
    <definedName name="__123Graph_BGRAPH1" hidden="1">'E0LGST'!$N$11:$N$40</definedName>
    <definedName name="__123Graph_X" hidden="1">'E0LGST'!$L$11:$L$31</definedName>
    <definedName name="__123Graph_XGRAPH1" hidden="1">'E0LGST'!$L$11:$L$31</definedName>
    <definedName name="__123Graph_XGRAPH2" hidden="1">'E0LGST'!$L$11:$L$31</definedName>
    <definedName name="_Regression_Int" localSheetId="0" hidden="1">1</definedName>
    <definedName name="CHKPAS">'E0LGST'!#REF!</definedName>
    <definedName name="CHKSAVE">'E0LGST'!#REF!</definedName>
    <definedName name="DOC">'E0LGST'!$A$60:$J$159</definedName>
    <definedName name="ERR_LOC">'E0LGST'!#REF!</definedName>
    <definedName name="ERR_MSG">'E0LGST'!#REF!</definedName>
    <definedName name="FILENAME">'E0LGST'!#REF!</definedName>
    <definedName name="FLOPDIR">'E0LGST'!#REF!</definedName>
    <definedName name="FLOPPY">'E0LGST'!#REF!</definedName>
    <definedName name="GETFILE">'E0LGST'!#REF!</definedName>
    <definedName name="GRDIR">'E0LGST'!#REF!</definedName>
    <definedName name="HELP">'E0LGST'!$A$140:$J$159</definedName>
    <definedName name="MESSAGE">'E0LGST'!#REF!</definedName>
    <definedName name="MSG_CELL">'E0LGST'!#REF!</definedName>
    <definedName name="NOPAS">'E0LGST'!#REF!</definedName>
    <definedName name="NOPAS3">'E0LGST'!#REF!</definedName>
    <definedName name="OLD_MSG">'E0LGST'!#REF!</definedName>
    <definedName name="PAS_MSG1">'E0LGST'!#REF!</definedName>
    <definedName name="PAS_MSG2">'E0LGST'!#REF!</definedName>
    <definedName name="PAS_MSG3">'E0LGST'!#REF!</definedName>
    <definedName name="PAUSE">'E0LGST'!#REF!</definedName>
    <definedName name="PRINT">'E0LGST'!$A$1:$P$50</definedName>
    <definedName name="_xlnm.Print_Area" localSheetId="0">'E0LGST'!$A$1:$P$49</definedName>
    <definedName name="Print_Area_MI" localSheetId="0">'E0LGST'!$A$1:$P$50</definedName>
    <definedName name="RESDIR">'E0LGST'!#REF!</definedName>
    <definedName name="RESTYPE">'E0LGST'!#REF!</definedName>
    <definedName name="RSVMENU">'E0LGST'!#REF!</definedName>
    <definedName name="SAVE">'E0LGST'!#REF!</definedName>
    <definedName name="SAVE_MSG">'E0LGST'!#REF!</definedName>
    <definedName name="SAVED">'E0LGST'!#REF!</definedName>
    <definedName name="SAVENGO">'E0LGST'!#REF!</definedName>
    <definedName name="TEMP">'E0LGST'!#REF!</definedName>
  </definedNames>
  <calcPr fullCalcOnLoad="1" iterate="1" iterateCount="1000" iterateDelta="0.001"/>
</workbook>
</file>

<file path=xl/sharedStrings.xml><?xml version="1.0" encoding="utf-8"?>
<sst xmlns="http://schemas.openxmlformats.org/spreadsheetml/2006/main" count="452" uniqueCount="108">
  <si>
    <t>Table   .</t>
  </si>
  <si>
    <t>COUNTRY: YEARS</t>
  </si>
  <si>
    <t>Interpolation and Extrapolation of Life Expectancies at Birth, by Sex,</t>
  </si>
  <si>
    <t>Using a Logistic Function.</t>
  </si>
  <si>
    <t>-</t>
  </si>
  <si>
    <t>|</t>
  </si>
  <si>
    <t xml:space="preserve">     Annual life expectancy at birth</t>
  </si>
  <si>
    <t xml:space="preserve"> Life expectancy at birth every 5 years</t>
  </si>
  <si>
    <t/>
  </si>
  <si>
    <t>Item or</t>
  </si>
  <si>
    <t>Both</t>
  </si>
  <si>
    <t>Female</t>
  </si>
  <si>
    <t>year</t>
  </si>
  <si>
    <t>Male</t>
  </si>
  <si>
    <t>Year</t>
  </si>
  <si>
    <t>sexes</t>
  </si>
  <si>
    <t>- male</t>
  </si>
  <si>
    <t>Asymptotes:</t>
  </si>
  <si>
    <t>Lower</t>
  </si>
  <si>
    <t>Upper</t>
  </si>
  <si>
    <t>Life expectancy at birth:</t>
  </si>
  <si>
    <t>Sex ratio</t>
  </si>
  <si>
    <t>at birth:</t>
  </si>
  <si>
    <t>Beginning date for</t>
  </si>
  <si>
    <t>results:</t>
  </si>
  <si>
    <t>Source:</t>
  </si>
  <si>
    <t>[FILE NAME]  [DISKNAME]   [DATE]   [INITIALS]</t>
  </si>
  <si>
    <t>U.S. BUREAU OF THE CENSUS      INTERNATIONAL PROGRAMS CENTER</t>
  </si>
  <si>
    <t>POPULATION ANALYSIS SPREADSHEETS  (PAS)</t>
  </si>
  <si>
    <t>DOCUMENTATION:   E0LGST</t>
  </si>
  <si>
    <t>**** D E S C R I P T I O N ****</t>
  </si>
  <si>
    <t xml:space="preserve">This spreadsheet interpolates and extrapolates life expectancies </t>
  </si>
  <si>
    <t xml:space="preserve">at birth, by sex.  The program fits a logistic function to 2 to 17 </t>
  </si>
  <si>
    <t>life expectancies at birth, given the values of upper and lower</t>
  </si>
  <si>
    <t>asymptotes.</t>
  </si>
  <si>
    <t>PRESS PgDn FOR FURTHER INSTRUCTIONS</t>
  </si>
  <si>
    <t>**** I N P U T ****</t>
  </si>
  <si>
    <t>CELL</t>
  </si>
  <si>
    <t>ITEM</t>
  </si>
  <si>
    <t>---------</t>
  </si>
  <si>
    <t>A1</t>
  </si>
  <si>
    <t>Table number.  Type both "Table" and the number.</t>
  </si>
  <si>
    <t>A2</t>
  </si>
  <si>
    <t xml:space="preserve">Country name and years (e.g. Burundi:  1975 and 1985).  </t>
  </si>
  <si>
    <t xml:space="preserve"> Type over "COUNTRY:  YEARS".</t>
  </si>
  <si>
    <t>B13</t>
  </si>
  <si>
    <t>Lower asymptote for males.</t>
  </si>
  <si>
    <t>C13</t>
  </si>
  <si>
    <t>Lower asymptote for females.</t>
  </si>
  <si>
    <t>B14</t>
  </si>
  <si>
    <t>Upper asymptote for males.</t>
  </si>
  <si>
    <t>C14</t>
  </si>
  <si>
    <t>Upper asymptote for females.</t>
  </si>
  <si>
    <t>A18-A34</t>
  </si>
  <si>
    <t>Dates of life expectancy data.</t>
  </si>
  <si>
    <t>B18-B34</t>
  </si>
  <si>
    <t>Male life expectancies.</t>
  </si>
  <si>
    <t>C18-C34</t>
  </si>
  <si>
    <t>Female life expectancies.</t>
  </si>
  <si>
    <t>C37</t>
  </si>
  <si>
    <t>Sex ratio at birth (male births per female births).</t>
  </si>
  <si>
    <t>C40</t>
  </si>
  <si>
    <t>Beginning date for displaying the results (e.g. 1960.50).</t>
  </si>
  <si>
    <t>**** I N P U T (continued) ****</t>
  </si>
  <si>
    <t xml:space="preserve"> </t>
  </si>
  <si>
    <t>A42-I48</t>
  </si>
  <si>
    <t>Sources of the input data.</t>
  </si>
  <si>
    <t>A49</t>
  </si>
  <si>
    <t xml:space="preserve">Filename, disk name, date, and initials.  Type all of these </t>
  </si>
  <si>
    <t xml:space="preserve"> into the same cell.</t>
  </si>
  <si>
    <t>**** R E S U L T S ****</t>
  </si>
  <si>
    <t>A1-P50</t>
  </si>
  <si>
    <t xml:space="preserve">Interpolation and extrapolation of life expectancies at birth, </t>
  </si>
  <si>
    <t xml:space="preserve"> by sex, using a logistic function.</t>
  </si>
  <si>
    <t>**** G R A P H S ****</t>
  </si>
  <si>
    <t>NAME</t>
  </si>
  <si>
    <t>----------</t>
  </si>
  <si>
    <t>GRAPH1</t>
  </si>
  <si>
    <t>Life expectancy by sex.</t>
  </si>
  <si>
    <t>GRAPH2</t>
  </si>
  <si>
    <t>Sex differential in life expectancy.</t>
  </si>
  <si>
    <t>PRESS PgDn FOR HELP SCREEN</t>
  </si>
  <si>
    <t>DATA USED FOR CALCULATION AND ESTIMATION PURPOSES:</t>
  </si>
  <si>
    <t>Difference between</t>
  </si>
  <si>
    <t>Difference between the upper and lower asymptotes:</t>
  </si>
  <si>
    <t>Item</t>
  </si>
  <si>
    <t>male and female Eo</t>
  </si>
  <si>
    <t>Male:</t>
  </si>
  <si>
    <t>Female:</t>
  </si>
  <si>
    <t>Asymptotic</t>
  </si>
  <si>
    <t>Eo's:</t>
  </si>
  <si>
    <t>Input date</t>
  </si>
  <si>
    <t xml:space="preserve">     Logit of Eo's</t>
  </si>
  <si>
    <t>Logit of Eo's</t>
  </si>
  <si>
    <t>for Eo's</t>
  </si>
  <si>
    <t>times date of Eo's</t>
  </si>
  <si>
    <t>squared</t>
  </si>
  <si>
    <t>Input Eo's:</t>
  </si>
  <si>
    <t>Number of input Eo's:</t>
  </si>
  <si>
    <t>Total</t>
  </si>
  <si>
    <t>Sum of the dates of the input Eo's:</t>
  </si>
  <si>
    <t>female</t>
  </si>
  <si>
    <t xml:space="preserve">      Logit value</t>
  </si>
  <si>
    <t>Slope</t>
  </si>
  <si>
    <t xml:space="preserve"> Year</t>
  </si>
  <si>
    <t>Intercept</t>
  </si>
  <si>
    <t>minimum value for graph 1=</t>
  </si>
  <si>
    <t>minimum value for graph 2=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</si>
</sst>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0_)"/>
    <numFmt numFmtId="166" formatCode="0.0000_)"/>
    <numFmt numFmtId="167" formatCode="0.000_)"/>
  </numFmts>
  <fonts count="8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8"/>
      <color indexed="12"/>
      <name val="Courier New"/>
      <family val="3"/>
    </font>
    <font>
      <sz val="8"/>
      <name val="Courier New"/>
      <family val="3"/>
    </font>
    <font>
      <sz val="14"/>
      <name val="Courier New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8">
    <xf numFmtId="164" fontId="0" fillId="0" borderId="0" xfId="0" applyAlignment="1">
      <alignment/>
    </xf>
    <xf numFmtId="164" fontId="5" fillId="0" borderId="0" xfId="0" applyFont="1" applyAlignment="1" applyProtection="1">
      <alignment horizontal="left"/>
      <protection locked="0"/>
    </xf>
    <xf numFmtId="164" fontId="6" fillId="0" borderId="0" xfId="0" applyFont="1" applyAlignment="1">
      <alignment/>
    </xf>
    <xf numFmtId="164" fontId="6" fillId="0" borderId="0" xfId="0" applyFont="1" applyAlignment="1" applyProtection="1">
      <alignment horizontal="left"/>
      <protection/>
    </xf>
    <xf numFmtId="164" fontId="6" fillId="0" borderId="0" xfId="0" applyFont="1" applyAlignment="1" applyProtection="1">
      <alignment horizontal="fill"/>
      <protection/>
    </xf>
    <xf numFmtId="165" fontId="6" fillId="0" borderId="0" xfId="0" applyNumberFormat="1" applyFont="1" applyAlignment="1" applyProtection="1" quotePrefix="1">
      <alignment horizontal="left"/>
      <protection/>
    </xf>
    <xf numFmtId="164" fontId="6" fillId="0" borderId="0" xfId="0" applyFont="1" applyAlignment="1" applyProtection="1" quotePrefix="1">
      <alignment horizontal="left"/>
      <protection/>
    </xf>
    <xf numFmtId="164" fontId="6" fillId="0" borderId="0" xfId="0" applyFont="1" applyAlignment="1" applyProtection="1">
      <alignment horizontal="right"/>
      <protection/>
    </xf>
    <xf numFmtId="165" fontId="6" fillId="0" borderId="0" xfId="0" applyNumberFormat="1" applyFont="1" applyAlignment="1" applyProtection="1">
      <alignment horizontal="right"/>
      <protection/>
    </xf>
    <xf numFmtId="165" fontId="6" fillId="0" borderId="0" xfId="0" applyNumberFormat="1" applyFont="1" applyAlignment="1" applyProtection="1">
      <alignment/>
      <protection/>
    </xf>
    <xf numFmtId="165" fontId="5" fillId="0" borderId="0" xfId="0" applyNumberFormat="1" applyFont="1" applyAlignment="1" applyProtection="1">
      <alignment/>
      <protection locked="0"/>
    </xf>
    <xf numFmtId="165" fontId="6" fillId="0" borderId="0" xfId="0" applyNumberFormat="1" applyFont="1" applyAlignment="1" applyProtection="1">
      <alignment horizontal="left"/>
      <protection/>
    </xf>
    <xf numFmtId="164" fontId="5" fillId="0" borderId="0" xfId="0" applyFont="1" applyAlignment="1" applyProtection="1">
      <alignment/>
      <protection locked="0"/>
    </xf>
    <xf numFmtId="164" fontId="6" fillId="0" borderId="0" xfId="0" applyFont="1" applyAlignment="1" applyProtection="1">
      <alignment/>
      <protection/>
    </xf>
    <xf numFmtId="166" fontId="6" fillId="0" borderId="0" xfId="0" applyNumberFormat="1" applyFont="1" applyAlignment="1" applyProtection="1">
      <alignment/>
      <protection/>
    </xf>
    <xf numFmtId="166" fontId="6" fillId="0" borderId="0" xfId="0" applyNumberFormat="1" applyFont="1" applyAlignment="1" applyProtection="1">
      <alignment horizontal="left"/>
      <protection/>
    </xf>
    <xf numFmtId="167" fontId="6" fillId="0" borderId="0" xfId="0" applyNumberFormat="1" applyFont="1" applyAlignment="1" applyProtection="1">
      <alignment/>
      <protection/>
    </xf>
    <xf numFmtId="167" fontId="6" fillId="0" borderId="0" xfId="0" applyNumberFormat="1" applyFont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'E0LGST'!$A$2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/>
          </a:pPr>
        </a:p>
      </c:txPr>
    </c:title>
    <c:plotArea>
      <c:layout>
        <c:manualLayout>
          <c:xMode val="edge"/>
          <c:yMode val="edge"/>
          <c:x val="0.069"/>
          <c:y val="0.2395"/>
          <c:w val="0.91975"/>
          <c:h val="0.685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'E0LGST'!$L$11:$L$31</c:f>
              <c:numCache>
                <c:ptCount val="21"/>
                <c:pt idx="0">
                  <c:v>1960.5</c:v>
                </c:pt>
                <c:pt idx="1">
                  <c:v>1965.5</c:v>
                </c:pt>
                <c:pt idx="2">
                  <c:v>1970.5</c:v>
                </c:pt>
                <c:pt idx="3">
                  <c:v>1975.5</c:v>
                </c:pt>
                <c:pt idx="4">
                  <c:v>1980.5</c:v>
                </c:pt>
                <c:pt idx="5">
                  <c:v>1985.5</c:v>
                </c:pt>
                <c:pt idx="6">
                  <c:v>1990.5</c:v>
                </c:pt>
                <c:pt idx="7">
                  <c:v>1995.5</c:v>
                </c:pt>
                <c:pt idx="8">
                  <c:v>2000.5</c:v>
                </c:pt>
                <c:pt idx="9">
                  <c:v>2005.5</c:v>
                </c:pt>
                <c:pt idx="10">
                  <c:v>2010.5</c:v>
                </c:pt>
                <c:pt idx="11">
                  <c:v>2015.5</c:v>
                </c:pt>
                <c:pt idx="12">
                  <c:v>2020.5</c:v>
                </c:pt>
                <c:pt idx="13">
                  <c:v>2025.5</c:v>
                </c:pt>
                <c:pt idx="14">
                  <c:v>2030.5</c:v>
                </c:pt>
                <c:pt idx="15">
                  <c:v>2035.5</c:v>
                </c:pt>
                <c:pt idx="16">
                  <c:v>2040.5</c:v>
                </c:pt>
                <c:pt idx="17">
                  <c:v>2045.5</c:v>
                </c:pt>
                <c:pt idx="18">
                  <c:v>2050.5</c:v>
                </c:pt>
                <c:pt idx="19">
                  <c:v>2055.5</c:v>
                </c:pt>
                <c:pt idx="20">
                  <c:v>2060.5</c:v>
                </c:pt>
              </c:numCache>
            </c:numRef>
          </c:xVal>
          <c:yVal>
            <c:numRef>
              <c:f>'E0LGST'!$P$11:$P$31</c:f>
              <c:numCache>
                <c:ptCount val="21"/>
                <c:pt idx="0">
                  <c:v>4.999999999999893</c:v>
                </c:pt>
                <c:pt idx="1">
                  <c:v>5.307758270084527</c:v>
                </c:pt>
                <c:pt idx="2">
                  <c:v>5.577363193005631</c:v>
                </c:pt>
                <c:pt idx="3">
                  <c:v>5.8060418193352845</c:v>
                </c:pt>
                <c:pt idx="4">
                  <c:v>5.99334802791239</c:v>
                </c:pt>
                <c:pt idx="5">
                  <c:v>6.140875824007722</c:v>
                </c:pt>
                <c:pt idx="6">
                  <c:v>6.2518062678399104</c:v>
                </c:pt>
                <c:pt idx="7">
                  <c:v>6.330382960038662</c:v>
                </c:pt>
                <c:pt idx="8">
                  <c:v>6.381400863037712</c:v>
                </c:pt>
                <c:pt idx="9">
                  <c:v>6.409768666271702</c:v>
                </c:pt>
                <c:pt idx="10">
                  <c:v>6.420176103039154</c:v>
                </c:pt>
                <c:pt idx="11">
                  <c:v>6.416872473814422</c:v>
                </c:pt>
                <c:pt idx="12">
                  <c:v>6.403545161350479</c:v>
                </c:pt>
                <c:pt idx="13">
                  <c:v>6.3832777197891915</c:v>
                </c:pt>
                <c:pt idx="14">
                  <c:v>6.35856462615881</c:v>
                </c:pt>
                <c:pt idx="15">
                  <c:v>6.3313616574618266</c:v>
                </c:pt>
                <c:pt idx="16">
                  <c:v>6.303154908330541</c:v>
                </c:pt>
                <c:pt idx="17">
                  <c:v>6.275036083604576</c:v>
                </c:pt>
                <c:pt idx="18">
                  <c:v>6.247775926511011</c:v>
                </c:pt>
                <c:pt idx="19">
                  <c:v>6.221891040503692</c:v>
                </c:pt>
                <c:pt idx="20">
                  <c:v>6.1977018413713125</c:v>
                </c:pt>
              </c:numCache>
            </c:numRef>
          </c:yVal>
          <c:smooth val="0"/>
        </c:ser>
        <c:axId val="12463483"/>
        <c:axId val="45062484"/>
      </c:scatterChart>
      <c:valAx>
        <c:axId val="12463483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low"/>
        <c:crossAx val="45062484"/>
        <c:crosses val="autoZero"/>
        <c:crossBetween val="midCat"/>
        <c:dispUnits/>
      </c:valAx>
      <c:valAx>
        <c:axId val="45062484"/>
        <c:scaling>
          <c:orientation val="minMax"/>
          <c:min val="4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463483"/>
        <c:crosses val="autoZero"/>
        <c:crossBetween val="midCat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'E0LGST'!$A$2</c:f>
        </c:strRef>
      </c:tx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/>
          </a:pPr>
        </a:p>
      </c:txPr>
    </c:title>
    <c:plotArea>
      <c:layout>
        <c:manualLayout>
          <c:xMode val="edge"/>
          <c:yMode val="edge"/>
          <c:x val="0.0415"/>
          <c:y val="0.255"/>
          <c:w val="0.94725"/>
          <c:h val="0.619"/>
        </c:manualLayout>
      </c:layout>
      <c:scatterChart>
        <c:scatterStyle val="lineMarker"/>
        <c:varyColors val="0"/>
        <c:ser>
          <c:idx val="0"/>
          <c:order val="0"/>
          <c:tx>
            <c:v>Male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'E0LGST'!$L$11:$L$31</c:f>
              <c:numCache>
                <c:ptCount val="21"/>
                <c:pt idx="0">
                  <c:v>1960.5</c:v>
                </c:pt>
                <c:pt idx="1">
                  <c:v>1965.5</c:v>
                </c:pt>
                <c:pt idx="2">
                  <c:v>1970.5</c:v>
                </c:pt>
                <c:pt idx="3">
                  <c:v>1975.5</c:v>
                </c:pt>
                <c:pt idx="4">
                  <c:v>1980.5</c:v>
                </c:pt>
                <c:pt idx="5">
                  <c:v>1985.5</c:v>
                </c:pt>
                <c:pt idx="6">
                  <c:v>1990.5</c:v>
                </c:pt>
                <c:pt idx="7">
                  <c:v>1995.5</c:v>
                </c:pt>
                <c:pt idx="8">
                  <c:v>2000.5</c:v>
                </c:pt>
                <c:pt idx="9">
                  <c:v>2005.5</c:v>
                </c:pt>
                <c:pt idx="10">
                  <c:v>2010.5</c:v>
                </c:pt>
                <c:pt idx="11">
                  <c:v>2015.5</c:v>
                </c:pt>
                <c:pt idx="12">
                  <c:v>2020.5</c:v>
                </c:pt>
                <c:pt idx="13">
                  <c:v>2025.5</c:v>
                </c:pt>
                <c:pt idx="14">
                  <c:v>2030.5</c:v>
                </c:pt>
                <c:pt idx="15">
                  <c:v>2035.5</c:v>
                </c:pt>
                <c:pt idx="16">
                  <c:v>2040.5</c:v>
                </c:pt>
                <c:pt idx="17">
                  <c:v>2045.5</c:v>
                </c:pt>
                <c:pt idx="18">
                  <c:v>2050.5</c:v>
                </c:pt>
                <c:pt idx="19">
                  <c:v>2055.5</c:v>
                </c:pt>
                <c:pt idx="20">
                  <c:v>2060.5</c:v>
                </c:pt>
              </c:numCache>
            </c:numRef>
          </c:xVal>
          <c:yVal>
            <c:numRef>
              <c:f>'E0LGST'!$M$11:$M$31</c:f>
              <c:numCache>
                <c:ptCount val="21"/>
                <c:pt idx="0">
                  <c:v>54.999999999997144</c:v>
                </c:pt>
                <c:pt idx="1">
                  <c:v>57.37290630895691</c:v>
                </c:pt>
                <c:pt idx="2">
                  <c:v>59.68313060812981</c:v>
                </c:pt>
                <c:pt idx="3">
                  <c:v>61.90073456863332</c:v>
                </c:pt>
                <c:pt idx="4">
                  <c:v>64.00071264032742</c:v>
                </c:pt>
                <c:pt idx="5">
                  <c:v>65.9638801357277</c:v>
                </c:pt>
                <c:pt idx="6">
                  <c:v>67.77719680378695</c:v>
                </c:pt>
                <c:pt idx="7">
                  <c:v>69.43357832188289</c:v>
                </c:pt>
                <c:pt idx="8">
                  <c:v>70.93130782743653</c:v>
                </c:pt>
                <c:pt idx="9">
                  <c:v>72.27318727326072</c:v>
                </c:pt>
                <c:pt idx="10">
                  <c:v>73.46556678475417</c:v>
                </c:pt>
                <c:pt idx="11">
                  <c:v>74.51736806097432</c:v>
                </c:pt>
                <c:pt idx="12">
                  <c:v>75.43918563468407</c:v>
                </c:pt>
                <c:pt idx="13">
                  <c:v>76.24251639877198</c:v>
                </c:pt>
                <c:pt idx="14">
                  <c:v>76.93913906189452</c:v>
                </c:pt>
                <c:pt idx="15">
                  <c:v>77.54064381071933</c:v>
                </c:pt>
                <c:pt idx="16">
                  <c:v>78.05809872668512</c:v>
                </c:pt>
                <c:pt idx="17">
                  <c:v>78.50183231397065</c:v>
                </c:pt>
                <c:pt idx="18">
                  <c:v>78.88130915652569</c:v>
                </c:pt>
                <c:pt idx="19">
                  <c:v>79.20507654661951</c:v>
                </c:pt>
                <c:pt idx="20">
                  <c:v>79.48076251500956</c:v>
                </c:pt>
              </c:numCache>
            </c:numRef>
          </c:yVal>
          <c:smooth val="0"/>
        </c:ser>
        <c:ser>
          <c:idx val="1"/>
          <c:order val="1"/>
          <c:tx>
            <c:v>Female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'E0LGST'!$L$11:$L$31</c:f>
              <c:numCache>
                <c:ptCount val="30"/>
                <c:pt idx="0">
                  <c:v>1960.5</c:v>
                </c:pt>
                <c:pt idx="1">
                  <c:v>1965.5</c:v>
                </c:pt>
                <c:pt idx="2">
                  <c:v>1970.5</c:v>
                </c:pt>
                <c:pt idx="3">
                  <c:v>1975.5</c:v>
                </c:pt>
                <c:pt idx="4">
                  <c:v>1980.5</c:v>
                </c:pt>
                <c:pt idx="5">
                  <c:v>1985.5</c:v>
                </c:pt>
                <c:pt idx="6">
                  <c:v>1990.5</c:v>
                </c:pt>
                <c:pt idx="7">
                  <c:v>1995.5</c:v>
                </c:pt>
                <c:pt idx="8">
                  <c:v>2000.5</c:v>
                </c:pt>
                <c:pt idx="9">
                  <c:v>2005.5</c:v>
                </c:pt>
                <c:pt idx="10">
                  <c:v>2010.5</c:v>
                </c:pt>
                <c:pt idx="11">
                  <c:v>2015.5</c:v>
                </c:pt>
                <c:pt idx="12">
                  <c:v>2020.5</c:v>
                </c:pt>
                <c:pt idx="13">
                  <c:v>2025.5</c:v>
                </c:pt>
                <c:pt idx="14">
                  <c:v>2030.5</c:v>
                </c:pt>
                <c:pt idx="15">
                  <c:v>2035.5</c:v>
                </c:pt>
                <c:pt idx="16">
                  <c:v>2040.5</c:v>
                </c:pt>
                <c:pt idx="17">
                  <c:v>2045.5</c:v>
                </c:pt>
                <c:pt idx="18">
                  <c:v>2050.5</c:v>
                </c:pt>
                <c:pt idx="19">
                  <c:v>2055.5</c:v>
                </c:pt>
                <c:pt idx="20">
                  <c:v>2060.5</c:v>
                </c:pt>
              </c:numCache>
            </c:numRef>
          </c:xVal>
          <c:yVal>
            <c:numRef>
              <c:f>'E0LGST'!$N$11:$N$40</c:f>
              <c:numCache>
                <c:ptCount val="30"/>
                <c:pt idx="0">
                  <c:v>59.99999999999704</c:v>
                </c:pt>
                <c:pt idx="1">
                  <c:v>62.680664579041434</c:v>
                </c:pt>
                <c:pt idx="2">
                  <c:v>65.26049380113544</c:v>
                </c:pt>
                <c:pt idx="3">
                  <c:v>67.7067763879686</c:v>
                </c:pt>
                <c:pt idx="4">
                  <c:v>69.99406066823981</c:v>
                </c:pt>
                <c:pt idx="5">
                  <c:v>72.10475595973543</c:v>
                </c:pt>
                <c:pt idx="6">
                  <c:v>74.02900307162686</c:v>
                </c:pt>
                <c:pt idx="7">
                  <c:v>75.76396128192155</c:v>
                </c:pt>
                <c:pt idx="8">
                  <c:v>77.31270869047424</c:v>
                </c:pt>
                <c:pt idx="9">
                  <c:v>78.68295593953242</c:v>
                </c:pt>
                <c:pt idx="10">
                  <c:v>79.88574288779333</c:v>
                </c:pt>
                <c:pt idx="11">
                  <c:v>80.93424053478874</c:v>
                </c:pt>
                <c:pt idx="12">
                  <c:v>81.84273079603454</c:v>
                </c:pt>
                <c:pt idx="13">
                  <c:v>82.62579411856117</c:v>
                </c:pt>
                <c:pt idx="14">
                  <c:v>83.29770368805333</c:v>
                </c:pt>
                <c:pt idx="15">
                  <c:v>83.87200546818116</c:v>
                </c:pt>
                <c:pt idx="16">
                  <c:v>84.36125363501566</c:v>
                </c:pt>
                <c:pt idx="17">
                  <c:v>84.77686839757523</c:v>
                </c:pt>
                <c:pt idx="18">
                  <c:v>85.1290850830367</c:v>
                </c:pt>
                <c:pt idx="19">
                  <c:v>85.4269675871232</c:v>
                </c:pt>
                <c:pt idx="20">
                  <c:v>85.67846435638087</c:v>
                </c:pt>
                <c:pt idx="21">
                  <c:v>85.89049005763124</c:v>
                </c:pt>
                <c:pt idx="22">
                  <c:v>86.06902051207948</c:v>
                </c:pt>
                <c:pt idx="23">
                  <c:v>86.21919213157304</c:v>
                </c:pt>
                <c:pt idx="24">
                  <c:v>86.34539997371509</c:v>
                </c:pt>
                <c:pt idx="25">
                  <c:v>86.45139070584062</c:v>
                </c:pt>
                <c:pt idx="26">
                  <c:v>86.54034834913418</c:v>
                </c:pt>
                <c:pt idx="27">
                  <c:v>86.61497178408858</c:v>
                </c:pt>
                <c:pt idx="28">
                  <c:v>86.67754374779506</c:v>
                </c:pt>
                <c:pt idx="29">
                  <c:v>86.72999153589078</c:v>
                </c:pt>
              </c:numCache>
            </c:numRef>
          </c:yVal>
          <c:smooth val="0"/>
        </c:ser>
        <c:axId val="2909173"/>
        <c:axId val="26182558"/>
      </c:scatterChart>
      <c:valAx>
        <c:axId val="2909173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low"/>
        <c:crossAx val="26182558"/>
        <c:crosses val="autoZero"/>
        <c:crossBetween val="midCat"/>
        <c:dispUnits/>
      </c:valAx>
      <c:valAx>
        <c:axId val="26182558"/>
        <c:scaling>
          <c:orientation val="minMax"/>
          <c:min val="5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09173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b"/>
      <c:layout/>
      <c:overlay val="0"/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300" verticalDpi="300" orientation="landscape"/>
  <headerFooter>
    <oddHeader>&amp;A</oddHeader>
    <oddFooter>Page &amp;P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300" verticalDpi="300" orientation="landscape"/>
  <headerFooter>
    <oddHeader>&amp;A</oddHeader>
    <oddFooter>Page &amp;P</oddFooter>
  </headerFooter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0.11425</cdr:x>
      <cdr:y>0.114</cdr:y>
    </cdr:from>
    <cdr:to>
      <cdr:x>0.5615</cdr:x>
      <cdr:y>0.16475</cdr:y>
    </cdr:to>
    <cdr:sp>
      <cdr:nvSpPr>
        <cdr:cNvPr id="1" name="Text 1"/>
        <cdr:cNvSpPr txBox="1">
          <a:spLocks noChangeArrowheads="1"/>
        </cdr:cNvSpPr>
      </cdr:nvSpPr>
      <cdr:spPr>
        <a:xfrm>
          <a:off x="1066800" y="581025"/>
          <a:ext cx="4200525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1400" b="0" i="0" u="none" baseline="0"/>
            <a:t>2. Sex Differential in Life Expectancy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5172075"/>
    <xdr:graphicFrame>
      <xdr:nvGraphicFramePr>
        <xdr:cNvPr id="1" name="Shape 1025"/>
        <xdr:cNvGraphicFramePr/>
      </xdr:nvGraphicFramePr>
      <xdr:xfrm>
        <a:off x="0" y="0"/>
        <a:ext cx="9382125" cy="5172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0.19075</cdr:x>
      <cdr:y>0.121</cdr:y>
    </cdr:from>
    <cdr:to>
      <cdr:x>0.48825</cdr:x>
      <cdr:y>0.17175</cdr:y>
    </cdr:to>
    <cdr:sp>
      <cdr:nvSpPr>
        <cdr:cNvPr id="1" name="Text 1"/>
        <cdr:cNvSpPr txBox="1">
          <a:spLocks noChangeArrowheads="1"/>
        </cdr:cNvSpPr>
      </cdr:nvSpPr>
      <cdr:spPr>
        <a:xfrm>
          <a:off x="1781175" y="619125"/>
          <a:ext cx="2790825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1400" b="0" i="0" u="none" baseline="0"/>
            <a:t>1. Life Expectancy by Sex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5172075"/>
    <xdr:graphicFrame>
      <xdr:nvGraphicFramePr>
        <xdr:cNvPr id="1" name="Shape 1025"/>
        <xdr:cNvGraphicFramePr/>
      </xdr:nvGraphicFramePr>
      <xdr:xfrm>
        <a:off x="0" y="0"/>
        <a:ext cx="9382125" cy="5172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Q231"/>
  <sheetViews>
    <sheetView showGridLines="0" tabSelected="1" workbookViewId="0" topLeftCell="A1">
      <selection activeCell="C15" sqref="C15"/>
    </sheetView>
  </sheetViews>
  <sheetFormatPr defaultColWidth="10.875" defaultRowHeight="12.75"/>
  <cols>
    <col min="1" max="1" width="7.625" style="2" customWidth="1"/>
    <col min="2" max="2" width="6.625" style="2" customWidth="1"/>
    <col min="3" max="3" width="7.625" style="2" customWidth="1"/>
    <col min="4" max="5" width="1.625" style="2" customWidth="1"/>
    <col min="6" max="6" width="7.625" style="2" customWidth="1"/>
    <col min="7" max="9" width="6.625" style="2" customWidth="1"/>
    <col min="10" max="10" width="7.625" style="2" customWidth="1"/>
    <col min="11" max="11" width="1.625" style="2" customWidth="1"/>
    <col min="12" max="12" width="7.625" style="2" customWidth="1"/>
    <col min="13" max="15" width="6.625" style="2" customWidth="1"/>
    <col min="16" max="16" width="7.625" style="2" customWidth="1"/>
    <col min="17" max="16384" width="10.875" style="2" customWidth="1"/>
  </cols>
  <sheetData>
    <row r="1" ht="11.25">
      <c r="A1" s="1" t="s">
        <v>0</v>
      </c>
    </row>
    <row r="2" ht="11.25">
      <c r="A2" s="1" t="s">
        <v>1</v>
      </c>
    </row>
    <row r="3" ht="11.25">
      <c r="A3" s="3" t="s">
        <v>2</v>
      </c>
    </row>
    <row r="4" ht="11.25">
      <c r="A4" s="3" t="s">
        <v>3</v>
      </c>
    </row>
    <row r="5" spans="1:16" ht="11.25">
      <c r="A5" s="4" t="s">
        <v>4</v>
      </c>
      <c r="B5" s="4" t="s">
        <v>4</v>
      </c>
      <c r="C5" s="4" t="s">
        <v>4</v>
      </c>
      <c r="D5" s="4" t="s">
        <v>4</v>
      </c>
      <c r="E5" s="4" t="s">
        <v>4</v>
      </c>
      <c r="F5" s="4" t="s">
        <v>4</v>
      </c>
      <c r="G5" s="4" t="s">
        <v>4</v>
      </c>
      <c r="H5" s="4" t="s">
        <v>4</v>
      </c>
      <c r="I5" s="4" t="s">
        <v>4</v>
      </c>
      <c r="J5" s="4" t="s">
        <v>4</v>
      </c>
      <c r="K5" s="4" t="s">
        <v>4</v>
      </c>
      <c r="L5" s="4" t="s">
        <v>4</v>
      </c>
      <c r="M5" s="4" t="s">
        <v>4</v>
      </c>
      <c r="N5" s="4" t="s">
        <v>4</v>
      </c>
      <c r="O5" s="4" t="s">
        <v>4</v>
      </c>
      <c r="P5" s="4" t="s">
        <v>4</v>
      </c>
    </row>
    <row r="6" spans="5:12" ht="11.25">
      <c r="E6" s="5" t="s">
        <v>5</v>
      </c>
      <c r="F6" s="3" t="s">
        <v>6</v>
      </c>
      <c r="K6" s="6" t="s">
        <v>5</v>
      </c>
      <c r="L6" s="3" t="s">
        <v>7</v>
      </c>
    </row>
    <row r="7" spans="5:17" ht="11.25">
      <c r="E7" s="5" t="s">
        <v>5</v>
      </c>
      <c r="F7" s="4" t="s">
        <v>4</v>
      </c>
      <c r="G7" s="4" t="s">
        <v>4</v>
      </c>
      <c r="H7" s="4" t="s">
        <v>4</v>
      </c>
      <c r="I7" s="4" t="s">
        <v>4</v>
      </c>
      <c r="J7" s="4" t="s">
        <v>4</v>
      </c>
      <c r="K7" s="6" t="s">
        <v>5</v>
      </c>
      <c r="L7" s="4" t="s">
        <v>4</v>
      </c>
      <c r="M7" s="4" t="s">
        <v>4</v>
      </c>
      <c r="N7" s="4" t="s">
        <v>4</v>
      </c>
      <c r="O7" s="4" t="s">
        <v>4</v>
      </c>
      <c r="P7" s="4" t="s">
        <v>4</v>
      </c>
      <c r="Q7" s="4" t="s">
        <v>8</v>
      </c>
    </row>
    <row r="8" spans="1:16" ht="11.25">
      <c r="A8" s="3" t="s">
        <v>9</v>
      </c>
      <c r="E8" s="5" t="s">
        <v>5</v>
      </c>
      <c r="I8" s="7" t="s">
        <v>10</v>
      </c>
      <c r="J8" s="7" t="s">
        <v>11</v>
      </c>
      <c r="K8" s="6" t="s">
        <v>5</v>
      </c>
      <c r="O8" s="7" t="s">
        <v>10</v>
      </c>
      <c r="P8" s="7" t="s">
        <v>11</v>
      </c>
    </row>
    <row r="9" spans="1:16" ht="11.25">
      <c r="A9" s="3" t="s">
        <v>12</v>
      </c>
      <c r="B9" s="8" t="s">
        <v>13</v>
      </c>
      <c r="C9" s="8" t="s">
        <v>11</v>
      </c>
      <c r="E9" s="5" t="s">
        <v>5</v>
      </c>
      <c r="F9" s="3" t="s">
        <v>14</v>
      </c>
      <c r="G9" s="7" t="s">
        <v>13</v>
      </c>
      <c r="H9" s="7" t="s">
        <v>11</v>
      </c>
      <c r="I9" s="7" t="s">
        <v>15</v>
      </c>
      <c r="J9" s="7" t="s">
        <v>16</v>
      </c>
      <c r="K9" s="6" t="s">
        <v>5</v>
      </c>
      <c r="L9" s="3" t="s">
        <v>14</v>
      </c>
      <c r="M9" s="7" t="s">
        <v>13</v>
      </c>
      <c r="N9" s="7" t="s">
        <v>11</v>
      </c>
      <c r="O9" s="7" t="s">
        <v>15</v>
      </c>
      <c r="P9" s="7" t="s">
        <v>16</v>
      </c>
    </row>
    <row r="10" spans="1:17" ht="11.25">
      <c r="A10" s="4" t="s">
        <v>4</v>
      </c>
      <c r="B10" s="4" t="s">
        <v>4</v>
      </c>
      <c r="C10" s="4" t="s">
        <v>4</v>
      </c>
      <c r="D10" s="4" t="s">
        <v>4</v>
      </c>
      <c r="E10" s="5" t="s">
        <v>5</v>
      </c>
      <c r="F10" s="4" t="s">
        <v>4</v>
      </c>
      <c r="G10" s="4" t="s">
        <v>4</v>
      </c>
      <c r="H10" s="4" t="s">
        <v>4</v>
      </c>
      <c r="I10" s="4" t="s">
        <v>4</v>
      </c>
      <c r="J10" s="4" t="s">
        <v>4</v>
      </c>
      <c r="K10" s="6" t="s">
        <v>5</v>
      </c>
      <c r="L10" s="4" t="s">
        <v>4</v>
      </c>
      <c r="M10" s="4" t="s">
        <v>4</v>
      </c>
      <c r="N10" s="4" t="s">
        <v>4</v>
      </c>
      <c r="O10" s="4" t="s">
        <v>4</v>
      </c>
      <c r="P10" s="4" t="s">
        <v>4</v>
      </c>
      <c r="Q10" s="4" t="s">
        <v>8</v>
      </c>
    </row>
    <row r="11" spans="1:16" ht="11.25">
      <c r="A11" s="3" t="s">
        <v>17</v>
      </c>
      <c r="E11" s="5" t="s">
        <v>5</v>
      </c>
      <c r="F11" s="9">
        <f>C40</f>
        <v>1960.5</v>
      </c>
      <c r="G11" s="9">
        <f>EXP(I198)/(1+EXP(I198))*J164+B13</f>
        <v>54.99999999999743</v>
      </c>
      <c r="H11" s="9">
        <f>EXP(J198)/(1+EXP(J198))*J165+C13</f>
        <v>59.9999999999972</v>
      </c>
      <c r="I11" s="9">
        <f>((G11*C37)+H11)/(1+C37)</f>
        <v>57.43902439024122</v>
      </c>
      <c r="J11" s="9">
        <f aca="true" t="shared" si="0" ref="J11:J40">H11-G11</f>
        <v>4.999999999999773</v>
      </c>
      <c r="K11" s="6" t="s">
        <v>5</v>
      </c>
      <c r="L11" s="9">
        <f>C40</f>
        <v>1960.5</v>
      </c>
      <c r="M11" s="9">
        <f>EXP(M198)/(1+EXP(M198))*J164+B13</f>
        <v>54.99999999999743</v>
      </c>
      <c r="N11" s="9">
        <f>EXP(N198)/(1+EXP(N198))*J165+C13</f>
        <v>59.9999999999972</v>
      </c>
      <c r="O11" s="9">
        <f>((M11*C37)+N11)/(1+C37)</f>
        <v>57.43902439024122</v>
      </c>
      <c r="P11" s="9">
        <f aca="true" t="shared" si="1" ref="P11:P40">N11-M11</f>
        <v>4.999999999999773</v>
      </c>
    </row>
    <row r="12" spans="5:16" ht="11.25">
      <c r="E12" s="5" t="s">
        <v>5</v>
      </c>
      <c r="F12" s="9">
        <f>C40+1</f>
        <v>1961.5</v>
      </c>
      <c r="G12" s="9">
        <f>EXP(I199)/(1+EXP(I199))*J164+B13</f>
        <v>55.47208729830649</v>
      </c>
      <c r="H12" s="9">
        <f>EXP(J199)/(1+EXP(J199))*J165+C13</f>
        <v>60.53593431104808</v>
      </c>
      <c r="I12" s="9">
        <f>((G12*C37)+H12)/(1+C37)</f>
        <v>57.94225657281459</v>
      </c>
      <c r="J12" s="9">
        <f t="shared" si="0"/>
        <v>5.06384701274159</v>
      </c>
      <c r="K12" s="6" t="s">
        <v>5</v>
      </c>
      <c r="L12" s="9">
        <f aca="true" t="shared" si="2" ref="L12:L40">L11+5</f>
        <v>1965.5</v>
      </c>
      <c r="M12" s="9">
        <f>EXP(M199)/(1+EXP(M199))*J164+B13</f>
        <v>57.348816000701554</v>
      </c>
      <c r="N12" s="9">
        <f>EXP(N199)/(1+EXP(N199))*J165+C13</f>
        <v>62.65456667812397</v>
      </c>
      <c r="O12" s="9">
        <f>((M12*C37)+N12)/(1+C37)</f>
        <v>59.93698706285884</v>
      </c>
      <c r="P12" s="9">
        <f t="shared" si="1"/>
        <v>5.305750677422417</v>
      </c>
    </row>
    <row r="13" spans="1:16" ht="11.25">
      <c r="A13" s="3" t="s">
        <v>18</v>
      </c>
      <c r="B13" s="10">
        <v>25</v>
      </c>
      <c r="C13" s="10">
        <v>25</v>
      </c>
      <c r="E13" s="5" t="s">
        <v>5</v>
      </c>
      <c r="F13" s="9">
        <f aca="true" t="shared" si="3" ref="F13:F40">F12+1</f>
        <v>1962.5</v>
      </c>
      <c r="G13" s="9">
        <f>EXP(I200)/(1+EXP(I200))*J164+B13</f>
        <v>55.94326262803738</v>
      </c>
      <c r="H13" s="9">
        <f>EXP(J200)/(1+EXP(J200))*J165+C13</f>
        <v>61.069652404388464</v>
      </c>
      <c r="I13" s="9">
        <f>((G13*C37)+H13)/(1+C37)</f>
        <v>58.44394056772084</v>
      </c>
      <c r="J13" s="9">
        <f t="shared" si="0"/>
        <v>5.126389776351083</v>
      </c>
      <c r="K13" s="6" t="s">
        <v>5</v>
      </c>
      <c r="L13" s="9">
        <f t="shared" si="2"/>
        <v>1970.5</v>
      </c>
      <c r="M13" s="9">
        <f>EXP(M200)/(1+EXP(M200))*J164+B13</f>
        <v>59.650320861224905</v>
      </c>
      <c r="N13" s="9">
        <f>EXP(N200)/(1+EXP(N200))*J165+C13</f>
        <v>65.22530072709517</v>
      </c>
      <c r="O13" s="9">
        <f>((M13*C37)+N13)/(1+C37)</f>
        <v>62.36982323482017</v>
      </c>
      <c r="P13" s="9">
        <f t="shared" si="1"/>
        <v>5.574979865870269</v>
      </c>
    </row>
    <row r="14" spans="1:16" ht="11.25">
      <c r="A14" s="3" t="s">
        <v>19</v>
      </c>
      <c r="B14" s="10">
        <v>82.56</v>
      </c>
      <c r="C14" s="10">
        <v>88.4</v>
      </c>
      <c r="E14" s="5" t="s">
        <v>5</v>
      </c>
      <c r="F14" s="9">
        <f t="shared" si="3"/>
        <v>1963.5</v>
      </c>
      <c r="G14" s="9">
        <f>EXP(I201)/(1+EXP(I201))*J164+B13</f>
        <v>56.41327460937992</v>
      </c>
      <c r="H14" s="9">
        <f>EXP(J201)/(1+EXP(J201))*J165+C13</f>
        <v>61.600857086248034</v>
      </c>
      <c r="I14" s="9">
        <f>((G14*C37)+H14)/(1+C37)</f>
        <v>58.94380264687656</v>
      </c>
      <c r="J14" s="9">
        <f t="shared" si="0"/>
        <v>5.187582476868116</v>
      </c>
      <c r="K14" s="6" t="s">
        <v>5</v>
      </c>
      <c r="L14" s="9">
        <f t="shared" si="2"/>
        <v>1975.5</v>
      </c>
      <c r="M14" s="9">
        <f>EXP(M201)/(1+EXP(M201))*J164+B13</f>
        <v>61.8760635492289</v>
      </c>
      <c r="N14" s="9">
        <f>EXP(N201)/(1+EXP(N201))*J165+C13</f>
        <v>67.68058699730717</v>
      </c>
      <c r="O14" s="9">
        <f>((M14*C37)+N14)/(1+C37)</f>
        <v>64.70753840195003</v>
      </c>
      <c r="P14" s="9">
        <f t="shared" si="1"/>
        <v>5.804523448078271</v>
      </c>
    </row>
    <row r="15" spans="2:16" ht="11.25">
      <c r="B15" s="11" t="s">
        <v>8</v>
      </c>
      <c r="C15" s="11" t="s">
        <v>8</v>
      </c>
      <c r="E15" s="5" t="s">
        <v>5</v>
      </c>
      <c r="F15" s="9">
        <f t="shared" si="3"/>
        <v>1964.5</v>
      </c>
      <c r="G15" s="9">
        <f>EXP(I202)/(1+EXP(I202))*J164+B13</f>
        <v>56.88187435689531</v>
      </c>
      <c r="H15" s="9">
        <f>EXP(J202)/(1+EXP(J202))*J165+C13</f>
        <v>62.129256887283944</v>
      </c>
      <c r="I15" s="9">
        <f>((G15*C37)+H15)/(1+C37)</f>
        <v>59.44157315220685</v>
      </c>
      <c r="J15" s="9">
        <f t="shared" si="0"/>
        <v>5.247382530388634</v>
      </c>
      <c r="K15" s="6" t="s">
        <v>5</v>
      </c>
      <c r="L15" s="9">
        <f t="shared" si="2"/>
        <v>1980.5</v>
      </c>
      <c r="M15" s="9">
        <f>EXP(M202)/(1+EXP(M202))*J164+B13</f>
        <v>64.00138496296987</v>
      </c>
      <c r="N15" s="9">
        <f>EXP(N202)/(1+EXP(N202))*J165+C13</f>
        <v>69.99476678894962</v>
      </c>
      <c r="O15" s="9">
        <f>((M15*C37)+N15)/(1+C37)</f>
        <v>66.9249858536917</v>
      </c>
      <c r="P15" s="9">
        <f t="shared" si="1"/>
        <v>5.993381825979753</v>
      </c>
    </row>
    <row r="16" spans="1:16" ht="11.25">
      <c r="A16" s="3" t="s">
        <v>20</v>
      </c>
      <c r="E16" s="5" t="s">
        <v>5</v>
      </c>
      <c r="F16" s="9">
        <f t="shared" si="3"/>
        <v>1965.5</v>
      </c>
      <c r="G16" s="9">
        <f>EXP(I203)/(1+EXP(I203))*J164+B13</f>
        <v>57.348816000701554</v>
      </c>
      <c r="H16" s="9">
        <f>EXP(J203)/(1+EXP(J203))*J165+C13</f>
        <v>62.65456667812397</v>
      </c>
      <c r="I16" s="9">
        <f>((G16*C37)+H16)/(1+C37)</f>
        <v>59.93698706285884</v>
      </c>
      <c r="J16" s="9">
        <f t="shared" si="0"/>
        <v>5.305750677422417</v>
      </c>
      <c r="K16" s="6" t="s">
        <v>5</v>
      </c>
      <c r="L16" s="9">
        <f t="shared" si="2"/>
        <v>1985.5</v>
      </c>
      <c r="M16" s="9">
        <f>EXP(M203)/(1+EXP(M203))*J164+B13</f>
        <v>66.00635615277231</v>
      </c>
      <c r="N16" s="9">
        <f>EXP(N203)/(1+EXP(N203))*J165+C13</f>
        <v>72.14888948817281</v>
      </c>
      <c r="O16" s="9">
        <f>((M16*C37)+N16)/(1+C37)</f>
        <v>69.00271387735793</v>
      </c>
      <c r="P16" s="9">
        <f t="shared" si="1"/>
        <v>6.1425333354005005</v>
      </c>
    </row>
    <row r="17" spans="2:16" ht="11.25">
      <c r="B17" s="11" t="s">
        <v>8</v>
      </c>
      <c r="C17" s="11" t="s">
        <v>8</v>
      </c>
      <c r="E17" s="5" t="s">
        <v>5</v>
      </c>
      <c r="F17" s="9">
        <f t="shared" si="3"/>
        <v>1966.5</v>
      </c>
      <c r="G17" s="9">
        <f>EXP(I204)/(1+EXP(I204))*J164+B13</f>
        <v>57.81385719404576</v>
      </c>
      <c r="H17" s="9">
        <f>EXP(J204)/(1+EXP(J204))*J165+C13</f>
        <v>63.17650825488431</v>
      </c>
      <c r="I17" s="9">
        <f>((G17*C37)+H17)/(1+C37)</f>
        <v>60.42978454079628</v>
      </c>
      <c r="J17" s="9">
        <f t="shared" si="0"/>
        <v>5.362651060838552</v>
      </c>
      <c r="K17" s="6" t="s">
        <v>5</v>
      </c>
      <c r="L17" s="9">
        <f t="shared" si="2"/>
        <v>1990.5</v>
      </c>
      <c r="M17" s="9">
        <f>EXP(M204)/(1+EXP(M204))*J164+B13</f>
        <v>67.87627180231155</v>
      </c>
      <c r="N17" s="9">
        <f>EXP(N204)/(1+EXP(N204))*J165+C13</f>
        <v>74.13084984932996</v>
      </c>
      <c r="O17" s="9">
        <f>((M17*C37)+N17)/(1+C37)</f>
        <v>70.92728548378396</v>
      </c>
      <c r="P17" s="9">
        <f t="shared" si="1"/>
        <v>6.254578047018413</v>
      </c>
    </row>
    <row r="18" spans="1:16" ht="11.25">
      <c r="A18" s="10">
        <v>1960.5</v>
      </c>
      <c r="B18" s="10">
        <v>55</v>
      </c>
      <c r="C18" s="10">
        <v>60</v>
      </c>
      <c r="E18" s="5" t="s">
        <v>5</v>
      </c>
      <c r="F18" s="9">
        <f t="shared" si="3"/>
        <v>1967.5</v>
      </c>
      <c r="G18" s="9">
        <f>EXP(I205)/(1+EXP(I205))*J164+B13</f>
        <v>58.27675960507858</v>
      </c>
      <c r="H18" s="9">
        <f>EXP(J205)/(1+EXP(J205))*J165+C13</f>
        <v>63.69481089226893</v>
      </c>
      <c r="I18" s="9">
        <f>((G18*C37)+H18)/(1+C37)</f>
        <v>60.919711452488514</v>
      </c>
      <c r="J18" s="9">
        <f t="shared" si="0"/>
        <v>5.418051287190352</v>
      </c>
      <c r="K18" s="6" t="s">
        <v>5</v>
      </c>
      <c r="L18" s="9">
        <f t="shared" si="2"/>
        <v>1995.5</v>
      </c>
      <c r="M18" s="9">
        <f>EXP(M205)/(1+EXP(M205))*J164+B13</f>
        <v>69.60170930635734</v>
      </c>
      <c r="N18" s="9">
        <f>EXP(N205)/(1+EXP(N205))*J165+C13</f>
        <v>75.9349973462723</v>
      </c>
      <c r="O18" s="9">
        <f>((M18*C37)+N18)/(1+C37)</f>
        <v>72.69111810631586</v>
      </c>
      <c r="P18" s="9">
        <f t="shared" si="1"/>
        <v>6.333288039914962</v>
      </c>
    </row>
    <row r="19" spans="1:16" ht="11.25">
      <c r="A19" s="10">
        <v>1980.4</v>
      </c>
      <c r="B19" s="10">
        <v>63.96</v>
      </c>
      <c r="C19" s="10">
        <v>69.95</v>
      </c>
      <c r="E19" s="5" t="s">
        <v>5</v>
      </c>
      <c r="F19" s="9">
        <f t="shared" si="3"/>
        <v>1968.5</v>
      </c>
      <c r="G19" s="9">
        <f>EXP(I206)/(1+EXP(I206))*J164+B13</f>
        <v>58.73728939076707</v>
      </c>
      <c r="H19" s="9">
        <f>EXP(J206)/(1+EXP(J206))*J165+C13</f>
        <v>64.20921186212084</v>
      </c>
      <c r="I19" s="9">
        <f>((G19*C37)+H19)/(1+C37)</f>
        <v>61.40651986459818</v>
      </c>
      <c r="J19" s="9">
        <f t="shared" si="0"/>
        <v>5.471922471353771</v>
      </c>
      <c r="K19" s="6" t="s">
        <v>5</v>
      </c>
      <c r="L19" s="9">
        <f t="shared" si="2"/>
        <v>2000.5</v>
      </c>
      <c r="M19" s="9">
        <f>EXP(M206)/(1+EXP(M206))*J164+B13</f>
        <v>71.1782176683188</v>
      </c>
      <c r="N19" s="9">
        <f>EXP(N206)/(1+EXP(N206))*J165+C13</f>
        <v>77.5613569875194</v>
      </c>
      <c r="O19" s="9">
        <f>((M19*C37)+N19)/(1+C37)</f>
        <v>74.29194416548984</v>
      </c>
      <c r="P19" s="9">
        <f t="shared" si="1"/>
        <v>6.383139319200609</v>
      </c>
    </row>
    <row r="20" spans="1:16" ht="11.25">
      <c r="A20" s="10"/>
      <c r="B20" s="10"/>
      <c r="C20" s="10"/>
      <c r="E20" s="5" t="s">
        <v>5</v>
      </c>
      <c r="F20" s="9">
        <f t="shared" si="3"/>
        <v>1969.5</v>
      </c>
      <c r="G20" s="9">
        <f>EXP(I207)/(1+EXP(I207))*J164+B13</f>
        <v>59.19521765101737</v>
      </c>
      <c r="H20" s="9">
        <f>EXP(J207)/(1+EXP(J207))*J165+C13</f>
        <v>64.71945691555695</v>
      </c>
      <c r="I20" s="9">
        <f>((G20*C37)+H20)/(1+C37)</f>
        <v>61.889968511768394</v>
      </c>
      <c r="J20" s="9">
        <f t="shared" si="0"/>
        <v>5.524239264539574</v>
      </c>
      <c r="K20" s="6" t="s">
        <v>5</v>
      </c>
      <c r="L20" s="9">
        <f t="shared" si="2"/>
        <v>2005.5</v>
      </c>
      <c r="M20" s="9">
        <f>EXP(M207)/(1+EXP(M207))*J164+B13</f>
        <v>72.60573349076334</v>
      </c>
      <c r="N20" s="9">
        <f>EXP(N207)/(1+EXP(N207))*J165+C13</f>
        <v>79.01461883590729</v>
      </c>
      <c r="O20" s="9">
        <f>((M20*C37)+N20)/(1+C37)</f>
        <v>75.73201902497992</v>
      </c>
      <c r="P20" s="9">
        <f t="shared" si="1"/>
        <v>6.408885345143943</v>
      </c>
    </row>
    <row r="21" spans="1:16" ht="11.25">
      <c r="A21" s="10"/>
      <c r="B21" s="10"/>
      <c r="C21" s="10"/>
      <c r="E21" s="5" t="s">
        <v>5</v>
      </c>
      <c r="F21" s="9">
        <f t="shared" si="3"/>
        <v>1970.5</v>
      </c>
      <c r="G21" s="9">
        <f>EXP(I208)/(1+EXP(I208))*J164+B13</f>
        <v>59.650320861224905</v>
      </c>
      <c r="H21" s="9">
        <f>EXP(J208)/(1+EXP(J208))*J165+C13</f>
        <v>65.22530072709517</v>
      </c>
      <c r="I21" s="9">
        <f>((G21*C37)+H21)/(1+C37)</f>
        <v>62.36982323482017</v>
      </c>
      <c r="J21" s="9">
        <f t="shared" si="0"/>
        <v>5.574979865870269</v>
      </c>
      <c r="K21" s="6" t="s">
        <v>5</v>
      </c>
      <c r="L21" s="9">
        <f t="shared" si="2"/>
        <v>2010.5</v>
      </c>
      <c r="M21" s="9">
        <f>EXP(M208)/(1+EXP(M208))*J164+B13</f>
        <v>73.88783212435366</v>
      </c>
      <c r="N21" s="9">
        <f>EXP(N208)/(1+EXP(N208))*J165+C13</f>
        <v>80.30304216995694</v>
      </c>
      <c r="O21" s="9">
        <f>((M21*C37)+N21)/(1+C37)</f>
        <v>77.01720287830649</v>
      </c>
      <c r="P21" s="9">
        <f t="shared" si="1"/>
        <v>6.415210045603274</v>
      </c>
    </row>
    <row r="22" spans="1:16" ht="11.25">
      <c r="A22" s="10"/>
      <c r="B22" s="10"/>
      <c r="C22" s="10"/>
      <c r="E22" s="5" t="s">
        <v>5</v>
      </c>
      <c r="F22" s="9">
        <f t="shared" si="3"/>
        <v>1971.5</v>
      </c>
      <c r="G22" s="9">
        <f>EXP(I209)/(1+EXP(I209))*J164+B13</f>
        <v>60.102381281633505</v>
      </c>
      <c r="H22" s="9">
        <f>EXP(J209)/(1+EXP(J209))*J165+C13</f>
        <v>65.7265072994708</v>
      </c>
      <c r="I22" s="9">
        <f>((G22*C37)+H22)/(1+C37)</f>
        <v>62.845857387895606</v>
      </c>
      <c r="J22" s="9">
        <f t="shared" si="0"/>
        <v>5.624126017837291</v>
      </c>
      <c r="K22" s="6" t="s">
        <v>5</v>
      </c>
      <c r="L22" s="9">
        <f t="shared" si="2"/>
        <v>2015.5</v>
      </c>
      <c r="M22" s="9">
        <f>EXP(M209)/(1+EXP(M209))*J164+B13</f>
        <v>75.03091445353789</v>
      </c>
      <c r="N22" s="9">
        <f>EXP(N209)/(1+EXP(N209))*J165+C13</f>
        <v>81.43739052863977</v>
      </c>
      <c r="O22" s="9">
        <f>((M22*C37)+N22)/(1+C37)</f>
        <v>78.15602473407539</v>
      </c>
      <c r="P22" s="9">
        <f t="shared" si="1"/>
        <v>6.406476075101878</v>
      </c>
    </row>
    <row r="23" spans="1:16" ht="11.25">
      <c r="A23" s="10"/>
      <c r="B23" s="10"/>
      <c r="C23" s="10"/>
      <c r="E23" s="5" t="s">
        <v>5</v>
      </c>
      <c r="F23" s="9">
        <f t="shared" si="3"/>
        <v>1972.5</v>
      </c>
      <c r="G23" s="9">
        <f>EXP(I210)/(1+EXP(I210))*J164+B13</f>
        <v>60.551187342046155</v>
      </c>
      <c r="H23" s="9">
        <f>EXP(J210)/(1+EXP(J210))*J165+C13</f>
        <v>66.22285032811843</v>
      </c>
      <c r="I23" s="9">
        <f>((G23*C37)+H23)/(1+C37)</f>
        <v>63.31785221330093</v>
      </c>
      <c r="J23" s="9">
        <f t="shared" si="0"/>
        <v>5.6716629860722705</v>
      </c>
      <c r="K23" s="6" t="s">
        <v>5</v>
      </c>
      <c r="L23" s="9">
        <f t="shared" si="2"/>
        <v>2020.5</v>
      </c>
      <c r="M23" s="9">
        <f>EXP(M210)/(1+EXP(M210))*J164+B13</f>
        <v>76.0434104377085</v>
      </c>
      <c r="N23" s="9">
        <f>EXP(N210)/(1+EXP(N210))*J165+C13</f>
        <v>82.42997693393657</v>
      </c>
      <c r="O23" s="9">
        <f>((M23*C37)+N23)/(1+C37)</f>
        <v>79.15880872855148</v>
      </c>
      <c r="P23" s="9">
        <f t="shared" si="1"/>
        <v>6.38656649622807</v>
      </c>
    </row>
    <row r="24" spans="1:16" ht="11.25">
      <c r="A24" s="10"/>
      <c r="B24" s="10"/>
      <c r="C24" s="10"/>
      <c r="E24" s="5" t="s">
        <v>5</v>
      </c>
      <c r="F24" s="9">
        <f t="shared" si="3"/>
        <v>1973.5</v>
      </c>
      <c r="G24" s="9">
        <f>EXP(I211)/(1+EXP(I211))*J164+B13</f>
        <v>60.996534000612954</v>
      </c>
      <c r="H24" s="9">
        <f>EXP(J211)/(1+EXP(J211))*J165+C13</f>
        <v>66.71411352458215</v>
      </c>
      <c r="I24" s="9">
        <f>((G24*C37)+H24)/(1+C37)</f>
        <v>63.785597183036955</v>
      </c>
      <c r="J24" s="9">
        <f t="shared" si="0"/>
        <v>5.717579523969192</v>
      </c>
      <c r="K24" s="6" t="s">
        <v>5</v>
      </c>
      <c r="L24" s="9">
        <f t="shared" si="2"/>
        <v>2025.5</v>
      </c>
      <c r="M24" s="9">
        <f>EXP(M211)/(1+EXP(M211))*J164+B13</f>
        <v>76.93505623839837</v>
      </c>
      <c r="N24" s="9">
        <f>EXP(N211)/(1+EXP(N211))*J165+C13</f>
        <v>83.29386304079553</v>
      </c>
      <c r="O24" s="9">
        <f>((M24*C37)+N24)/(1+C37)</f>
        <v>80.03691321517749</v>
      </c>
      <c r="P24" s="9">
        <f t="shared" si="1"/>
        <v>6.3588068023971545</v>
      </c>
    </row>
    <row r="25" spans="1:16" ht="11.25">
      <c r="A25" s="10"/>
      <c r="B25" s="10"/>
      <c r="C25" s="10"/>
      <c r="E25" s="5" t="s">
        <v>5</v>
      </c>
      <c r="F25" s="9">
        <f t="shared" si="3"/>
        <v>1974.5</v>
      </c>
      <c r="G25" s="9">
        <f>EXP(I212)/(1+EXP(I212))*J164+B13</f>
        <v>61.438223075599915</v>
      </c>
      <c r="H25" s="9">
        <f>EXP(J212)/(1+EXP(J212))*J165+C13</f>
        <v>67.20009089840357</v>
      </c>
      <c r="I25" s="9">
        <f>((G25*C37)+H25)/(1+C37)</f>
        <v>64.24889030623585</v>
      </c>
      <c r="J25" s="9">
        <f t="shared" si="0"/>
        <v>5.761867822803659</v>
      </c>
      <c r="K25" s="6" t="s">
        <v>5</v>
      </c>
      <c r="L25" s="9">
        <f t="shared" si="2"/>
        <v>2030.5</v>
      </c>
      <c r="M25" s="9">
        <f>EXP(M212)/(1+EXP(M212))*J164+B13</f>
        <v>77.71627797390877</v>
      </c>
      <c r="N25" s="9">
        <f>EXP(N212)/(1+EXP(N212))*J165+C13</f>
        <v>84.04222694766186</v>
      </c>
      <c r="O25" s="9">
        <f>((M25*C37)+N25)/(1+C37)</f>
        <v>80.80210674159322</v>
      </c>
      <c r="P25" s="9">
        <f t="shared" si="1"/>
        <v>6.325948973753086</v>
      </c>
    </row>
    <row r="26" spans="1:16" ht="11.25">
      <c r="A26" s="10"/>
      <c r="B26" s="10"/>
      <c r="C26" s="10"/>
      <c r="E26" s="5" t="s">
        <v>5</v>
      </c>
      <c r="F26" s="9">
        <f t="shared" si="3"/>
        <v>1975.5</v>
      </c>
      <c r="G26" s="9">
        <f>EXP(I213)/(1+EXP(I213))*J164+B13</f>
        <v>61.8760635492289</v>
      </c>
      <c r="H26" s="9">
        <f>EXP(J213)/(1+EXP(J213))*J165+C13</f>
        <v>67.68058699730717</v>
      </c>
      <c r="I26" s="9">
        <f>((G26*C37)+H26)/(1+C37)</f>
        <v>64.70753840195003</v>
      </c>
      <c r="J26" s="9">
        <f t="shared" si="0"/>
        <v>5.804523448078271</v>
      </c>
      <c r="K26" s="6" t="s">
        <v>5</v>
      </c>
      <c r="L26" s="9">
        <f t="shared" si="2"/>
        <v>2035.5</v>
      </c>
      <c r="M26" s="9">
        <f>EXP(M213)/(1+EXP(M213))*J164+B13</f>
        <v>78.39769521478206</v>
      </c>
      <c r="N26" s="9">
        <f>EXP(N213)/(1+EXP(N213))*J165+C13</f>
        <v>84.68789382500911</v>
      </c>
      <c r="O26" s="9">
        <f>((M26*C37)+N26)/(1+C37)</f>
        <v>81.4660847807465</v>
      </c>
      <c r="P26" s="9">
        <f t="shared" si="1"/>
        <v>6.290198610227051</v>
      </c>
    </row>
    <row r="27" spans="1:16" ht="11.25">
      <c r="A27" s="10"/>
      <c r="B27" s="10"/>
      <c r="C27" s="10"/>
      <c r="E27" s="5" t="s">
        <v>5</v>
      </c>
      <c r="F27" s="9">
        <f t="shared" si="3"/>
        <v>1976.5</v>
      </c>
      <c r="G27" s="9">
        <f>EXP(I214)/(1+EXP(I214))*J164+B13</f>
        <v>62.30987184286645</v>
      </c>
      <c r="H27" s="9">
        <f>EXP(J214)/(1+EXP(J214))*J165+C13</f>
        <v>68.15541710577605</v>
      </c>
      <c r="I27" s="9">
        <f>((G27*C37)+H27)/(1+C37)</f>
        <v>65.1613573369687</v>
      </c>
      <c r="J27" s="9">
        <f t="shared" si="0"/>
        <v>5.845545262909603</v>
      </c>
      <c r="K27" s="6" t="s">
        <v>5</v>
      </c>
      <c r="L27" s="9">
        <f t="shared" si="2"/>
        <v>2040.5</v>
      </c>
      <c r="M27" s="9">
        <f>EXP(M214)/(1+EXP(M214))*J164+B13</f>
        <v>78.98974268505296</v>
      </c>
      <c r="N27" s="9">
        <f>EXP(N214)/(1+EXP(N214))*J165+C13</f>
        <v>85.24301105121117</v>
      </c>
      <c r="O27" s="9">
        <f>((M27*C37)+N27)/(1+C37)</f>
        <v>82.04011749781307</v>
      </c>
      <c r="P27" s="9">
        <f t="shared" si="1"/>
        <v>6.25326836615821</v>
      </c>
    </row>
    <row r="28" spans="1:16" ht="11.25">
      <c r="A28" s="10"/>
      <c r="B28" s="10"/>
      <c r="C28" s="10"/>
      <c r="E28" s="5" t="s">
        <v>5</v>
      </c>
      <c r="F28" s="9">
        <f t="shared" si="3"/>
        <v>1977.5</v>
      </c>
      <c r="G28" s="9">
        <f>EXP(I215)/(1+EXP(I215))*J164+B13</f>
        <v>62.73947206302691</v>
      </c>
      <c r="H28" s="9">
        <f>EXP(J215)/(1+EXP(J215))*J165+C13</f>
        <v>68.6244074023625</v>
      </c>
      <c r="I28" s="9">
        <f>((G28*C37)+H28)/(1+C37)</f>
        <v>65.61017222855646</v>
      </c>
      <c r="J28" s="9">
        <f t="shared" si="0"/>
        <v>5.884935339335584</v>
      </c>
      <c r="K28" s="6" t="s">
        <v>5</v>
      </c>
      <c r="L28" s="9">
        <f t="shared" si="2"/>
        <v>2045.5</v>
      </c>
      <c r="M28" s="9">
        <f>EXP(M215)/(1+EXP(M215))*J164+B13</f>
        <v>79.5023992607851</v>
      </c>
      <c r="N28" s="9">
        <f>EXP(N215)/(1+EXP(N215))*J165+C13</f>
        <v>85.7188436569268</v>
      </c>
      <c r="O28" s="9">
        <f>((M28*C37)+N28)/(1+C37)</f>
        <v>82.53481116134203</v>
      </c>
      <c r="P28" s="9">
        <f t="shared" si="1"/>
        <v>6.216444396141696</v>
      </c>
    </row>
    <row r="29" spans="1:16" ht="11.25">
      <c r="A29" s="10"/>
      <c r="B29" s="12"/>
      <c r="C29" s="12"/>
      <c r="E29" s="5" t="s">
        <v>5</v>
      </c>
      <c r="F29" s="9">
        <f t="shared" si="3"/>
        <v>1978.5</v>
      </c>
      <c r="G29" s="9">
        <f>EXP(I216)/(1+EXP(I216))*J164+B13</f>
        <v>63.16469621784162</v>
      </c>
      <c r="H29" s="9">
        <f>EXP(J216)/(1+EXP(J216))*J165+C13</f>
        <v>69.0873950763295</v>
      </c>
      <c r="I29" s="9">
        <f>((G29*C37)+H29)/(1+C37)</f>
        <v>66.05381761222596</v>
      </c>
      <c r="J29" s="9">
        <f t="shared" si="0"/>
        <v>5.922698858487877</v>
      </c>
      <c r="K29" s="6" t="s">
        <v>5</v>
      </c>
      <c r="L29" s="9">
        <f t="shared" si="2"/>
        <v>2050.5</v>
      </c>
      <c r="M29" s="9">
        <f>EXP(M216)/(1+EXP(M216))*J164+B13</f>
        <v>79.94500843643164</v>
      </c>
      <c r="N29" s="9">
        <f>EXP(N216)/(1+EXP(N216))*J165+C13</f>
        <v>86.12566467110169</v>
      </c>
      <c r="O29" s="9">
        <f>((M29*C37)+N29)/(1+C37)</f>
        <v>82.95996269724631</v>
      </c>
      <c r="P29" s="9">
        <f t="shared" si="1"/>
        <v>6.180656234670053</v>
      </c>
    </row>
    <row r="30" spans="1:16" ht="11.25">
      <c r="A30" s="10"/>
      <c r="B30" s="12"/>
      <c r="C30" s="12"/>
      <c r="E30" s="5" t="s">
        <v>5</v>
      </c>
      <c r="F30" s="9">
        <f t="shared" si="3"/>
        <v>1979.5</v>
      </c>
      <c r="G30" s="9">
        <f>EXP(I217)/(1+EXP(I217))*J164+B13</f>
        <v>63.58538440382804</v>
      </c>
      <c r="H30" s="9">
        <f>EXP(J217)/(1+EXP(J217))*J165+C13</f>
        <v>69.54422840444323</v>
      </c>
      <c r="I30" s="9">
        <f>((G30*C37)+H30)/(1+C37)</f>
        <v>66.49213757485985</v>
      </c>
      <c r="J30" s="9">
        <f t="shared" si="0"/>
        <v>5.958844000615194</v>
      </c>
      <c r="K30" s="6" t="s">
        <v>5</v>
      </c>
      <c r="L30" s="9">
        <f t="shared" si="2"/>
        <v>2055.5</v>
      </c>
      <c r="M30" s="9">
        <f>EXP(M217)/(1+EXP(M217))*J164+B13</f>
        <v>80.32617282180753</v>
      </c>
      <c r="N30" s="9">
        <f>EXP(N217)/(1+EXP(N217))*J165+C13</f>
        <v>86.47271666852663</v>
      </c>
      <c r="O30" s="9">
        <f>((M30*C37)+N30)/(1+C37)</f>
        <v>83.32448689337784</v>
      </c>
      <c r="P30" s="9">
        <f t="shared" si="1"/>
        <v>6.146543846719098</v>
      </c>
    </row>
    <row r="31" spans="1:16" ht="11.25">
      <c r="A31" s="10"/>
      <c r="B31" s="12"/>
      <c r="C31" s="12"/>
      <c r="E31" s="5" t="s">
        <v>5</v>
      </c>
      <c r="F31" s="9">
        <f t="shared" si="3"/>
        <v>1980.5</v>
      </c>
      <c r="G31" s="9">
        <f>EXP(I218)/(1+EXP(I218))*J164+B13</f>
        <v>64.00138496296987</v>
      </c>
      <c r="H31" s="9">
        <f>EXP(J218)/(1+EXP(J218))*J165+C13</f>
        <v>69.99476678894962</v>
      </c>
      <c r="I31" s="9">
        <f>((G31*C37)+H31)/(1+C37)</f>
        <v>66.9249858536917</v>
      </c>
      <c r="J31" s="9">
        <f t="shared" si="0"/>
        <v>5.993381825979753</v>
      </c>
      <c r="K31" s="6" t="s">
        <v>5</v>
      </c>
      <c r="L31" s="9">
        <f t="shared" si="2"/>
        <v>2060.5</v>
      </c>
      <c r="M31" s="9">
        <f>EXP(M218)/(1+EXP(M218))*J164+B13</f>
        <v>80.65370581374009</v>
      </c>
      <c r="N31" s="9">
        <f>EXP(N218)/(1+EXP(N218))*J165+C13</f>
        <v>86.76822404371364</v>
      </c>
      <c r="O31" s="9">
        <f>((M31*C37)+N31)/(1+C37)</f>
        <v>83.6363976332394</v>
      </c>
      <c r="P31" s="9">
        <f t="shared" si="1"/>
        <v>6.114518229973555</v>
      </c>
    </row>
    <row r="32" spans="1:16" ht="11.25">
      <c r="A32" s="10"/>
      <c r="B32" s="12"/>
      <c r="C32" s="12"/>
      <c r="E32" s="5" t="s">
        <v>5</v>
      </c>
      <c r="F32" s="9">
        <f t="shared" si="3"/>
        <v>1981.5</v>
      </c>
      <c r="G32" s="9">
        <f>EXP(I219)/(1+EXP(I219))*J164+B13</f>
        <v>64.4125546102942</v>
      </c>
      <c r="H32" s="9">
        <f>EXP(J219)/(1+EXP(J219))*J165+C13</f>
        <v>70.4388807579696</v>
      </c>
      <c r="I32" s="9">
        <f>((G32*C37)+H32)/(1+C37)</f>
        <v>67.35222590184317</v>
      </c>
      <c r="J32" s="9">
        <f t="shared" si="0"/>
        <v>6.026326147675405</v>
      </c>
      <c r="K32" s="6" t="s">
        <v>5</v>
      </c>
      <c r="L32" s="9">
        <f t="shared" si="2"/>
        <v>2065.5</v>
      </c>
      <c r="M32" s="9">
        <f>EXP(M219)/(1+EXP(M219))*J164+B13</f>
        <v>80.93462542017198</v>
      </c>
      <c r="N32" s="9">
        <f>EXP(N219)/(1+EXP(N219))*J165+C13</f>
        <v>87.01943929941922</v>
      </c>
      <c r="O32" s="9">
        <f>((M32*C37)+N32)/(1+C37)</f>
        <v>83.9028273124877</v>
      </c>
      <c r="P32" s="9">
        <f t="shared" si="1"/>
        <v>6.0848138792472355</v>
      </c>
    </row>
    <row r="33" spans="1:16" ht="11.25">
      <c r="A33" s="10"/>
      <c r="B33" s="12"/>
      <c r="C33" s="12"/>
      <c r="E33" s="5" t="s">
        <v>5</v>
      </c>
      <c r="F33" s="9">
        <f t="shared" si="3"/>
        <v>1982.5</v>
      </c>
      <c r="G33" s="9">
        <f>EXP(I220)/(1+EXP(I220))*J164+B13</f>
        <v>64.81875853228854</v>
      </c>
      <c r="H33" s="9">
        <f>EXP(J220)/(1+EXP(J220))*J165+C13</f>
        <v>70.87645192971888</v>
      </c>
      <c r="I33" s="9">
        <f>((G33*C37)+H33)/(1+C37)</f>
        <v>67.77373092127897</v>
      </c>
      <c r="J33" s="9">
        <f t="shared" si="0"/>
        <v>6.0576933974303415</v>
      </c>
      <c r="K33" s="6" t="s">
        <v>5</v>
      </c>
      <c r="L33" s="9">
        <f t="shared" si="2"/>
        <v>2070.5</v>
      </c>
      <c r="M33" s="9">
        <f>EXP(M220)/(1+EXP(M220))*J164+B13</f>
        <v>81.17517760808707</v>
      </c>
      <c r="N33" s="9">
        <f>EXP(N220)/(1+EXP(N220))*J165+C13</f>
        <v>87.2327103294101</v>
      </c>
      <c r="O33" s="9">
        <f>((M33*C37)+N33)/(1+C37)</f>
        <v>84.13007161848854</v>
      </c>
      <c r="P33" s="9">
        <f t="shared" si="1"/>
        <v>6.057532721323028</v>
      </c>
    </row>
    <row r="34" spans="1:16" ht="11.25">
      <c r="A34" s="10"/>
      <c r="B34" s="12"/>
      <c r="C34" s="12"/>
      <c r="E34" s="5" t="s">
        <v>5</v>
      </c>
      <c r="F34" s="9">
        <f t="shared" si="3"/>
        <v>1983.5</v>
      </c>
      <c r="G34" s="9">
        <f>EXP(I221)/(1+EXP(I221))*J164+B13</f>
        <v>65.21987045666236</v>
      </c>
      <c r="H34" s="9">
        <f>EXP(J221)/(1+EXP(J221))*J165+C13</f>
        <v>71.30737294211602</v>
      </c>
      <c r="I34" s="9">
        <f>((G34*C37)+H34)/(1+C37)</f>
        <v>68.18938386420074</v>
      </c>
      <c r="J34" s="9">
        <f t="shared" si="0"/>
        <v>6.087502485453655</v>
      </c>
      <c r="K34" s="6" t="s">
        <v>5</v>
      </c>
      <c r="L34" s="9">
        <f t="shared" si="2"/>
        <v>2075.5</v>
      </c>
      <c r="M34" s="9">
        <f>EXP(M221)/(1+EXP(M221))*J164+B13</f>
        <v>81.38087903949742</v>
      </c>
      <c r="N34" s="9">
        <f>EXP(N221)/(1+EXP(N221))*J165+C13</f>
        <v>87.41355896413651</v>
      </c>
      <c r="O34" s="9">
        <f>((M34*C37)+N34)/(1+C37)</f>
        <v>84.32364973444332</v>
      </c>
      <c r="P34" s="9">
        <f t="shared" si="1"/>
        <v>6.032679924639098</v>
      </c>
    </row>
    <row r="35" spans="1:16" ht="11.25">
      <c r="A35" s="4" t="s">
        <v>4</v>
      </c>
      <c r="B35" s="4" t="s">
        <v>4</v>
      </c>
      <c r="C35" s="4" t="s">
        <v>4</v>
      </c>
      <c r="D35" s="4" t="s">
        <v>4</v>
      </c>
      <c r="E35" s="5" t="s">
        <v>5</v>
      </c>
      <c r="F35" s="9">
        <f t="shared" si="3"/>
        <v>1984.5</v>
      </c>
      <c r="G35" s="9">
        <f>EXP(I222)/(1+EXP(I222))*J164+B13</f>
        <v>65.61577269409811</v>
      </c>
      <c r="H35" s="9">
        <f>EXP(J222)/(1+EXP(J222))*J165+C13</f>
        <v>71.73154734948535</v>
      </c>
      <c r="I35" s="9">
        <f>((G35*C37)+H35)/(1+C37)</f>
        <v>68.5990774040431</v>
      </c>
      <c r="J35" s="9">
        <f t="shared" si="0"/>
        <v>6.115774655387241</v>
      </c>
      <c r="K35" s="6" t="s">
        <v>5</v>
      </c>
      <c r="L35" s="9">
        <f t="shared" si="2"/>
        <v>2080.5</v>
      </c>
      <c r="M35" s="9">
        <f>EXP(M222)/(1+EXP(M222))*J164+B13</f>
        <v>81.55657137939967</v>
      </c>
      <c r="N35" s="9">
        <f>EXP(N222)/(1+EXP(N222))*J165+C13</f>
        <v>87.56676379757243</v>
      </c>
      <c r="O35" s="9">
        <f>((M35*C37)+N35)/(1+C37)</f>
        <v>84.48837255899615</v>
      </c>
      <c r="P35" s="9">
        <f t="shared" si="1"/>
        <v>6.010192418172764</v>
      </c>
    </row>
    <row r="36" spans="1:16" ht="11.25">
      <c r="A36" s="3" t="s">
        <v>21</v>
      </c>
      <c r="C36" s="11" t="s">
        <v>8</v>
      </c>
      <c r="E36" s="5" t="s">
        <v>5</v>
      </c>
      <c r="F36" s="9">
        <f t="shared" si="3"/>
        <v>1985.5</v>
      </c>
      <c r="G36" s="9">
        <f>EXP(I223)/(1+EXP(I223))*J164+B13</f>
        <v>66.00635615277231</v>
      </c>
      <c r="H36" s="9">
        <f>EXP(J223)/(1+EXP(J223))*J165+C13</f>
        <v>72.14888948817281</v>
      </c>
      <c r="I36" s="9">
        <f>((G36*C37)+H36)/(1+C37)</f>
        <v>69.00271387735793</v>
      </c>
      <c r="J36" s="9">
        <f t="shared" si="0"/>
        <v>6.1425333354005005</v>
      </c>
      <c r="K36" s="6" t="s">
        <v>5</v>
      </c>
      <c r="L36" s="9">
        <f t="shared" si="2"/>
        <v>2085.5</v>
      </c>
      <c r="M36" s="9">
        <f>EXP(M223)/(1+EXP(M223))*J164+B13</f>
        <v>81.70648137044626</v>
      </c>
      <c r="N36" s="9">
        <f>EXP(N223)/(1+EXP(N223))*J165+C13</f>
        <v>87.69644250534584</v>
      </c>
      <c r="O36" s="9">
        <f>((M36*C37)+N36)/(1+C37)</f>
        <v>84.6284136313729</v>
      </c>
      <c r="P36" s="9">
        <f t="shared" si="1"/>
        <v>5.989961134899588</v>
      </c>
    </row>
    <row r="37" spans="1:16" ht="11.25">
      <c r="A37" s="3" t="s">
        <v>22</v>
      </c>
      <c r="C37" s="10">
        <v>1.05</v>
      </c>
      <c r="E37" s="5" t="s">
        <v>5</v>
      </c>
      <c r="F37" s="9">
        <f t="shared" si="3"/>
        <v>1986.5</v>
      </c>
      <c r="G37" s="9">
        <f>EXP(I224)/(1+EXP(I224))*J164+B13</f>
        <v>66.3915203265495</v>
      </c>
      <c r="H37" s="9">
        <f>EXP(J224)/(1+EXP(J224))*J165+C13</f>
        <v>72.55932431299458</v>
      </c>
      <c r="I37" s="9">
        <f>((G37*C37)+H37)/(1+C37)</f>
        <v>69.40020519798612</v>
      </c>
      <c r="J37" s="9">
        <f t="shared" si="0"/>
        <v>6.1678039864450795</v>
      </c>
      <c r="K37" s="6" t="s">
        <v>5</v>
      </c>
      <c r="L37" s="9">
        <f t="shared" si="2"/>
        <v>2090.5</v>
      </c>
      <c r="M37" s="9">
        <f>EXP(M224)/(1+EXP(M224))*J164+B13</f>
        <v>81.83428252595527</v>
      </c>
      <c r="N37" s="9">
        <f>EXP(N224)/(1+EXP(N224))*J165+C13</f>
        <v>87.80613054519148</v>
      </c>
      <c r="O37" s="9">
        <f>((M37*C37)+N37)/(1+C37)</f>
        <v>84.74737912070465</v>
      </c>
      <c r="P37" s="9">
        <f t="shared" si="1"/>
        <v>5.971848019236205</v>
      </c>
    </row>
    <row r="38" spans="5:16" ht="11.25">
      <c r="E38" s="5" t="s">
        <v>5</v>
      </c>
      <c r="F38" s="9">
        <f t="shared" si="3"/>
        <v>1987.5</v>
      </c>
      <c r="G38" s="9">
        <f>EXP(I225)/(1+EXP(I225))*J164+B13</f>
        <v>66.77117325786222</v>
      </c>
      <c r="H38" s="9">
        <f>EXP(J225)/(1+EXP(J225))*J165+C13</f>
        <v>72.96278720651225</v>
      </c>
      <c r="I38" s="9">
        <f>((G38*C37)+H38)/(1+C37)</f>
        <v>69.79147274500858</v>
      </c>
      <c r="J38" s="9">
        <f t="shared" si="0"/>
        <v>6.19161394865003</v>
      </c>
      <c r="K38" s="6" t="s">
        <v>5</v>
      </c>
      <c r="L38" s="9">
        <f t="shared" si="2"/>
        <v>2095.5</v>
      </c>
      <c r="M38" s="9">
        <f>EXP(M225)/(1+EXP(M225))*J164+B13</f>
        <v>81.94315560485035</v>
      </c>
      <c r="N38" s="9">
        <f>EXP(N225)/(1+EXP(N225))*J165+C13</f>
        <v>87.8988543764533</v>
      </c>
      <c r="O38" s="9">
        <f>((M38*C37)+N38)/(1+C37)</f>
        <v>84.84837451782741</v>
      </c>
      <c r="P38" s="9">
        <f t="shared" si="1"/>
        <v>5.955698771602954</v>
      </c>
    </row>
    <row r="39" spans="1:16" ht="11.25">
      <c r="A39" s="3" t="s">
        <v>23</v>
      </c>
      <c r="E39" s="5" t="s">
        <v>5</v>
      </c>
      <c r="F39" s="9">
        <f t="shared" si="3"/>
        <v>1988.5</v>
      </c>
      <c r="G39" s="9">
        <f>EXP(I226)/(1+EXP(I226))*J164+B13</f>
        <v>67.14523147638835</v>
      </c>
      <c r="H39" s="9">
        <f>EXP(J226)/(1+EXP(J226))*J165+C13</f>
        <v>73.35922376319192</v>
      </c>
      <c r="I39" s="9">
        <f>((G39*C37)+H39)/(1+C37)</f>
        <v>70.17644722604864</v>
      </c>
      <c r="J39" s="9">
        <f t="shared" si="0"/>
        <v>6.213992286803574</v>
      </c>
      <c r="K39" s="6" t="s">
        <v>5</v>
      </c>
      <c r="L39" s="9">
        <f t="shared" si="2"/>
        <v>2100.5</v>
      </c>
      <c r="M39" s="9">
        <f>EXP(M226)/(1+EXP(M226))*J164+B13</f>
        <v>82.03584603653661</v>
      </c>
      <c r="N39" s="9">
        <f>EXP(N226)/(1+EXP(N226))*J165+C13</f>
        <v>87.97719822860665</v>
      </c>
      <c r="O39" s="9">
        <f>((M39*C37)+N39)/(1+C37)</f>
        <v>84.93406661803421</v>
      </c>
      <c r="P39" s="9">
        <f t="shared" si="1"/>
        <v>5.941352192070042</v>
      </c>
    </row>
    <row r="40" spans="1:16" ht="11.25">
      <c r="A40" s="3" t="s">
        <v>24</v>
      </c>
      <c r="C40" s="10">
        <v>1960.5</v>
      </c>
      <c r="E40" s="5" t="s">
        <v>5</v>
      </c>
      <c r="F40" s="9">
        <f t="shared" si="3"/>
        <v>1989.5</v>
      </c>
      <c r="G40" s="9">
        <f>EXP(I227)/(1+EXP(I227))*J164+B13</f>
        <v>67.51361991472265</v>
      </c>
      <c r="H40" s="9">
        <f>EXP(J227)/(1+EXP(J227))*J165+C13</f>
        <v>73.74858955054</v>
      </c>
      <c r="I40" s="9">
        <f>((G40*C37)+H40)/(1+C37)</f>
        <v>70.55506851756039</v>
      </c>
      <c r="J40" s="9">
        <f t="shared" si="0"/>
        <v>6.23496963581735</v>
      </c>
      <c r="K40" s="6" t="s">
        <v>5</v>
      </c>
      <c r="L40" s="9">
        <f t="shared" si="2"/>
        <v>2105.5</v>
      </c>
      <c r="M40" s="9">
        <f>EXP(M227)/(1+EXP(M227))*J164+B13</f>
        <v>82.11471720934466</v>
      </c>
      <c r="N40" s="9">
        <f>EXP(N227)/(1+EXP(N227))*J165+C13</f>
        <v>88.04336406733483</v>
      </c>
      <c r="O40" s="9">
        <f>((M40*C37)+N40)/(1+C37)</f>
        <v>85.00674006690085</v>
      </c>
      <c r="P40" s="9">
        <f t="shared" si="1"/>
        <v>5.928646857990174</v>
      </c>
    </row>
    <row r="41" spans="1:16" ht="11.25">
      <c r="A41" s="4" t="s">
        <v>4</v>
      </c>
      <c r="B41" s="4" t="s">
        <v>4</v>
      </c>
      <c r="C41" s="4" t="s">
        <v>4</v>
      </c>
      <c r="D41" s="4" t="s">
        <v>4</v>
      </c>
      <c r="E41" s="4" t="s">
        <v>4</v>
      </c>
      <c r="F41" s="4" t="s">
        <v>4</v>
      </c>
      <c r="G41" s="4" t="s">
        <v>4</v>
      </c>
      <c r="H41" s="4" t="s">
        <v>4</v>
      </c>
      <c r="I41" s="4" t="s">
        <v>4</v>
      </c>
      <c r="J41" s="4" t="s">
        <v>4</v>
      </c>
      <c r="K41" s="4" t="s">
        <v>4</v>
      </c>
      <c r="L41" s="4" t="s">
        <v>4</v>
      </c>
      <c r="M41" s="4" t="s">
        <v>4</v>
      </c>
      <c r="N41" s="4" t="s">
        <v>4</v>
      </c>
      <c r="O41" s="4" t="s">
        <v>4</v>
      </c>
      <c r="P41" s="4" t="s">
        <v>4</v>
      </c>
    </row>
    <row r="42" spans="1:9" ht="11.25">
      <c r="A42" s="1" t="s">
        <v>25</v>
      </c>
      <c r="B42" s="12"/>
      <c r="C42" s="12"/>
      <c r="D42" s="12"/>
      <c r="E42" s="12"/>
      <c r="F42" s="12"/>
      <c r="G42" s="12"/>
      <c r="H42" s="12"/>
      <c r="I42" s="12"/>
    </row>
    <row r="43" spans="1:9" ht="11.25">
      <c r="A43" s="12"/>
      <c r="B43" s="12"/>
      <c r="C43" s="12"/>
      <c r="D43" s="12"/>
      <c r="E43" s="12"/>
      <c r="F43" s="12"/>
      <c r="G43" s="12"/>
      <c r="H43" s="12"/>
      <c r="I43" s="12"/>
    </row>
    <row r="44" spans="1:9" ht="11.25">
      <c r="A44" s="12"/>
      <c r="B44" s="12"/>
      <c r="C44" s="12"/>
      <c r="D44" s="12"/>
      <c r="E44" s="12"/>
      <c r="F44" s="12"/>
      <c r="G44" s="12"/>
      <c r="H44" s="12"/>
      <c r="I44" s="12"/>
    </row>
    <row r="45" spans="1:9" ht="11.25">
      <c r="A45" s="12"/>
      <c r="B45" s="12"/>
      <c r="C45" s="12"/>
      <c r="D45" s="12"/>
      <c r="E45" s="12"/>
      <c r="F45" s="12"/>
      <c r="G45" s="12"/>
      <c r="H45" s="12"/>
      <c r="I45" s="12"/>
    </row>
    <row r="46" spans="1:9" ht="11.25">
      <c r="A46" s="12"/>
      <c r="B46" s="12"/>
      <c r="C46" s="12"/>
      <c r="D46" s="12"/>
      <c r="E46" s="12"/>
      <c r="F46" s="12"/>
      <c r="G46" s="12"/>
      <c r="H46" s="12"/>
      <c r="I46" s="12"/>
    </row>
    <row r="47" spans="1:9" ht="11.25">
      <c r="A47" s="12"/>
      <c r="B47" s="12"/>
      <c r="C47" s="12"/>
      <c r="D47" s="12"/>
      <c r="E47" s="12"/>
      <c r="F47" s="12"/>
      <c r="G47" s="12"/>
      <c r="H47" s="12"/>
      <c r="I47" s="12"/>
    </row>
    <row r="48" spans="1:9" ht="11.25">
      <c r="A48" s="12"/>
      <c r="B48" s="12"/>
      <c r="C48" s="12"/>
      <c r="D48" s="12"/>
      <c r="E48" s="12"/>
      <c r="F48" s="12"/>
      <c r="G48" s="12"/>
      <c r="H48" s="12"/>
      <c r="I48" s="12"/>
    </row>
    <row r="49" spans="1:9" ht="11.25">
      <c r="A49" s="1" t="s">
        <v>26</v>
      </c>
      <c r="B49" s="12"/>
      <c r="C49" s="12"/>
      <c r="D49" s="12"/>
      <c r="E49" s="12"/>
      <c r="F49" s="12"/>
      <c r="G49" s="12"/>
      <c r="H49" s="12"/>
      <c r="I49" s="12"/>
    </row>
    <row r="50" ht="11.25">
      <c r="A50" s="3"/>
    </row>
    <row r="60" spans="1:7" ht="11.25">
      <c r="A60" s="11" t="s">
        <v>27</v>
      </c>
      <c r="G60" s="3"/>
    </row>
    <row r="61" ht="11.25">
      <c r="B61" s="11" t="s">
        <v>28</v>
      </c>
    </row>
    <row r="63" ht="11.25">
      <c r="A63" s="3" t="s">
        <v>29</v>
      </c>
    </row>
    <row r="65" ht="11.25">
      <c r="A65" s="3" t="s">
        <v>30</v>
      </c>
    </row>
    <row r="67" ht="11.25">
      <c r="A67" s="3" t="s">
        <v>31</v>
      </c>
    </row>
    <row r="68" ht="11.25">
      <c r="A68" s="3" t="s">
        <v>32</v>
      </c>
    </row>
    <row r="69" ht="11.25">
      <c r="A69" s="3" t="s">
        <v>33</v>
      </c>
    </row>
    <row r="70" ht="11.25">
      <c r="A70" s="3" t="s">
        <v>34</v>
      </c>
    </row>
    <row r="72" ht="11.25">
      <c r="A72" s="3" t="s">
        <v>35</v>
      </c>
    </row>
    <row r="80" ht="11.25">
      <c r="A80" s="11" t="s">
        <v>36</v>
      </c>
    </row>
    <row r="82" spans="1:2" ht="11.25">
      <c r="A82" s="3" t="s">
        <v>37</v>
      </c>
      <c r="B82" s="3" t="s">
        <v>38</v>
      </c>
    </row>
    <row r="83" spans="1:10" ht="11.25">
      <c r="A83" s="3" t="s">
        <v>39</v>
      </c>
      <c r="B83" s="4" t="s">
        <v>4</v>
      </c>
      <c r="C83" s="4" t="s">
        <v>4</v>
      </c>
      <c r="D83" s="4" t="s">
        <v>4</v>
      </c>
      <c r="E83" s="4" t="s">
        <v>4</v>
      </c>
      <c r="F83" s="4" t="s">
        <v>4</v>
      </c>
      <c r="G83" s="4" t="s">
        <v>4</v>
      </c>
      <c r="H83" s="4" t="s">
        <v>4</v>
      </c>
      <c r="I83" s="4" t="s">
        <v>4</v>
      </c>
      <c r="J83" s="4" t="s">
        <v>4</v>
      </c>
    </row>
    <row r="84" spans="1:2" ht="11.25">
      <c r="A84" s="3" t="s">
        <v>40</v>
      </c>
      <c r="B84" s="11" t="s">
        <v>41</v>
      </c>
    </row>
    <row r="85" spans="1:2" ht="11.25">
      <c r="A85" s="3" t="s">
        <v>42</v>
      </c>
      <c r="B85" s="11" t="s">
        <v>43</v>
      </c>
    </row>
    <row r="86" ht="11.25">
      <c r="B86" s="7" t="s">
        <v>44</v>
      </c>
    </row>
    <row r="87" spans="1:2" ht="11.25">
      <c r="A87" s="3" t="s">
        <v>45</v>
      </c>
      <c r="B87" s="3" t="s">
        <v>46</v>
      </c>
    </row>
    <row r="88" spans="1:2" ht="11.25">
      <c r="A88" s="3" t="s">
        <v>47</v>
      </c>
      <c r="B88" s="3" t="s">
        <v>48</v>
      </c>
    </row>
    <row r="89" spans="1:2" ht="11.25">
      <c r="A89" s="3" t="s">
        <v>49</v>
      </c>
      <c r="B89" s="3" t="s">
        <v>50</v>
      </c>
    </row>
    <row r="90" spans="1:2" ht="11.25">
      <c r="A90" s="3" t="s">
        <v>51</v>
      </c>
      <c r="B90" s="3" t="s">
        <v>52</v>
      </c>
    </row>
    <row r="91" spans="1:2" ht="11.25">
      <c r="A91" s="3" t="s">
        <v>53</v>
      </c>
      <c r="B91" s="3" t="s">
        <v>54</v>
      </c>
    </row>
    <row r="92" spans="1:2" ht="11.25">
      <c r="A92" s="3" t="s">
        <v>55</v>
      </c>
      <c r="B92" s="3" t="s">
        <v>56</v>
      </c>
    </row>
    <row r="93" spans="1:2" ht="11.25">
      <c r="A93" s="3" t="s">
        <v>57</v>
      </c>
      <c r="B93" s="3" t="s">
        <v>58</v>
      </c>
    </row>
    <row r="94" spans="1:2" ht="11.25">
      <c r="A94" s="3" t="s">
        <v>59</v>
      </c>
      <c r="B94" s="3" t="s">
        <v>60</v>
      </c>
    </row>
    <row r="95" spans="1:2" ht="11.25">
      <c r="A95" s="3" t="s">
        <v>61</v>
      </c>
      <c r="B95" s="3" t="s">
        <v>62</v>
      </c>
    </row>
    <row r="97" ht="11.25">
      <c r="A97" s="3" t="s">
        <v>35</v>
      </c>
    </row>
    <row r="100" ht="11.25">
      <c r="A100" s="3" t="s">
        <v>63</v>
      </c>
    </row>
    <row r="101" ht="11.25">
      <c r="A101" s="3" t="s">
        <v>64</v>
      </c>
    </row>
    <row r="102" spans="1:2" ht="11.25">
      <c r="A102" s="3" t="s">
        <v>37</v>
      </c>
      <c r="B102" s="3" t="s">
        <v>38</v>
      </c>
    </row>
    <row r="103" spans="1:10" ht="11.25">
      <c r="A103" s="3" t="s">
        <v>39</v>
      </c>
      <c r="B103" s="4" t="s">
        <v>4</v>
      </c>
      <c r="C103" s="4" t="s">
        <v>4</v>
      </c>
      <c r="D103" s="4" t="s">
        <v>4</v>
      </c>
      <c r="E103" s="4" t="s">
        <v>4</v>
      </c>
      <c r="F103" s="4" t="s">
        <v>4</v>
      </c>
      <c r="G103" s="4" t="s">
        <v>4</v>
      </c>
      <c r="H103" s="4" t="s">
        <v>4</v>
      </c>
      <c r="I103" s="4" t="s">
        <v>4</v>
      </c>
      <c r="J103" s="4" t="s">
        <v>4</v>
      </c>
    </row>
    <row r="104" spans="1:2" ht="11.25">
      <c r="A104" s="3" t="s">
        <v>65</v>
      </c>
      <c r="B104" s="3" t="s">
        <v>66</v>
      </c>
    </row>
    <row r="105" spans="1:2" ht="11.25">
      <c r="A105" s="3" t="s">
        <v>67</v>
      </c>
      <c r="B105" s="11" t="s">
        <v>68</v>
      </c>
    </row>
    <row r="106" ht="11.25">
      <c r="B106" s="3" t="s">
        <v>69</v>
      </c>
    </row>
    <row r="108" ht="11.25">
      <c r="A108" s="3" t="s">
        <v>35</v>
      </c>
    </row>
    <row r="120" ht="11.25">
      <c r="A120" s="3" t="s">
        <v>70</v>
      </c>
    </row>
    <row r="121" ht="11.25">
      <c r="A121" s="3" t="s">
        <v>64</v>
      </c>
    </row>
    <row r="122" spans="1:2" ht="11.25">
      <c r="A122" s="3" t="s">
        <v>37</v>
      </c>
      <c r="B122" s="3" t="s">
        <v>38</v>
      </c>
    </row>
    <row r="123" spans="1:10" ht="11.25">
      <c r="A123" s="3" t="s">
        <v>39</v>
      </c>
      <c r="B123" s="4" t="s">
        <v>4</v>
      </c>
      <c r="C123" s="4" t="s">
        <v>4</v>
      </c>
      <c r="D123" s="4" t="s">
        <v>4</v>
      </c>
      <c r="E123" s="4" t="s">
        <v>4</v>
      </c>
      <c r="F123" s="4" t="s">
        <v>4</v>
      </c>
      <c r="G123" s="4" t="s">
        <v>4</v>
      </c>
      <c r="H123" s="4" t="s">
        <v>4</v>
      </c>
      <c r="I123" s="4" t="s">
        <v>4</v>
      </c>
      <c r="J123" s="4" t="s">
        <v>4</v>
      </c>
    </row>
    <row r="124" spans="1:2" ht="11.25">
      <c r="A124" s="3" t="s">
        <v>71</v>
      </c>
      <c r="B124" s="3" t="s">
        <v>72</v>
      </c>
    </row>
    <row r="125" ht="11.25">
      <c r="B125" s="3" t="s">
        <v>73</v>
      </c>
    </row>
    <row r="128" ht="11.25">
      <c r="A128" s="3" t="s">
        <v>74</v>
      </c>
    </row>
    <row r="130" spans="1:2" ht="11.25">
      <c r="A130" s="3" t="s">
        <v>75</v>
      </c>
      <c r="B130" s="3" t="s">
        <v>38</v>
      </c>
    </row>
    <row r="131" spans="1:10" ht="11.25">
      <c r="A131" s="3" t="s">
        <v>76</v>
      </c>
      <c r="B131" s="4" t="s">
        <v>4</v>
      </c>
      <c r="C131" s="4" t="s">
        <v>4</v>
      </c>
      <c r="D131" s="4" t="s">
        <v>4</v>
      </c>
      <c r="E131" s="4" t="s">
        <v>4</v>
      </c>
      <c r="F131" s="4" t="s">
        <v>4</v>
      </c>
      <c r="G131" s="4" t="s">
        <v>4</v>
      </c>
      <c r="H131" s="4" t="s">
        <v>4</v>
      </c>
      <c r="I131" s="4" t="s">
        <v>4</v>
      </c>
      <c r="J131" s="4" t="s">
        <v>4</v>
      </c>
    </row>
    <row r="132" spans="1:2" ht="11.25">
      <c r="A132" s="3" t="s">
        <v>77</v>
      </c>
      <c r="B132" s="3" t="s">
        <v>78</v>
      </c>
    </row>
    <row r="133" spans="1:2" ht="11.25">
      <c r="A133" s="3" t="s">
        <v>79</v>
      </c>
      <c r="B133" s="3" t="s">
        <v>80</v>
      </c>
    </row>
    <row r="135" ht="11.25">
      <c r="A135" s="11" t="s">
        <v>81</v>
      </c>
    </row>
    <row r="140" ht="11.25">
      <c r="A140" s="3"/>
    </row>
    <row r="141" ht="11.25">
      <c r="A141" s="3"/>
    </row>
    <row r="142" ht="11.25">
      <c r="A142" s="3"/>
    </row>
    <row r="143" ht="11.25">
      <c r="A143" s="3"/>
    </row>
    <row r="144" ht="11.25">
      <c r="A144" s="3"/>
    </row>
    <row r="145" ht="11.25">
      <c r="A145" s="3"/>
    </row>
    <row r="146" ht="11.25">
      <c r="A146" s="3"/>
    </row>
    <row r="147" ht="11.25">
      <c r="A147" s="3"/>
    </row>
    <row r="148" ht="11.25">
      <c r="A148" s="3"/>
    </row>
    <row r="149" ht="11.25">
      <c r="A149" s="3"/>
    </row>
    <row r="150" ht="11.25">
      <c r="A150" s="3"/>
    </row>
    <row r="151" ht="11.25">
      <c r="A151" s="3"/>
    </row>
    <row r="152" ht="11.25">
      <c r="A152" s="3"/>
    </row>
    <row r="153" ht="11.25">
      <c r="A153" s="3"/>
    </row>
    <row r="154" ht="11.25">
      <c r="A154" s="3"/>
    </row>
    <row r="155" ht="11.25">
      <c r="A155" s="3"/>
    </row>
    <row r="156" ht="11.25">
      <c r="A156" s="3"/>
    </row>
    <row r="157" ht="11.25">
      <c r="A157" s="3"/>
    </row>
    <row r="158" ht="11.25">
      <c r="A158" s="3"/>
    </row>
    <row r="159" ht="11.25">
      <c r="A159" s="3"/>
    </row>
    <row r="161" ht="11.25">
      <c r="A161" s="3" t="s">
        <v>82</v>
      </c>
    </row>
    <row r="162" spans="1:13" ht="11.25">
      <c r="A162" s="4" t="s">
        <v>4</v>
      </c>
      <c r="B162" s="4" t="s">
        <v>4</v>
      </c>
      <c r="C162" s="4" t="s">
        <v>4</v>
      </c>
      <c r="D162" s="4" t="s">
        <v>4</v>
      </c>
      <c r="E162" s="4" t="s">
        <v>4</v>
      </c>
      <c r="F162" s="4" t="s">
        <v>4</v>
      </c>
      <c r="G162" s="4" t="s">
        <v>4</v>
      </c>
      <c r="H162" s="4" t="s">
        <v>4</v>
      </c>
      <c r="I162" s="4" t="s">
        <v>4</v>
      </c>
      <c r="J162" s="4" t="s">
        <v>4</v>
      </c>
      <c r="K162" s="4" t="s">
        <v>4</v>
      </c>
      <c r="L162" s="4" t="s">
        <v>4</v>
      </c>
      <c r="M162" s="4" t="s">
        <v>4</v>
      </c>
    </row>
    <row r="163" spans="3:8" ht="11.25">
      <c r="C163" s="11" t="s">
        <v>83</v>
      </c>
      <c r="H163" s="3" t="s">
        <v>84</v>
      </c>
    </row>
    <row r="164" spans="1:10" ht="11.25">
      <c r="A164" s="3" t="s">
        <v>85</v>
      </c>
      <c r="C164" s="11" t="s">
        <v>86</v>
      </c>
      <c r="I164" s="3" t="s">
        <v>87</v>
      </c>
      <c r="J164" s="13">
        <f>B14-B13</f>
        <v>57.56</v>
      </c>
    </row>
    <row r="165" spans="1:10" ht="11.25">
      <c r="A165" s="4" t="s">
        <v>4</v>
      </c>
      <c r="B165" s="4" t="s">
        <v>4</v>
      </c>
      <c r="C165" s="4" t="s">
        <v>4</v>
      </c>
      <c r="D165" s="4" t="s">
        <v>4</v>
      </c>
      <c r="E165" s="4" t="s">
        <v>4</v>
      </c>
      <c r="F165" s="4" t="s">
        <v>4</v>
      </c>
      <c r="G165" s="4" t="s">
        <v>8</v>
      </c>
      <c r="I165" s="3" t="s">
        <v>88</v>
      </c>
      <c r="J165" s="13">
        <f>C14-C13</f>
        <v>63.400000000000006</v>
      </c>
    </row>
    <row r="166" spans="1:14" ht="11.25">
      <c r="A166" s="3" t="s">
        <v>89</v>
      </c>
      <c r="H166" s="4" t="s">
        <v>4</v>
      </c>
      <c r="I166" s="4" t="s">
        <v>4</v>
      </c>
      <c r="J166" s="4" t="s">
        <v>4</v>
      </c>
      <c r="K166" s="4" t="s">
        <v>4</v>
      </c>
      <c r="L166" s="4" t="s">
        <v>4</v>
      </c>
      <c r="M166" s="4" t="s">
        <v>4</v>
      </c>
      <c r="N166" s="4" t="s">
        <v>8</v>
      </c>
    </row>
    <row r="167" spans="1:12" ht="11.25">
      <c r="A167" s="3" t="s">
        <v>90</v>
      </c>
      <c r="H167" s="7" t="s">
        <v>91</v>
      </c>
      <c r="I167" s="3" t="s">
        <v>92</v>
      </c>
      <c r="L167" s="3" t="s">
        <v>93</v>
      </c>
    </row>
    <row r="168" spans="1:12" ht="11.25">
      <c r="A168" s="3" t="s">
        <v>18</v>
      </c>
      <c r="C168" s="9">
        <f>C13-B13</f>
        <v>0</v>
      </c>
      <c r="H168" s="7" t="s">
        <v>94</v>
      </c>
      <c r="I168" s="4" t="s">
        <v>4</v>
      </c>
      <c r="J168" s="4" t="s">
        <v>4</v>
      </c>
      <c r="L168" s="3" t="s">
        <v>95</v>
      </c>
    </row>
    <row r="169" spans="1:13" ht="11.25">
      <c r="A169" s="3" t="s">
        <v>19</v>
      </c>
      <c r="C169" s="9">
        <f>C14-B14</f>
        <v>5.840000000000003</v>
      </c>
      <c r="H169" s="7" t="s">
        <v>96</v>
      </c>
      <c r="I169" s="7" t="s">
        <v>13</v>
      </c>
      <c r="J169" s="7" t="s">
        <v>11</v>
      </c>
      <c r="L169" s="7" t="s">
        <v>13</v>
      </c>
      <c r="M169" s="7" t="s">
        <v>11</v>
      </c>
    </row>
    <row r="170" spans="1:14" ht="11.25">
      <c r="A170" s="4" t="s">
        <v>4</v>
      </c>
      <c r="B170" s="4" t="s">
        <v>4</v>
      </c>
      <c r="C170" s="4" t="s">
        <v>4</v>
      </c>
      <c r="D170" s="4" t="s">
        <v>4</v>
      </c>
      <c r="E170" s="4" t="s">
        <v>4</v>
      </c>
      <c r="F170" s="4" t="s">
        <v>4</v>
      </c>
      <c r="G170" s="4" t="s">
        <v>8</v>
      </c>
      <c r="H170" s="4" t="s">
        <v>4</v>
      </c>
      <c r="I170" s="4" t="s">
        <v>4</v>
      </c>
      <c r="J170" s="4" t="s">
        <v>4</v>
      </c>
      <c r="K170" s="4" t="s">
        <v>4</v>
      </c>
      <c r="L170" s="4" t="s">
        <v>4</v>
      </c>
      <c r="M170" s="4" t="s">
        <v>4</v>
      </c>
      <c r="N170" s="4" t="s">
        <v>8</v>
      </c>
    </row>
    <row r="171" ht="11.25">
      <c r="A171" s="3" t="s">
        <v>97</v>
      </c>
    </row>
    <row r="172" spans="1:13" ht="11.25">
      <c r="A172" s="13">
        <f aca="true" t="shared" si="4" ref="A172:A188">+A18</f>
        <v>1960.5</v>
      </c>
      <c r="C172" s="9">
        <f aca="true" t="shared" si="5" ref="C172:C188">C18-B18</f>
        <v>5</v>
      </c>
      <c r="H172" s="13">
        <f aca="true" t="shared" si="6" ref="H172:H188">A18^2</f>
        <v>3843560.25</v>
      </c>
      <c r="I172" s="14">
        <f>IF(A18&gt;0,LN(((B18-B13)/J164)/(1-(B18-B13)/J164)),0)</f>
        <v>0.08483193551669746</v>
      </c>
      <c r="J172" s="14">
        <f>IF(A18&gt;0,LN(((C18-C13)/J165)/(1-(C18-C13)/J165)),0)</f>
        <v>0.20895891632225289</v>
      </c>
      <c r="K172" s="15" t="s">
        <v>8</v>
      </c>
      <c r="L172" s="9">
        <f aca="true" t="shared" si="7" ref="L172:L188">I172*A18</f>
        <v>166.31300958048536</v>
      </c>
      <c r="M172" s="9">
        <f aca="true" t="shared" si="8" ref="M172:M188">J172*A18</f>
        <v>409.6639554497768</v>
      </c>
    </row>
    <row r="173" spans="1:13" ht="11.25">
      <c r="A173" s="13">
        <f t="shared" si="4"/>
        <v>1980.4</v>
      </c>
      <c r="C173" s="9">
        <f t="shared" si="5"/>
        <v>5.990000000000002</v>
      </c>
      <c r="H173" s="13">
        <f t="shared" si="6"/>
        <v>3921984.16</v>
      </c>
      <c r="I173" s="14">
        <f>IF(A19&gt;0,LN(((B19-B13)/J164)/(1-(B19-B13)/J164)),0)</f>
        <v>0.7393738980551788</v>
      </c>
      <c r="J173" s="14">
        <f>IF(A19&gt;0,LN(((C19-C13)/J165)/(1-(C19-C13)/J165)),0)</f>
        <v>0.8904863904310932</v>
      </c>
      <c r="K173" s="15" t="s">
        <v>8</v>
      </c>
      <c r="L173" s="9">
        <f t="shared" si="7"/>
        <v>1464.2560677084762</v>
      </c>
      <c r="M173" s="9">
        <f t="shared" si="8"/>
        <v>1763.519247609737</v>
      </c>
    </row>
    <row r="174" spans="1:13" ht="11.25">
      <c r="A174" s="13">
        <f t="shared" si="4"/>
        <v>0</v>
      </c>
      <c r="C174" s="9">
        <f t="shared" si="5"/>
        <v>0</v>
      </c>
      <c r="H174" s="13">
        <f t="shared" si="6"/>
        <v>0</v>
      </c>
      <c r="I174" s="14">
        <f>IF(A20&gt;0,LN(((B20-B13)/J164)/(1-(B20-B13)/J164)),0)</f>
        <v>0</v>
      </c>
      <c r="J174" s="14">
        <f>IF(A20&gt;0,LN(((C20-C13)/J165)/(1-(C20-C13)/J165)),0)</f>
        <v>0</v>
      </c>
      <c r="K174" s="15" t="s">
        <v>8</v>
      </c>
      <c r="L174" s="9">
        <f t="shared" si="7"/>
        <v>0</v>
      </c>
      <c r="M174" s="9">
        <f t="shared" si="8"/>
        <v>0</v>
      </c>
    </row>
    <row r="175" spans="1:13" ht="11.25">
      <c r="A175" s="13">
        <f t="shared" si="4"/>
        <v>0</v>
      </c>
      <c r="C175" s="9">
        <f t="shared" si="5"/>
        <v>0</v>
      </c>
      <c r="H175" s="13">
        <f t="shared" si="6"/>
        <v>0</v>
      </c>
      <c r="I175" s="14">
        <f>IF(A21&gt;0,LN(((B21-B13)/J164)/(1-(B21-B13)/J164)),0)</f>
        <v>0</v>
      </c>
      <c r="J175" s="14">
        <f>IF(A21&gt;0,LN(((C21-C13)/J165)/(1-(C21-C13)/J165)),0)</f>
        <v>0</v>
      </c>
      <c r="K175" s="15" t="s">
        <v>8</v>
      </c>
      <c r="L175" s="9">
        <f t="shared" si="7"/>
        <v>0</v>
      </c>
      <c r="M175" s="9">
        <f t="shared" si="8"/>
        <v>0</v>
      </c>
    </row>
    <row r="176" spans="1:13" ht="11.25">
      <c r="A176" s="13">
        <f t="shared" si="4"/>
        <v>0</v>
      </c>
      <c r="C176" s="9">
        <f t="shared" si="5"/>
        <v>0</v>
      </c>
      <c r="H176" s="13">
        <f t="shared" si="6"/>
        <v>0</v>
      </c>
      <c r="I176" s="14">
        <f>IF(A22&gt;0,LN(((B22-B13)/J164)/(1-(B22-B13)/J164)),0)</f>
        <v>0</v>
      </c>
      <c r="J176" s="14">
        <f>IF(A22&gt;0,LN(((C22-C13)/J165)/(1-(C22-C13)/J165)),0)</f>
        <v>0</v>
      </c>
      <c r="K176" s="15" t="s">
        <v>8</v>
      </c>
      <c r="L176" s="9">
        <f t="shared" si="7"/>
        <v>0</v>
      </c>
      <c r="M176" s="9">
        <f t="shared" si="8"/>
        <v>0</v>
      </c>
    </row>
    <row r="177" spans="1:13" ht="11.25">
      <c r="A177" s="13">
        <f t="shared" si="4"/>
        <v>0</v>
      </c>
      <c r="C177" s="9">
        <f t="shared" si="5"/>
        <v>0</v>
      </c>
      <c r="H177" s="13">
        <f t="shared" si="6"/>
        <v>0</v>
      </c>
      <c r="I177" s="14">
        <f>IF(A23&gt;0,LN(((B23-B13)/J164)/(1-(B23-B13)/J164)),0)</f>
        <v>0</v>
      </c>
      <c r="J177" s="14">
        <f>IF(A23&gt;0,LN(((C23-C13)/J165)/(1-(C23-C13)/J165)),0)</f>
        <v>0</v>
      </c>
      <c r="K177" s="15" t="s">
        <v>8</v>
      </c>
      <c r="L177" s="9">
        <f t="shared" si="7"/>
        <v>0</v>
      </c>
      <c r="M177" s="9">
        <f t="shared" si="8"/>
        <v>0</v>
      </c>
    </row>
    <row r="178" spans="1:13" ht="11.25">
      <c r="A178" s="13">
        <f t="shared" si="4"/>
        <v>0</v>
      </c>
      <c r="C178" s="9">
        <f t="shared" si="5"/>
        <v>0</v>
      </c>
      <c r="H178" s="13">
        <f t="shared" si="6"/>
        <v>0</v>
      </c>
      <c r="I178" s="14">
        <f>IF(A24&gt;0,LN(((B24-B13)/J164)/(1-(B24-B13)/J164)),0)</f>
        <v>0</v>
      </c>
      <c r="J178" s="14">
        <f>IF(A24&gt;0,LN(((C24-C13)/J165)/(1-(C24-C13)/J165)),0)</f>
        <v>0</v>
      </c>
      <c r="K178" s="15" t="s">
        <v>8</v>
      </c>
      <c r="L178" s="9">
        <f t="shared" si="7"/>
        <v>0</v>
      </c>
      <c r="M178" s="9">
        <f t="shared" si="8"/>
        <v>0</v>
      </c>
    </row>
    <row r="179" spans="1:13" ht="11.25">
      <c r="A179" s="13">
        <f t="shared" si="4"/>
        <v>0</v>
      </c>
      <c r="C179" s="9">
        <f t="shared" si="5"/>
        <v>0</v>
      </c>
      <c r="H179" s="13">
        <f t="shared" si="6"/>
        <v>0</v>
      </c>
      <c r="I179" s="14">
        <f>IF(A25&gt;0,LN(((B25-B13)/J164)/(1-(B25-B13)/J164)),0)</f>
        <v>0</v>
      </c>
      <c r="J179" s="14">
        <f>IF(A25&gt;0,LN(((C25-C13)/J165)/(1-(C25-C13)/J165)),0)</f>
        <v>0</v>
      </c>
      <c r="K179" s="15" t="s">
        <v>8</v>
      </c>
      <c r="L179" s="9">
        <f t="shared" si="7"/>
        <v>0</v>
      </c>
      <c r="M179" s="9">
        <f t="shared" si="8"/>
        <v>0</v>
      </c>
    </row>
    <row r="180" spans="1:13" ht="11.25">
      <c r="A180" s="13">
        <f t="shared" si="4"/>
        <v>0</v>
      </c>
      <c r="C180" s="9">
        <f t="shared" si="5"/>
        <v>0</v>
      </c>
      <c r="H180" s="13">
        <f t="shared" si="6"/>
        <v>0</v>
      </c>
      <c r="I180" s="14">
        <f>IF(A26&gt;0,LN(((B26-B13)/J164)/(1-(B26-B13)/J164)),0)</f>
        <v>0</v>
      </c>
      <c r="J180" s="14">
        <f>IF(A26&gt;0,LN(((C26-C13)/J165)/(1-(C26-C13)/J165)),0)</f>
        <v>0</v>
      </c>
      <c r="K180" s="15" t="s">
        <v>8</v>
      </c>
      <c r="L180" s="9">
        <f t="shared" si="7"/>
        <v>0</v>
      </c>
      <c r="M180" s="9">
        <f t="shared" si="8"/>
        <v>0</v>
      </c>
    </row>
    <row r="181" spans="1:13" ht="11.25">
      <c r="A181" s="13">
        <f t="shared" si="4"/>
        <v>0</v>
      </c>
      <c r="C181" s="9">
        <f t="shared" si="5"/>
        <v>0</v>
      </c>
      <c r="H181" s="13">
        <f t="shared" si="6"/>
        <v>0</v>
      </c>
      <c r="I181" s="14">
        <f>IF(A27&gt;0,LN(((B27-B13)/J164)/(1-(B27-B13)/J164)),0)</f>
        <v>0</v>
      </c>
      <c r="J181" s="14">
        <f>IF(A27&gt;0,LN(((C27-C13)/J165)/(1-(C27-C13)/J165)),0)</f>
        <v>0</v>
      </c>
      <c r="K181" s="15" t="s">
        <v>8</v>
      </c>
      <c r="L181" s="9">
        <f t="shared" si="7"/>
        <v>0</v>
      </c>
      <c r="M181" s="9">
        <f t="shared" si="8"/>
        <v>0</v>
      </c>
    </row>
    <row r="182" spans="1:13" ht="11.25">
      <c r="A182" s="13">
        <f t="shared" si="4"/>
        <v>0</v>
      </c>
      <c r="C182" s="9">
        <f t="shared" si="5"/>
        <v>0</v>
      </c>
      <c r="H182" s="13">
        <f t="shared" si="6"/>
        <v>0</v>
      </c>
      <c r="I182" s="14">
        <f>IF(A28&gt;0,LN(((B28-B13)/J164)/(1-(B28-B13)/J164)),0)</f>
        <v>0</v>
      </c>
      <c r="J182" s="14">
        <f>IF(A28&gt;0,LN(((C28-C13)/J165)/(1-(C28-C13)/J165)),0)</f>
        <v>0</v>
      </c>
      <c r="K182" s="15" t="s">
        <v>8</v>
      </c>
      <c r="L182" s="9">
        <f t="shared" si="7"/>
        <v>0</v>
      </c>
      <c r="M182" s="9">
        <f t="shared" si="8"/>
        <v>0</v>
      </c>
    </row>
    <row r="183" spans="1:13" ht="11.25">
      <c r="A183" s="13">
        <f t="shared" si="4"/>
        <v>0</v>
      </c>
      <c r="C183" s="9">
        <f t="shared" si="5"/>
        <v>0</v>
      </c>
      <c r="H183" s="13">
        <f t="shared" si="6"/>
        <v>0</v>
      </c>
      <c r="I183" s="14">
        <f>IF(A29&gt;0,LN(((B29-B13)/J164)/(1-(B29-B13)/J164)),0)</f>
        <v>0</v>
      </c>
      <c r="J183" s="14">
        <f>IF(A29&gt;0,LN(((C29-C13)/J165)/(1-(C29-C13)/J165)),0)</f>
        <v>0</v>
      </c>
      <c r="K183" s="15" t="s">
        <v>8</v>
      </c>
      <c r="L183" s="9">
        <f t="shared" si="7"/>
        <v>0</v>
      </c>
      <c r="M183" s="9">
        <f t="shared" si="8"/>
        <v>0</v>
      </c>
    </row>
    <row r="184" spans="1:13" ht="11.25">
      <c r="A184" s="13">
        <f t="shared" si="4"/>
        <v>0</v>
      </c>
      <c r="C184" s="9">
        <f t="shared" si="5"/>
        <v>0</v>
      </c>
      <c r="H184" s="13">
        <f t="shared" si="6"/>
        <v>0</v>
      </c>
      <c r="I184" s="14">
        <f>IF(A30&gt;0,LN(((B30-B13)/J164)/(1-(B30-B13)/J164)),0)</f>
        <v>0</v>
      </c>
      <c r="J184" s="14">
        <f>IF(A30&gt;0,LN(((C30-C13)/J165)/(1-(C30-C13)/J165)),0)</f>
        <v>0</v>
      </c>
      <c r="K184" s="15" t="s">
        <v>8</v>
      </c>
      <c r="L184" s="9">
        <f t="shared" si="7"/>
        <v>0</v>
      </c>
      <c r="M184" s="9">
        <f t="shared" si="8"/>
        <v>0</v>
      </c>
    </row>
    <row r="185" spans="1:13" ht="11.25">
      <c r="A185" s="13">
        <f t="shared" si="4"/>
        <v>0</v>
      </c>
      <c r="C185" s="9">
        <f t="shared" si="5"/>
        <v>0</v>
      </c>
      <c r="H185" s="13">
        <f t="shared" si="6"/>
        <v>0</v>
      </c>
      <c r="I185" s="14">
        <f>IF(A31&gt;0,LN(((B31-B13)/J164)/(1-(B31-B13)/J164)),0)</f>
        <v>0</v>
      </c>
      <c r="J185" s="14">
        <f>IF(A31&gt;0,LN(((C31-C13)/J165)/(1-(C31-C13)/J165)),0)</f>
        <v>0</v>
      </c>
      <c r="K185" s="15" t="s">
        <v>8</v>
      </c>
      <c r="L185" s="9">
        <f t="shared" si="7"/>
        <v>0</v>
      </c>
      <c r="M185" s="9">
        <f t="shared" si="8"/>
        <v>0</v>
      </c>
    </row>
    <row r="186" spans="1:13" ht="11.25">
      <c r="A186" s="13">
        <f t="shared" si="4"/>
        <v>0</v>
      </c>
      <c r="C186" s="9">
        <f t="shared" si="5"/>
        <v>0</v>
      </c>
      <c r="H186" s="13">
        <f t="shared" si="6"/>
        <v>0</v>
      </c>
      <c r="I186" s="14">
        <f>IF(A32&gt;0,LN(((B32-B13)/J164)/(1-(B32-B13)/J164)),0)</f>
        <v>0</v>
      </c>
      <c r="J186" s="14">
        <f>IF(A32&gt;0,LN(((C32-C13)/J165)/(1-(C32-C13)/J165)),0)</f>
        <v>0</v>
      </c>
      <c r="K186" s="15" t="s">
        <v>8</v>
      </c>
      <c r="L186" s="9">
        <f t="shared" si="7"/>
        <v>0</v>
      </c>
      <c r="M186" s="9">
        <f t="shared" si="8"/>
        <v>0</v>
      </c>
    </row>
    <row r="187" spans="1:13" ht="11.25">
      <c r="A187" s="13">
        <f t="shared" si="4"/>
        <v>0</v>
      </c>
      <c r="C187" s="9">
        <f t="shared" si="5"/>
        <v>0</v>
      </c>
      <c r="H187" s="13">
        <f t="shared" si="6"/>
        <v>0</v>
      </c>
      <c r="I187" s="14">
        <f>IF(A33&gt;0,LN(((B33-B13)/J164)/(1-(B33-B13)/J164)),0)</f>
        <v>0</v>
      </c>
      <c r="J187" s="14">
        <f>IF(A33&gt;0,LN(((C33-C13)/J165)/(1-(C33-C13)/J165)),0)</f>
        <v>0</v>
      </c>
      <c r="K187" s="15" t="s">
        <v>8</v>
      </c>
      <c r="L187" s="9">
        <f t="shared" si="7"/>
        <v>0</v>
      </c>
      <c r="M187" s="9">
        <f t="shared" si="8"/>
        <v>0</v>
      </c>
    </row>
    <row r="188" spans="1:13" ht="11.25">
      <c r="A188" s="13">
        <f t="shared" si="4"/>
        <v>0</v>
      </c>
      <c r="C188" s="9">
        <f t="shared" si="5"/>
        <v>0</v>
      </c>
      <c r="H188" s="13">
        <f t="shared" si="6"/>
        <v>0</v>
      </c>
      <c r="I188" s="14">
        <f>IF(A34&gt;0,LN(((B34-B13)/J164)/(1-(B34-B13)/J164)),0)</f>
        <v>0</v>
      </c>
      <c r="J188" s="14">
        <f>IF(A34&gt;0,LN(((C34-C13)/J165)/(1-(C34-C13)/J165)),0)</f>
        <v>0</v>
      </c>
      <c r="K188" s="15" t="s">
        <v>8</v>
      </c>
      <c r="L188" s="9">
        <f t="shared" si="7"/>
        <v>0</v>
      </c>
      <c r="M188" s="9">
        <f t="shared" si="8"/>
        <v>0</v>
      </c>
    </row>
    <row r="189" spans="1:14" ht="11.25">
      <c r="A189" s="4" t="s">
        <v>4</v>
      </c>
      <c r="B189" s="4" t="s">
        <v>4</v>
      </c>
      <c r="C189" s="4" t="s">
        <v>4</v>
      </c>
      <c r="D189" s="4" t="s">
        <v>4</v>
      </c>
      <c r="E189" s="4" t="s">
        <v>4</v>
      </c>
      <c r="F189" s="4" t="s">
        <v>4</v>
      </c>
      <c r="G189" s="4" t="s">
        <v>4</v>
      </c>
      <c r="H189" s="4" t="s">
        <v>4</v>
      </c>
      <c r="I189" s="4" t="s">
        <v>4</v>
      </c>
      <c r="J189" s="4" t="s">
        <v>4</v>
      </c>
      <c r="K189" s="4" t="s">
        <v>4</v>
      </c>
      <c r="L189" s="4" t="s">
        <v>4</v>
      </c>
      <c r="M189" s="4" t="s">
        <v>4</v>
      </c>
      <c r="N189" s="4" t="s">
        <v>8</v>
      </c>
    </row>
    <row r="190" spans="1:13" ht="11.25">
      <c r="A190" s="3" t="s">
        <v>98</v>
      </c>
      <c r="D190" s="13">
        <f>COUNTA(A18:A34)</f>
        <v>2</v>
      </c>
      <c r="G190" s="3" t="s">
        <v>99</v>
      </c>
      <c r="H190" s="13">
        <f>SUM(H172:H188)</f>
        <v>7765544.41</v>
      </c>
      <c r="I190" s="14">
        <f>SUM(I172:I188)</f>
        <v>0.8242058335718763</v>
      </c>
      <c r="J190" s="14">
        <f>SUM(J172:J188)</f>
        <v>1.099445306753346</v>
      </c>
      <c r="K190" s="15" t="s">
        <v>8</v>
      </c>
      <c r="L190" s="9">
        <f>SUM(L172:L188)</f>
        <v>1630.5690772889616</v>
      </c>
      <c r="M190" s="9">
        <f>SUM(M172:M188)</f>
        <v>2173.1832030595137</v>
      </c>
    </row>
    <row r="192" spans="1:7" ht="11.25">
      <c r="A192" s="3" t="s">
        <v>100</v>
      </c>
      <c r="G192" s="13">
        <f>SUM(A18:A34)</f>
        <v>3940.9</v>
      </c>
    </row>
    <row r="193" spans="1:15" ht="11.25">
      <c r="A193" s="4" t="s">
        <v>4</v>
      </c>
      <c r="B193" s="4" t="s">
        <v>4</v>
      </c>
      <c r="C193" s="4" t="s">
        <v>4</v>
      </c>
      <c r="D193" s="4" t="s">
        <v>4</v>
      </c>
      <c r="E193" s="4" t="s">
        <v>4</v>
      </c>
      <c r="F193" s="4" t="s">
        <v>4</v>
      </c>
      <c r="G193" s="4" t="s">
        <v>4</v>
      </c>
      <c r="H193" s="4" t="s">
        <v>4</v>
      </c>
      <c r="I193" s="4" t="s">
        <v>4</v>
      </c>
      <c r="J193" s="4" t="s">
        <v>4</v>
      </c>
      <c r="K193" s="4" t="s">
        <v>4</v>
      </c>
      <c r="L193" s="4" t="s">
        <v>4</v>
      </c>
      <c r="M193" s="4" t="s">
        <v>4</v>
      </c>
      <c r="N193" s="4" t="s">
        <v>4</v>
      </c>
      <c r="O193" s="4" t="s">
        <v>8</v>
      </c>
    </row>
    <row r="194" spans="1:13" ht="11.25">
      <c r="A194" s="3" t="s">
        <v>85</v>
      </c>
      <c r="C194" s="8" t="s">
        <v>13</v>
      </c>
      <c r="F194" s="7" t="s">
        <v>101</v>
      </c>
      <c r="I194" s="3" t="s">
        <v>102</v>
      </c>
      <c r="M194" s="3" t="s">
        <v>102</v>
      </c>
    </row>
    <row r="195" spans="1:15" ht="11.25">
      <c r="A195" s="4" t="s">
        <v>4</v>
      </c>
      <c r="B195" s="4" t="s">
        <v>4</v>
      </c>
      <c r="C195" s="4" t="s">
        <v>4</v>
      </c>
      <c r="D195" s="4" t="s">
        <v>4</v>
      </c>
      <c r="E195" s="4" t="s">
        <v>4</v>
      </c>
      <c r="F195" s="4" t="s">
        <v>4</v>
      </c>
      <c r="G195" s="4" t="s">
        <v>4</v>
      </c>
      <c r="H195" s="4" t="s">
        <v>4</v>
      </c>
      <c r="I195" s="4" t="s">
        <v>4</v>
      </c>
      <c r="J195" s="4" t="s">
        <v>4</v>
      </c>
      <c r="K195" s="4" t="s">
        <v>4</v>
      </c>
      <c r="L195" s="4" t="s">
        <v>4</v>
      </c>
      <c r="M195" s="4" t="s">
        <v>4</v>
      </c>
      <c r="N195" s="4" t="s">
        <v>4</v>
      </c>
      <c r="O195" s="4" t="s">
        <v>8</v>
      </c>
    </row>
    <row r="196" spans="1:14" ht="11.25">
      <c r="A196" s="3" t="s">
        <v>103</v>
      </c>
      <c r="C196" s="14">
        <f>(L190-I190*G192/D190)/(H190-G192^2/D190)</f>
        <v>0.032891555906475314</v>
      </c>
      <c r="D196" s="15" t="s">
        <v>8</v>
      </c>
      <c r="E196" s="15" t="s">
        <v>8</v>
      </c>
      <c r="F196" s="14">
        <f>(M190-J190*G192/D190)/(H190-G192^2/D190)</f>
        <v>0.034247611764281774</v>
      </c>
      <c r="H196" s="3" t="s">
        <v>104</v>
      </c>
      <c r="I196" s="7" t="s">
        <v>13</v>
      </c>
      <c r="J196" s="7" t="s">
        <v>11</v>
      </c>
      <c r="L196" s="3" t="s">
        <v>104</v>
      </c>
      <c r="M196" s="7" t="s">
        <v>13</v>
      </c>
      <c r="N196" s="7" t="s">
        <v>11</v>
      </c>
    </row>
    <row r="197" spans="1:15" ht="11.25">
      <c r="A197" s="3" t="s">
        <v>105</v>
      </c>
      <c r="C197" s="16">
        <f>I190/D190-C196*G192/D190</f>
        <v>-64.39906341912834</v>
      </c>
      <c r="D197" s="17" t="s">
        <v>8</v>
      </c>
      <c r="E197" s="17" t="s">
        <v>8</v>
      </c>
      <c r="F197" s="16">
        <f>J190/D190-F196*G192/D190</f>
        <v>-66.93348394755235</v>
      </c>
      <c r="H197" s="4" t="s">
        <v>4</v>
      </c>
      <c r="I197" s="4" t="s">
        <v>4</v>
      </c>
      <c r="J197" s="4" t="s">
        <v>4</v>
      </c>
      <c r="K197" s="4" t="s">
        <v>8</v>
      </c>
      <c r="L197" s="4" t="s">
        <v>4</v>
      </c>
      <c r="M197" s="4" t="s">
        <v>4</v>
      </c>
      <c r="N197" s="4" t="s">
        <v>4</v>
      </c>
      <c r="O197" s="4" t="s">
        <v>8</v>
      </c>
    </row>
    <row r="198" spans="1:14" ht="11.25">
      <c r="A198" s="4" t="s">
        <v>4</v>
      </c>
      <c r="B198" s="4" t="s">
        <v>4</v>
      </c>
      <c r="C198" s="4" t="s">
        <v>4</v>
      </c>
      <c r="D198" s="4" t="s">
        <v>4</v>
      </c>
      <c r="E198" s="4" t="s">
        <v>4</v>
      </c>
      <c r="F198" s="4" t="s">
        <v>4</v>
      </c>
      <c r="G198" s="4" t="s">
        <v>8</v>
      </c>
      <c r="H198" s="9">
        <f aca="true" t="shared" si="9" ref="H198:H227">F11</f>
        <v>1960.5</v>
      </c>
      <c r="I198" s="14">
        <f>C197+C196*C40</f>
        <v>0.0848319355165188</v>
      </c>
      <c r="J198" s="14">
        <f>F197+F196*C40</f>
        <v>0.20895891632207508</v>
      </c>
      <c r="L198" s="9">
        <f aca="true" t="shared" si="10" ref="L198:L227">L11</f>
        <v>1960.5</v>
      </c>
      <c r="M198" s="14">
        <f>C197+C196*L11</f>
        <v>0.0848319355165188</v>
      </c>
      <c r="N198" s="14">
        <f>F197+F196*L11</f>
        <v>0.20895891632207508</v>
      </c>
    </row>
    <row r="199" spans="8:14" ht="11.25">
      <c r="H199" s="9">
        <f t="shared" si="9"/>
        <v>1961.5</v>
      </c>
      <c r="I199" s="14">
        <f>C197+C196*F12</f>
        <v>0.11772349142299277</v>
      </c>
      <c r="J199" s="14">
        <f>F197+F196*F12</f>
        <v>0.2432065280863469</v>
      </c>
      <c r="L199" s="9">
        <f t="shared" si="10"/>
        <v>1965.5</v>
      </c>
      <c r="M199" s="14">
        <f>C197+C196*L12</f>
        <v>0.24928971504888864</v>
      </c>
      <c r="N199" s="14">
        <f>F197+F196*L12</f>
        <v>0.38019697514347683</v>
      </c>
    </row>
    <row r="200" spans="8:15" ht="11.25">
      <c r="H200" s="9">
        <f t="shared" si="9"/>
        <v>1962.5</v>
      </c>
      <c r="I200" s="14">
        <f>C197+C196*F13</f>
        <v>0.15061504732946673</v>
      </c>
      <c r="J200" s="14">
        <f>F197+F196*F13</f>
        <v>0.27745413985063294</v>
      </c>
      <c r="L200" s="9">
        <f t="shared" si="10"/>
        <v>1970.5</v>
      </c>
      <c r="M200" s="14">
        <f>C197+C196*L13</f>
        <v>0.4137474945812727</v>
      </c>
      <c r="N200" s="14">
        <f>F197+F196*L13</f>
        <v>0.5514350339648928</v>
      </c>
      <c r="O200" s="4" t="s">
        <v>8</v>
      </c>
    </row>
    <row r="201" spans="8:14" ht="11.25">
      <c r="H201" s="9">
        <f t="shared" si="9"/>
        <v>1963.5</v>
      </c>
      <c r="I201" s="14">
        <f>C197+C196*F14</f>
        <v>0.1835066032359407</v>
      </c>
      <c r="J201" s="14">
        <f>F197+F196*F14</f>
        <v>0.311701751614919</v>
      </c>
      <c r="L201" s="9">
        <f t="shared" si="10"/>
        <v>1975.5</v>
      </c>
      <c r="M201" s="14">
        <f>C197+C196*L14</f>
        <v>0.5782052741136425</v>
      </c>
      <c r="N201" s="14">
        <f>F197+F196*L14</f>
        <v>0.7226730927862945</v>
      </c>
    </row>
    <row r="202" spans="8:15" ht="11.25">
      <c r="H202" s="9">
        <f t="shared" si="9"/>
        <v>1964.5</v>
      </c>
      <c r="I202" s="14">
        <f>C197+C196*F15</f>
        <v>0.21639815914241467</v>
      </c>
      <c r="J202" s="14">
        <f>F197+F196*F15</f>
        <v>0.345949363379205</v>
      </c>
      <c r="L202" s="9">
        <f t="shared" si="10"/>
        <v>1980.5</v>
      </c>
      <c r="M202" s="14">
        <f>C197+C196*L15</f>
        <v>0.7426630536460266</v>
      </c>
      <c r="N202" s="14">
        <f>F197+F196*L15</f>
        <v>0.8939111516077105</v>
      </c>
      <c r="O202" s="4" t="s">
        <v>8</v>
      </c>
    </row>
    <row r="203" spans="8:14" ht="11.25">
      <c r="H203" s="9">
        <f t="shared" si="9"/>
        <v>1965.5</v>
      </c>
      <c r="I203" s="14">
        <f>C197+C196*F16</f>
        <v>0.24928971504888864</v>
      </c>
      <c r="J203" s="14">
        <f>F197+F196*F16</f>
        <v>0.38019697514347683</v>
      </c>
      <c r="L203" s="9">
        <f t="shared" si="10"/>
        <v>1985.5</v>
      </c>
      <c r="M203" s="14">
        <f>C197+C196*L16</f>
        <v>0.9071208331783964</v>
      </c>
      <c r="N203" s="14">
        <f>F197+F196*L16</f>
        <v>1.0651492104291123</v>
      </c>
    </row>
    <row r="204" spans="8:14" ht="11.25">
      <c r="H204" s="9">
        <f t="shared" si="9"/>
        <v>1966.5</v>
      </c>
      <c r="I204" s="14">
        <f>C197+C196*F17</f>
        <v>0.2821812709553626</v>
      </c>
      <c r="J204" s="14">
        <f>F197+F196*F17</f>
        <v>0.41444458690776287</v>
      </c>
      <c r="L204" s="9">
        <f t="shared" si="10"/>
        <v>1990.5</v>
      </c>
      <c r="M204" s="14">
        <f>C197+C196*L17</f>
        <v>1.0715786127107805</v>
      </c>
      <c r="N204" s="14">
        <f>F197+F196*L17</f>
        <v>1.2363872692505282</v>
      </c>
    </row>
    <row r="205" spans="8:14" ht="11.25">
      <c r="H205" s="9">
        <f t="shared" si="9"/>
        <v>1967.5</v>
      </c>
      <c r="I205" s="14">
        <f>C197+C196*F18</f>
        <v>0.3150728268618366</v>
      </c>
      <c r="J205" s="14">
        <f>F197+F196*F18</f>
        <v>0.4486921986720489</v>
      </c>
      <c r="L205" s="9">
        <f t="shared" si="10"/>
        <v>1995.5</v>
      </c>
      <c r="M205" s="14">
        <f>C197+C196*L18</f>
        <v>1.2360363922431503</v>
      </c>
      <c r="N205" s="14">
        <f>F197+F196*L18</f>
        <v>1.40762532807193</v>
      </c>
    </row>
    <row r="206" spans="8:14" ht="11.25">
      <c r="H206" s="9">
        <f t="shared" si="9"/>
        <v>1968.5</v>
      </c>
      <c r="I206" s="14">
        <f>C197+C196*F19</f>
        <v>0.34796438276831054</v>
      </c>
      <c r="J206" s="14">
        <f>F197+F196*F19</f>
        <v>0.4829398104363207</v>
      </c>
      <c r="L206" s="9">
        <f t="shared" si="10"/>
        <v>2000.5</v>
      </c>
      <c r="M206" s="14">
        <f>C197+C196*L19</f>
        <v>1.4004941717755344</v>
      </c>
      <c r="N206" s="14">
        <f>F197+F196*L19</f>
        <v>1.578863386893346</v>
      </c>
    </row>
    <row r="207" spans="8:14" ht="11.25">
      <c r="H207" s="9">
        <f t="shared" si="9"/>
        <v>1969.5</v>
      </c>
      <c r="I207" s="14">
        <f>C197+C196*F20</f>
        <v>0.3808559386747987</v>
      </c>
      <c r="J207" s="14">
        <f>F197+F196*F20</f>
        <v>0.5171874222006068</v>
      </c>
      <c r="L207" s="9">
        <f t="shared" si="10"/>
        <v>2005.5</v>
      </c>
      <c r="M207" s="14">
        <f>C197+C196*L20</f>
        <v>1.5649519513079042</v>
      </c>
      <c r="N207" s="14">
        <f>F197+F196*L20</f>
        <v>1.7501014457147477</v>
      </c>
    </row>
    <row r="208" spans="8:14" ht="11.25">
      <c r="H208" s="9">
        <f t="shared" si="9"/>
        <v>1970.5</v>
      </c>
      <c r="I208" s="14">
        <f>C197+C196*F21</f>
        <v>0.4137474945812727</v>
      </c>
      <c r="J208" s="14">
        <f>F197+F196*F21</f>
        <v>0.5514350339648928</v>
      </c>
      <c r="L208" s="9">
        <f t="shared" si="10"/>
        <v>2010.5</v>
      </c>
      <c r="M208" s="14">
        <f>C197+C196*L21</f>
        <v>1.729409730840274</v>
      </c>
      <c r="N208" s="14">
        <f>F197+F196*L21</f>
        <v>1.9213395045361636</v>
      </c>
    </row>
    <row r="209" spans="8:14" ht="11.25">
      <c r="H209" s="9">
        <f t="shared" si="9"/>
        <v>1971.5</v>
      </c>
      <c r="I209" s="14">
        <f>C197+C196*F22</f>
        <v>0.44663905048774666</v>
      </c>
      <c r="J209" s="14">
        <f>F197+F196*F22</f>
        <v>0.5856826457291646</v>
      </c>
      <c r="L209" s="9">
        <f t="shared" si="10"/>
        <v>2015.5</v>
      </c>
      <c r="M209" s="14">
        <f>C197+C196*L22</f>
        <v>1.893867510372658</v>
      </c>
      <c r="N209" s="14">
        <f>F197+F196*L22</f>
        <v>2.0925775633575654</v>
      </c>
    </row>
    <row r="210" spans="8:14" ht="11.25">
      <c r="H210" s="9">
        <f t="shared" si="9"/>
        <v>1972.5</v>
      </c>
      <c r="I210" s="14">
        <f>C197+C196*F23</f>
        <v>0.4795306063942206</v>
      </c>
      <c r="J210" s="14">
        <f>F197+F196*F23</f>
        <v>0.6199302574934507</v>
      </c>
      <c r="L210" s="9">
        <f t="shared" si="10"/>
        <v>2020.5</v>
      </c>
      <c r="M210" s="14">
        <f>C197+C196*L23</f>
        <v>2.058325289905028</v>
      </c>
      <c r="N210" s="14">
        <f>F197+F196*L23</f>
        <v>2.2638156221789814</v>
      </c>
    </row>
    <row r="211" spans="8:14" ht="11.25">
      <c r="H211" s="9">
        <f t="shared" si="9"/>
        <v>1973.5</v>
      </c>
      <c r="I211" s="14">
        <f>C197+C196*F24</f>
        <v>0.5124221623006946</v>
      </c>
      <c r="J211" s="14">
        <f>F197+F196*F24</f>
        <v>0.6541778692577367</v>
      </c>
      <c r="L211" s="9">
        <f t="shared" si="10"/>
        <v>2025.5</v>
      </c>
      <c r="M211" s="14">
        <f>C197+C196*L24</f>
        <v>2.222783069437412</v>
      </c>
      <c r="N211" s="14">
        <f>F197+F196*L24</f>
        <v>2.435053681000383</v>
      </c>
    </row>
    <row r="212" spans="8:14" ht="11.25">
      <c r="H212" s="9">
        <f t="shared" si="9"/>
        <v>1974.5</v>
      </c>
      <c r="I212" s="14">
        <f>C197+C196*F25</f>
        <v>0.5453137182071686</v>
      </c>
      <c r="J212" s="14">
        <f>F197+F196*F25</f>
        <v>0.6884254810220227</v>
      </c>
      <c r="L212" s="9">
        <f t="shared" si="10"/>
        <v>2030.5</v>
      </c>
      <c r="M212" s="14">
        <f>C197+C196*L25</f>
        <v>2.387240848969782</v>
      </c>
      <c r="N212" s="14">
        <f>F197+F196*L25</f>
        <v>2.606291739821799</v>
      </c>
    </row>
    <row r="213" spans="8:14" ht="11.25">
      <c r="H213" s="9">
        <f t="shared" si="9"/>
        <v>1975.5</v>
      </c>
      <c r="I213" s="14">
        <f>C197+C196*F26</f>
        <v>0.5782052741136425</v>
      </c>
      <c r="J213" s="14">
        <f>F197+F196*F26</f>
        <v>0.7226730927862945</v>
      </c>
      <c r="L213" s="9">
        <f t="shared" si="10"/>
        <v>2035.5</v>
      </c>
      <c r="M213" s="14">
        <f>C197+C196*L26</f>
        <v>2.551698628502166</v>
      </c>
      <c r="N213" s="14">
        <f>F197+F196*L26</f>
        <v>2.777529798643201</v>
      </c>
    </row>
    <row r="214" spans="8:14" ht="11.25">
      <c r="H214" s="9">
        <f t="shared" si="9"/>
        <v>1976.5</v>
      </c>
      <c r="I214" s="14">
        <f>C197+C196*F27</f>
        <v>0.6110968300201165</v>
      </c>
      <c r="J214" s="14">
        <f>F197+F196*F27</f>
        <v>0.7569207045505806</v>
      </c>
      <c r="L214" s="9">
        <f t="shared" si="10"/>
        <v>2040.5</v>
      </c>
      <c r="M214" s="14">
        <f>C197+C196*L27</f>
        <v>2.7161564080345357</v>
      </c>
      <c r="N214" s="14">
        <f>F197+F196*L27</f>
        <v>2.948767857464617</v>
      </c>
    </row>
    <row r="215" spans="8:14" ht="11.25">
      <c r="H215" s="9">
        <f t="shared" si="9"/>
        <v>1977.5</v>
      </c>
      <c r="I215" s="14">
        <f>C197+C196*F28</f>
        <v>0.6439883859265905</v>
      </c>
      <c r="J215" s="14">
        <f>F197+F196*F28</f>
        <v>0.7911683163148666</v>
      </c>
      <c r="L215" s="9">
        <f t="shared" si="10"/>
        <v>2045.5</v>
      </c>
      <c r="M215" s="14">
        <f>C197+C196*L28</f>
        <v>2.88061418756692</v>
      </c>
      <c r="N215" s="14">
        <f>F197+F196*L28</f>
        <v>3.1200059162860185</v>
      </c>
    </row>
    <row r="216" spans="8:14" ht="11.25">
      <c r="H216" s="9">
        <f t="shared" si="9"/>
        <v>1978.5</v>
      </c>
      <c r="I216" s="14">
        <f>C197+C196*F29</f>
        <v>0.6768799418330644</v>
      </c>
      <c r="J216" s="14">
        <f>F197+F196*F29</f>
        <v>0.8254159280791384</v>
      </c>
      <c r="L216" s="9">
        <f t="shared" si="10"/>
        <v>2050.5</v>
      </c>
      <c r="M216" s="14">
        <f>C197+C196*L29</f>
        <v>3.0450719670992896</v>
      </c>
      <c r="N216" s="14">
        <f>F197+F196*L29</f>
        <v>3.2912439751074345</v>
      </c>
    </row>
    <row r="217" spans="8:14" ht="11.25">
      <c r="H217" s="9">
        <f t="shared" si="9"/>
        <v>1979.5</v>
      </c>
      <c r="I217" s="14">
        <f>C197+C196*F30</f>
        <v>0.7097714977395526</v>
      </c>
      <c r="J217" s="14">
        <f>F197+F196*F30</f>
        <v>0.8596635398434245</v>
      </c>
      <c r="L217" s="9">
        <f t="shared" si="10"/>
        <v>2055.5</v>
      </c>
      <c r="M217" s="14">
        <f>C197+C196*L30</f>
        <v>3.2095297466316737</v>
      </c>
      <c r="N217" s="14">
        <f>F197+F196*L30</f>
        <v>3.4624820339288362</v>
      </c>
    </row>
    <row r="218" spans="8:14" ht="11.25">
      <c r="H218" s="9">
        <f t="shared" si="9"/>
        <v>1980.5</v>
      </c>
      <c r="I218" s="14">
        <f>C197+C196*F31</f>
        <v>0.7426630536460266</v>
      </c>
      <c r="J218" s="14">
        <f>F197+F196*F31</f>
        <v>0.8939111516077105</v>
      </c>
      <c r="L218" s="9">
        <f t="shared" si="10"/>
        <v>2060.5</v>
      </c>
      <c r="M218" s="14">
        <f>C197+C196*L31</f>
        <v>3.3739875261640435</v>
      </c>
      <c r="N218" s="14">
        <f>F197+F196*L31</f>
        <v>3.633720092750252</v>
      </c>
    </row>
    <row r="219" spans="8:14" ht="11.25">
      <c r="H219" s="9">
        <f t="shared" si="9"/>
        <v>1981.5</v>
      </c>
      <c r="I219" s="14">
        <f>C197+C196*F32</f>
        <v>0.7755546095525006</v>
      </c>
      <c r="J219" s="14">
        <f>F197+F196*F32</f>
        <v>0.9281587633719823</v>
      </c>
      <c r="L219" s="9">
        <f t="shared" si="10"/>
        <v>2065.5</v>
      </c>
      <c r="M219" s="14">
        <f>C197+C196*L32</f>
        <v>3.5384453056964276</v>
      </c>
      <c r="N219" s="14">
        <f>F197+F196*L32</f>
        <v>3.804958151571654</v>
      </c>
    </row>
    <row r="220" spans="8:14" ht="11.25">
      <c r="H220" s="9">
        <f t="shared" si="9"/>
        <v>1982.5</v>
      </c>
      <c r="I220" s="14">
        <f>C197+C196*F33</f>
        <v>0.8084461654589745</v>
      </c>
      <c r="J220" s="14">
        <f>F197+F196*F33</f>
        <v>0.9624063751362684</v>
      </c>
      <c r="L220" s="9">
        <f t="shared" si="10"/>
        <v>2070.5</v>
      </c>
      <c r="M220" s="14">
        <f>C197+C196*L33</f>
        <v>3.7029030852287974</v>
      </c>
      <c r="N220" s="14">
        <f>F197+F196*L33</f>
        <v>3.97619621039307</v>
      </c>
    </row>
    <row r="221" spans="8:14" ht="11.25">
      <c r="H221" s="9">
        <f t="shared" si="9"/>
        <v>1983.5</v>
      </c>
      <c r="I221" s="14">
        <f>C197+C196*F34</f>
        <v>0.8413377213654485</v>
      </c>
      <c r="J221" s="14">
        <f>F197+F196*F34</f>
        <v>0.9966539869005544</v>
      </c>
      <c r="L221" s="9">
        <f t="shared" si="10"/>
        <v>2075.5</v>
      </c>
      <c r="M221" s="14">
        <f>C197+C196*L34</f>
        <v>3.8673608647611815</v>
      </c>
      <c r="N221" s="14">
        <f>F197+F196*L34</f>
        <v>4.147434269214472</v>
      </c>
    </row>
    <row r="222" spans="8:14" ht="11.25">
      <c r="H222" s="9">
        <f t="shared" si="9"/>
        <v>1984.5</v>
      </c>
      <c r="I222" s="14">
        <f>C197+C196*F35</f>
        <v>0.8742292772719225</v>
      </c>
      <c r="J222" s="14">
        <f>F197+F196*F35</f>
        <v>1.0309015986648404</v>
      </c>
      <c r="L222" s="9">
        <f t="shared" si="10"/>
        <v>2080.5</v>
      </c>
      <c r="M222" s="14">
        <f>C197+C196*L35</f>
        <v>4.031818644293551</v>
      </c>
      <c r="N222" s="14">
        <f>F197+F196*L35</f>
        <v>4.318672328035888</v>
      </c>
    </row>
    <row r="223" spans="8:14" ht="11.25">
      <c r="H223" s="9">
        <f t="shared" si="9"/>
        <v>1985.5</v>
      </c>
      <c r="I223" s="14">
        <f>C197+C196*F36</f>
        <v>0.9071208331783964</v>
      </c>
      <c r="J223" s="14">
        <f>F197+F196*F36</f>
        <v>1.0651492104291123</v>
      </c>
      <c r="L223" s="9">
        <f t="shared" si="10"/>
        <v>2085.5</v>
      </c>
      <c r="M223" s="14">
        <f>C197+C196*L36</f>
        <v>4.196276423825935</v>
      </c>
      <c r="N223" s="14">
        <f>F197+F196*L36</f>
        <v>4.489910386857289</v>
      </c>
    </row>
    <row r="224" spans="8:14" ht="11.25">
      <c r="H224" s="9">
        <f t="shared" si="9"/>
        <v>1986.5</v>
      </c>
      <c r="I224" s="14">
        <f>C197+C196*F37</f>
        <v>0.9400123890848704</v>
      </c>
      <c r="J224" s="14">
        <f>F197+F196*F37</f>
        <v>1.0993968221933983</v>
      </c>
      <c r="L224" s="9">
        <f t="shared" si="10"/>
        <v>2090.5</v>
      </c>
      <c r="M224" s="14">
        <f>C197+C196*L37</f>
        <v>4.360734203358305</v>
      </c>
      <c r="N224" s="14">
        <f>F197+F196*L37</f>
        <v>4.661148445678705</v>
      </c>
    </row>
    <row r="225" spans="8:14" ht="11.25">
      <c r="H225" s="9">
        <f t="shared" si="9"/>
        <v>1987.5</v>
      </c>
      <c r="I225" s="14">
        <f>C197+C196*F38</f>
        <v>0.9729039449913444</v>
      </c>
      <c r="J225" s="14">
        <f>F197+F196*F38</f>
        <v>1.1336444339576843</v>
      </c>
      <c r="L225" s="9">
        <f t="shared" si="10"/>
        <v>2095.5</v>
      </c>
      <c r="M225" s="14">
        <f>C197+C196*L38</f>
        <v>4.525191982890675</v>
      </c>
      <c r="N225" s="14">
        <f>F197+F196*L38</f>
        <v>4.832386504500107</v>
      </c>
    </row>
    <row r="226" spans="8:14" ht="11.25">
      <c r="H226" s="9">
        <f t="shared" si="9"/>
        <v>1988.5</v>
      </c>
      <c r="I226" s="14">
        <f>C197+C196*F39</f>
        <v>1.0057955008978183</v>
      </c>
      <c r="J226" s="14">
        <f>F197+F196*F39</f>
        <v>1.1678920457219562</v>
      </c>
      <c r="L226" s="9">
        <f t="shared" si="10"/>
        <v>2100.5</v>
      </c>
      <c r="M226" s="14">
        <f>C197+C196*L39</f>
        <v>4.689649762423059</v>
      </c>
      <c r="N226" s="14">
        <f>F197+F196*L39</f>
        <v>5.003624563321523</v>
      </c>
    </row>
    <row r="227" spans="8:14" ht="11.25">
      <c r="H227" s="9">
        <f t="shared" si="9"/>
        <v>1989.5</v>
      </c>
      <c r="I227" s="14">
        <f>C197+C196*F40</f>
        <v>1.0386870568042923</v>
      </c>
      <c r="J227" s="14">
        <f>F197+F196*F40</f>
        <v>1.2021396574862422</v>
      </c>
      <c r="L227" s="9">
        <f t="shared" si="10"/>
        <v>2105.5</v>
      </c>
      <c r="M227" s="14">
        <f>C197+C196*L40</f>
        <v>4.854107541955429</v>
      </c>
      <c r="N227" s="14">
        <f>F197+F196*L40</f>
        <v>5.174862622142925</v>
      </c>
    </row>
    <row r="228" spans="1:14" ht="11.25">
      <c r="A228" s="4" t="s">
        <v>4</v>
      </c>
      <c r="B228" s="4" t="s">
        <v>4</v>
      </c>
      <c r="C228" s="4" t="s">
        <v>4</v>
      </c>
      <c r="D228" s="4" t="s">
        <v>4</v>
      </c>
      <c r="E228" s="4" t="s">
        <v>4</v>
      </c>
      <c r="F228" s="4" t="s">
        <v>4</v>
      </c>
      <c r="G228" s="4" t="s">
        <v>4</v>
      </c>
      <c r="H228" s="4" t="s">
        <v>4</v>
      </c>
      <c r="I228" s="4" t="s">
        <v>4</v>
      </c>
      <c r="J228" s="4" t="s">
        <v>4</v>
      </c>
      <c r="K228" s="4" t="s">
        <v>4</v>
      </c>
      <c r="L228" s="4" t="s">
        <v>4</v>
      </c>
      <c r="M228" s="4" t="s">
        <v>4</v>
      </c>
      <c r="N228" s="4" t="s">
        <v>4</v>
      </c>
    </row>
    <row r="230" spans="1:6" ht="11.25">
      <c r="A230" s="2" t="s">
        <v>106</v>
      </c>
      <c r="F230" s="2">
        <f>TRUNC(MINA(M11:N40)/10)*10</f>
        <v>50</v>
      </c>
    </row>
    <row r="231" spans="1:6" ht="11.25">
      <c r="A231" s="2" t="s">
        <v>107</v>
      </c>
      <c r="F231" s="2">
        <f>TRUNC(MINA(P11:P40))</f>
        <v>4</v>
      </c>
    </row>
  </sheetData>
  <sheetProtection sheet="1" objects="1" scenarios="1"/>
  <printOptions/>
  <pageMargins left="0.25" right="0.25" top="0.5" bottom="0.5" header="0.25" footer="0.25"/>
  <pageSetup horizontalDpi="300" verticalDpi="300" orientation="portrait" scale="95" r:id="rId1"/>
  <headerFooter alignWithMargins="0">
    <oddHeader>&amp;R&amp;"Courier New,Regular"&amp;F</oddHeader>
    <oddFooter>&amp;L&amp;"Courier New,Regular"U.S. BUREAU OF THE CENSUS PAS: E0LGST.XLS VER 4.01  &amp;D  PAGE &amp;P</oddFooter>
  </headerFooter>
  <rowBreaks count="1" manualBreakCount="1">
    <brk id="49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Commerce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Johnson</dc:creator>
  <cp:keywords/>
  <dc:description/>
  <cp:lastModifiedBy>Peter Johnson</cp:lastModifiedBy>
  <dcterms:created xsi:type="dcterms:W3CDTF">2004-05-25T19:37:20Z</dcterms:created>
  <dcterms:modified xsi:type="dcterms:W3CDTF">2004-05-25T19:37:41Z</dcterms:modified>
  <cp:category/>
  <cp:version/>
  <cp:contentType/>
  <cp:contentStatus/>
</cp:coreProperties>
</file>